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Audit CM Manar City octobre 2018\"/>
    </mc:Choice>
  </mc:AlternateContent>
  <bookViews>
    <workbookView xWindow="0" yWindow="0" windowWidth="20490" windowHeight="7755" tabRatio="916" activeTab="3"/>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76" i="43" l="1"/>
  <c r="F532" i="43"/>
  <c r="F543" i="43"/>
  <c r="D197" i="35"/>
  <c r="B41" i="40" l="1"/>
  <c r="B99" i="40"/>
  <c r="B153" i="40"/>
  <c r="B200" i="40"/>
  <c r="B261" i="40"/>
  <c r="B313" i="40"/>
  <c r="B353" i="40"/>
  <c r="B386" i="40"/>
  <c r="B439" i="40"/>
  <c r="B476" i="40"/>
  <c r="B498" i="40"/>
  <c r="B512" i="40"/>
  <c r="B532" i="40"/>
  <c r="B543" i="40"/>
  <c r="C542" i="40"/>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D498" i="43"/>
  <c r="D532" i="43"/>
  <c r="D543" i="43"/>
  <c r="D197" i="37" l="1"/>
  <c r="C348" i="36"/>
  <c r="C297" i="36"/>
  <c r="C295" i="36"/>
  <c r="C291" i="36"/>
  <c r="C251" i="36"/>
  <c r="C230" i="36"/>
  <c r="C194" i="36"/>
  <c r="C186" i="36"/>
  <c r="C181" i="36"/>
  <c r="C143" i="36"/>
  <c r="C138" i="36"/>
  <c r="C91" i="36"/>
  <c r="C82" i="36"/>
  <c r="C68" i="36"/>
  <c r="B10" i="32"/>
  <c r="B10" i="41"/>
  <c r="B9" i="41"/>
  <c r="B8" i="41"/>
  <c r="B11" i="41"/>
  <c r="B10" i="39"/>
  <c r="B9" i="39"/>
  <c r="B8" i="39"/>
  <c r="B11" i="39"/>
  <c r="B9" i="32"/>
  <c r="B8" i="32"/>
  <c r="B11" i="32"/>
  <c r="B10" i="25"/>
  <c r="B9" i="25"/>
  <c r="B8" i="25"/>
  <c r="B11" i="25"/>
  <c r="B10" i="35"/>
  <c r="B9" i="35"/>
  <c r="B8" i="35"/>
  <c r="B10" i="37"/>
  <c r="B9" i="37"/>
  <c r="B8" i="37"/>
  <c r="D199" i="25" l="1"/>
  <c r="D197" i="25"/>
  <c r="F197" i="41"/>
  <c r="F197" i="39"/>
  <c r="E197" i="25"/>
  <c r="D499" i="40"/>
  <c r="B543" i="38"/>
  <c r="B532" i="38"/>
  <c r="B512" i="38"/>
  <c r="B498" i="38"/>
  <c r="D499" i="38" s="1"/>
  <c r="B476" i="38"/>
  <c r="B439" i="38"/>
  <c r="B386" i="38"/>
  <c r="B353" i="38"/>
  <c r="B313" i="38"/>
  <c r="B261" i="38"/>
  <c r="B200" i="38"/>
  <c r="B153" i="38"/>
  <c r="B99" i="38"/>
  <c r="B41" i="38"/>
  <c r="B543" i="31"/>
  <c r="B532" i="31"/>
  <c r="B512" i="31"/>
  <c r="B498" i="31"/>
  <c r="D499" i="31" s="1"/>
  <c r="B476" i="31"/>
  <c r="B439" i="31"/>
  <c r="B386" i="31"/>
  <c r="B353" i="31"/>
  <c r="B313" i="31"/>
  <c r="B261" i="31"/>
  <c r="B200" i="31"/>
  <c r="B153" i="31"/>
  <c r="B99" i="31"/>
  <c r="B41" i="31"/>
  <c r="B543" i="33"/>
  <c r="B532" i="33"/>
  <c r="B512" i="33"/>
  <c r="D513" i="33" s="1"/>
  <c r="D514" i="33" s="1"/>
  <c r="B498" i="33"/>
  <c r="D499" i="33" s="1"/>
  <c r="B476" i="33"/>
  <c r="B439" i="33"/>
  <c r="B386" i="33"/>
  <c r="B353" i="33"/>
  <c r="B313" i="33"/>
  <c r="B261" i="33"/>
  <c r="B99" i="33"/>
  <c r="B41" i="33"/>
  <c r="D544" i="43"/>
  <c r="D533" i="43"/>
  <c r="D534" i="43" s="1"/>
  <c r="B162" i="29" s="1"/>
  <c r="D499" i="43"/>
  <c r="B476" i="43"/>
  <c r="D477" i="43" s="1"/>
  <c r="D543" i="40"/>
  <c r="D533" i="40"/>
  <c r="D534" i="40" s="1"/>
  <c r="D532" i="40"/>
  <c r="D512" i="40"/>
  <c r="D513" i="40" s="1"/>
  <c r="D514" i="40" s="1"/>
  <c r="D498" i="40"/>
  <c r="D476" i="40"/>
  <c r="D439" i="40"/>
  <c r="D386" i="40"/>
  <c r="D353" i="40"/>
  <c r="D313" i="40"/>
  <c r="D261" i="40"/>
  <c r="D222" i="40"/>
  <c r="D223" i="40" s="1"/>
  <c r="D200" i="40"/>
  <c r="D153" i="40"/>
  <c r="D99" i="40"/>
  <c r="D41" i="40"/>
  <c r="D547" i="40" s="1"/>
  <c r="D25" i="40"/>
  <c r="D26" i="40" s="1"/>
  <c r="D543" i="38"/>
  <c r="D533" i="38"/>
  <c r="D534" i="38" s="1"/>
  <c r="D532" i="38"/>
  <c r="D512" i="38"/>
  <c r="D513" i="38" s="1"/>
  <c r="D514" i="38" s="1"/>
  <c r="D498" i="38"/>
  <c r="D476" i="38"/>
  <c r="D439" i="38"/>
  <c r="D440" i="38" s="1"/>
  <c r="D386" i="38"/>
  <c r="D353" i="38"/>
  <c r="D313" i="38"/>
  <c r="D285" i="38"/>
  <c r="D286" i="38" s="1"/>
  <c r="D261" i="38"/>
  <c r="D200" i="38"/>
  <c r="D153" i="38"/>
  <c r="D99" i="38"/>
  <c r="D547" i="38" s="1"/>
  <c r="D41" i="38"/>
  <c r="D25" i="38"/>
  <c r="D26" i="38" s="1"/>
  <c r="D543" i="31"/>
  <c r="D532" i="31"/>
  <c r="D512" i="31"/>
  <c r="D498" i="31"/>
  <c r="D493" i="31"/>
  <c r="D494" i="31" s="1"/>
  <c r="D476" i="31"/>
  <c r="D439" i="31"/>
  <c r="D386" i="31"/>
  <c r="D353" i="31"/>
  <c r="D313" i="31"/>
  <c r="D261" i="31"/>
  <c r="D222" i="31"/>
  <c r="D223" i="31" s="1"/>
  <c r="D200" i="31"/>
  <c r="D153" i="31"/>
  <c r="D99" i="31"/>
  <c r="D41" i="31"/>
  <c r="D547" i="31" s="1"/>
  <c r="D25" i="31"/>
  <c r="D26" i="31" s="1"/>
  <c r="D543" i="33"/>
  <c r="D532" i="33"/>
  <c r="D512" i="33"/>
  <c r="D498" i="33"/>
  <c r="D476" i="33"/>
  <c r="D457" i="33"/>
  <c r="D458" i="33" s="1"/>
  <c r="D439" i="33"/>
  <c r="D406" i="33"/>
  <c r="D407" i="33" s="1"/>
  <c r="D386" i="33"/>
  <c r="D353" i="33"/>
  <c r="D313" i="33"/>
  <c r="D261" i="33"/>
  <c r="D222" i="33"/>
  <c r="D223" i="33" s="1"/>
  <c r="D172" i="33"/>
  <c r="D173" i="33" s="1"/>
  <c r="D99" i="33"/>
  <c r="D100" i="33" s="1"/>
  <c r="D61" i="33"/>
  <c r="D62" i="33" s="1"/>
  <c r="D42" i="33"/>
  <c r="D41" i="33"/>
  <c r="D25" i="33"/>
  <c r="D26" i="33" s="1"/>
  <c r="D544" i="40"/>
  <c r="D513" i="31"/>
  <c r="D514" i="31" s="1"/>
  <c r="D513" i="36"/>
  <c r="D514" i="36" s="1"/>
  <c r="D499" i="36"/>
  <c r="D547" i="36"/>
  <c r="D25" i="36"/>
  <c r="D26" i="36" s="1"/>
  <c r="D222" i="38"/>
  <c r="D223" i="38" s="1"/>
  <c r="D544" i="33"/>
  <c r="D533" i="33"/>
  <c r="D534" i="33" s="1"/>
  <c r="D493" i="33"/>
  <c r="D494" i="33" s="1"/>
  <c r="D440" i="33"/>
  <c r="D426" i="33"/>
  <c r="D427" i="33" s="1"/>
  <c r="D417" i="33"/>
  <c r="D418" i="33" s="1"/>
  <c r="D387" i="33"/>
  <c r="D373" i="33"/>
  <c r="D374" i="33" s="1"/>
  <c r="D354" i="33"/>
  <c r="D333" i="33"/>
  <c r="D334" i="33" s="1"/>
  <c r="D285" i="33"/>
  <c r="D286" i="33" s="1"/>
  <c r="D262" i="33"/>
  <c r="D244" i="33"/>
  <c r="D245" i="33" s="1"/>
  <c r="D139" i="33"/>
  <c r="D140" i="33" s="1"/>
  <c r="D117" i="33"/>
  <c r="D118" i="33" s="1"/>
  <c r="D84" i="33"/>
  <c r="D85" i="33" s="1"/>
  <c r="E197" i="39"/>
  <c r="E197" i="41"/>
  <c r="F543" i="40"/>
  <c r="E543" i="40"/>
  <c r="F532" i="40"/>
  <c r="E532" i="40"/>
  <c r="F512" i="40"/>
  <c r="E512" i="40"/>
  <c r="F498" i="40"/>
  <c r="E498" i="40"/>
  <c r="F476" i="40"/>
  <c r="E476" i="40"/>
  <c r="F439" i="40"/>
  <c r="E439" i="40"/>
  <c r="F386" i="40"/>
  <c r="E386" i="40"/>
  <c r="F353" i="40"/>
  <c r="E353" i="40"/>
  <c r="F313" i="40"/>
  <c r="E313" i="40"/>
  <c r="F261" i="40"/>
  <c r="E261" i="40"/>
  <c r="F200" i="40"/>
  <c r="E200" i="40"/>
  <c r="F153" i="40"/>
  <c r="E153" i="40"/>
  <c r="F99" i="40"/>
  <c r="E99" i="40"/>
  <c r="F41" i="40"/>
  <c r="E41" i="40"/>
  <c r="D493" i="40"/>
  <c r="D494" i="40" s="1"/>
  <c r="D477" i="40"/>
  <c r="D457" i="40"/>
  <c r="D458" i="40" s="1"/>
  <c r="D426" i="40"/>
  <c r="D427" i="40" s="1"/>
  <c r="D417" i="40"/>
  <c r="D418" i="40" s="1"/>
  <c r="D406" i="40"/>
  <c r="D407" i="40" s="1"/>
  <c r="D387" i="40"/>
  <c r="D373" i="40"/>
  <c r="D374" i="40" s="1"/>
  <c r="D354" i="40"/>
  <c r="D333" i="40"/>
  <c r="D334" i="40" s="1"/>
  <c r="D314" i="40"/>
  <c r="D285" i="40"/>
  <c r="D286" i="40" s="1"/>
  <c r="D244" i="40"/>
  <c r="D245" i="40" s="1"/>
  <c r="D172" i="40"/>
  <c r="D154" i="40"/>
  <c r="D139" i="40"/>
  <c r="D140" i="40" s="1"/>
  <c r="D117" i="40"/>
  <c r="D118" i="40" s="1"/>
  <c r="D100" i="40"/>
  <c r="D101" i="40" s="1"/>
  <c r="D84" i="40"/>
  <c r="D61" i="40"/>
  <c r="D62" i="40" s="1"/>
  <c r="D42" i="40"/>
  <c r="D45" i="40" s="1"/>
  <c r="D46" i="40" s="1"/>
  <c r="A537" i="40"/>
  <c r="A517" i="40"/>
  <c r="A506" i="40"/>
  <c r="A484" i="40"/>
  <c r="A447" i="40"/>
  <c r="A394" i="40"/>
  <c r="A361" i="40"/>
  <c r="A321" i="40"/>
  <c r="A269" i="40"/>
  <c r="A208" i="40"/>
  <c r="A161" i="40"/>
  <c r="A106" i="40"/>
  <c r="A49" i="40"/>
  <c r="A16" i="40"/>
  <c r="F543" i="38"/>
  <c r="E543" i="38"/>
  <c r="F532" i="38"/>
  <c r="E532" i="38"/>
  <c r="F512" i="38"/>
  <c r="E512" i="38"/>
  <c r="F498" i="38"/>
  <c r="E498" i="38"/>
  <c r="F476" i="38"/>
  <c r="E476" i="38"/>
  <c r="F439" i="38"/>
  <c r="E439" i="38"/>
  <c r="F386" i="38"/>
  <c r="E386" i="38"/>
  <c r="F353" i="38"/>
  <c r="E353" i="38"/>
  <c r="F313" i="38"/>
  <c r="E313" i="38"/>
  <c r="F261" i="38"/>
  <c r="E261" i="38"/>
  <c r="F200" i="38"/>
  <c r="E200" i="38"/>
  <c r="F153" i="38"/>
  <c r="E153" i="38"/>
  <c r="F99" i="38"/>
  <c r="E99" i="38"/>
  <c r="F41" i="38"/>
  <c r="E41" i="38"/>
  <c r="D544" i="38"/>
  <c r="D493" i="38"/>
  <c r="D494" i="38" s="1"/>
  <c r="D477" i="38"/>
  <c r="D457" i="38"/>
  <c r="D458" i="38" s="1"/>
  <c r="D426" i="38"/>
  <c r="D427" i="38" s="1"/>
  <c r="D417" i="38"/>
  <c r="D418" i="38" s="1"/>
  <c r="D406" i="38"/>
  <c r="D407" i="38" s="1"/>
  <c r="D387" i="38"/>
  <c r="D373" i="38"/>
  <c r="D374" i="38" s="1"/>
  <c r="D354" i="38"/>
  <c r="D333" i="38"/>
  <c r="D334" i="38" s="1"/>
  <c r="D314" i="38"/>
  <c r="D244" i="38"/>
  <c r="D245" i="38" s="1"/>
  <c r="D172" i="38"/>
  <c r="D154" i="38"/>
  <c r="D139" i="38"/>
  <c r="D140" i="38" s="1"/>
  <c r="D117" i="38"/>
  <c r="D118" i="38" s="1"/>
  <c r="D100" i="38"/>
  <c r="D101" i="38" s="1"/>
  <c r="D84" i="38"/>
  <c r="D61" i="38"/>
  <c r="D62" i="38" s="1"/>
  <c r="D42" i="38"/>
  <c r="D45" i="38" s="1"/>
  <c r="D46"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544" i="31"/>
  <c r="D533" i="31"/>
  <c r="D534" i="31" s="1"/>
  <c r="D457" i="31"/>
  <c r="D458" i="31" s="1"/>
  <c r="D440" i="31"/>
  <c r="D426" i="31"/>
  <c r="D427" i="31" s="1"/>
  <c r="D417" i="31"/>
  <c r="D418" i="31" s="1"/>
  <c r="D406" i="31"/>
  <c r="D407" i="31" s="1"/>
  <c r="D387" i="31"/>
  <c r="D373" i="31"/>
  <c r="D374" i="31" s="1"/>
  <c r="D354" i="31"/>
  <c r="D333" i="31"/>
  <c r="D334" i="31" s="1"/>
  <c r="D285" i="31"/>
  <c r="D286" i="31" s="1"/>
  <c r="D262" i="31"/>
  <c r="D244" i="31"/>
  <c r="D245" i="31" s="1"/>
  <c r="D201" i="31"/>
  <c r="D202" i="31" s="1"/>
  <c r="D172" i="31"/>
  <c r="D139" i="31"/>
  <c r="D140" i="31" s="1"/>
  <c r="D117" i="31"/>
  <c r="D118" i="31" s="1"/>
  <c r="D84" i="31"/>
  <c r="D61" i="31"/>
  <c r="D62" i="31" s="1"/>
  <c r="D42" i="31"/>
  <c r="F543" i="33"/>
  <c r="E543" i="33"/>
  <c r="F532" i="33"/>
  <c r="E532" i="33"/>
  <c r="F512" i="33"/>
  <c r="E512" i="33"/>
  <c r="F498" i="33"/>
  <c r="E498" i="33"/>
  <c r="F476" i="33"/>
  <c r="E476" i="33"/>
  <c r="F439" i="33"/>
  <c r="E439" i="33"/>
  <c r="F386" i="33"/>
  <c r="E386" i="33"/>
  <c r="F353" i="33"/>
  <c r="E353" i="33"/>
  <c r="F313" i="33"/>
  <c r="E313" i="33"/>
  <c r="F261" i="33"/>
  <c r="E261" i="33"/>
  <c r="F200" i="33"/>
  <c r="E200" i="33"/>
  <c r="D200" i="33" s="1"/>
  <c r="B200" i="33" s="1"/>
  <c r="D201" i="33" s="1"/>
  <c r="F153" i="33"/>
  <c r="E153" i="33"/>
  <c r="D153" i="33" s="1"/>
  <c r="B153" i="33" s="1"/>
  <c r="F99" i="33"/>
  <c r="E99" i="33"/>
  <c r="F41" i="33"/>
  <c r="E41" i="33"/>
  <c r="F200" i="43"/>
  <c r="F153" i="43"/>
  <c r="F99" i="43"/>
  <c r="F41" i="43"/>
  <c r="E543" i="43"/>
  <c r="E532" i="43"/>
  <c r="F512" i="43"/>
  <c r="E512" i="43"/>
  <c r="D512" i="43" s="1"/>
  <c r="B512" i="43" s="1"/>
  <c r="D513" i="43" s="1"/>
  <c r="D514" i="43" s="1"/>
  <c r="B152" i="29" s="1"/>
  <c r="F498" i="43"/>
  <c r="E498" i="43"/>
  <c r="F476" i="43"/>
  <c r="E476" i="43"/>
  <c r="F439" i="43"/>
  <c r="E439" i="43"/>
  <c r="D439" i="43" s="1"/>
  <c r="B439" i="43" s="1"/>
  <c r="D440" i="43" s="1"/>
  <c r="F386" i="43"/>
  <c r="E386" i="43"/>
  <c r="D386" i="43" s="1"/>
  <c r="B386" i="43" s="1"/>
  <c r="D387" i="43" s="1"/>
  <c r="F353" i="43"/>
  <c r="E353" i="43"/>
  <c r="D353" i="43" s="1"/>
  <c r="F313" i="43"/>
  <c r="E313" i="43"/>
  <c r="D313" i="43" s="1"/>
  <c r="B313" i="43" s="1"/>
  <c r="D314" i="43" s="1"/>
  <c r="F261" i="43"/>
  <c r="E261" i="43"/>
  <c r="D261" i="43" s="1"/>
  <c r="B261" i="43" s="1"/>
  <c r="D262" i="43" s="1"/>
  <c r="E200" i="43"/>
  <c r="D200" i="43" s="1"/>
  <c r="B200" i="43" s="1"/>
  <c r="D201" i="43" s="1"/>
  <c r="E153" i="43"/>
  <c r="E99" i="43"/>
  <c r="D99" i="43" s="1"/>
  <c r="B99" i="43" s="1"/>
  <c r="D100" i="43" s="1"/>
  <c r="E41" i="43"/>
  <c r="A537" i="43"/>
  <c r="A517" i="43"/>
  <c r="A506" i="43"/>
  <c r="A484" i="43"/>
  <c r="A447" i="43"/>
  <c r="A394" i="43"/>
  <c r="A361" i="43"/>
  <c r="A321" i="43"/>
  <c r="A269" i="43"/>
  <c r="A208" i="43"/>
  <c r="A161" i="43"/>
  <c r="A106" i="43"/>
  <c r="A49" i="43"/>
  <c r="A16" i="43"/>
  <c r="A8" i="43"/>
  <c r="A7" i="35" s="1"/>
  <c r="D153" i="43" l="1"/>
  <c r="B153" i="43" s="1"/>
  <c r="D154" i="43" s="1"/>
  <c r="D155" i="43" s="1"/>
  <c r="D41" i="43"/>
  <c r="D547" i="43" s="1"/>
  <c r="D547" i="33"/>
  <c r="D45" i="31"/>
  <c r="D46" i="31" s="1"/>
  <c r="D502" i="31"/>
  <c r="D503" i="31" s="1"/>
  <c r="D157" i="43"/>
  <c r="D158" i="43" s="1"/>
  <c r="D390" i="43"/>
  <c r="D391" i="43" s="1"/>
  <c r="D388" i="43"/>
  <c r="D202" i="43"/>
  <c r="D204" i="43"/>
  <c r="D205" i="43" s="1"/>
  <c r="D443" i="43"/>
  <c r="D444" i="43" s="1"/>
  <c r="D441" i="43"/>
  <c r="D265" i="43"/>
  <c r="D266" i="43" s="1"/>
  <c r="D263" i="43"/>
  <c r="D478" i="43"/>
  <c r="D480" i="43"/>
  <c r="D481" i="43" s="1"/>
  <c r="D545" i="43"/>
  <c r="B171" i="29" s="1"/>
  <c r="D101" i="43"/>
  <c r="D102" i="43"/>
  <c r="D103" i="43" s="1"/>
  <c r="D315" i="43"/>
  <c r="D317" i="43"/>
  <c r="D318" i="43" s="1"/>
  <c r="D500" i="43"/>
  <c r="D502" i="43"/>
  <c r="D503" i="43" s="1"/>
  <c r="B143" i="29" s="1"/>
  <c r="D502" i="40"/>
  <c r="D503" i="40" s="1"/>
  <c r="D357" i="31"/>
  <c r="D358" i="31" s="1"/>
  <c r="D204" i="31"/>
  <c r="D205" i="31" s="1"/>
  <c r="D357" i="33"/>
  <c r="D358" i="33" s="1"/>
  <c r="D45" i="33"/>
  <c r="D46" i="33" s="1"/>
  <c r="D502" i="33"/>
  <c r="D503" i="33" s="1"/>
  <c r="D357" i="40"/>
  <c r="D358" i="40" s="1"/>
  <c r="D440" i="40"/>
  <c r="D443" i="40" s="1"/>
  <c r="D444" i="40" s="1"/>
  <c r="D201" i="40"/>
  <c r="D202" i="40" s="1"/>
  <c r="D262" i="40"/>
  <c r="D265" i="40" s="1"/>
  <c r="D266" i="40" s="1"/>
  <c r="D502" i="38"/>
  <c r="D503" i="38" s="1"/>
  <c r="D357" i="38"/>
  <c r="D358" i="38" s="1"/>
  <c r="D201" i="38"/>
  <c r="D202" i="38" s="1"/>
  <c r="D262" i="38"/>
  <c r="D100" i="31"/>
  <c r="D101" i="31" s="1"/>
  <c r="D154" i="31"/>
  <c r="D157" i="31" s="1"/>
  <c r="D158" i="31" s="1"/>
  <c r="D477" i="31"/>
  <c r="D478" i="31" s="1"/>
  <c r="D314" i="31"/>
  <c r="D317" i="31" s="1"/>
  <c r="D318" i="31" s="1"/>
  <c r="D314" i="33"/>
  <c r="D315" i="33" s="1"/>
  <c r="D154" i="33"/>
  <c r="D157" i="33" s="1"/>
  <c r="D158" i="33" s="1"/>
  <c r="D477" i="33"/>
  <c r="D480" i="33" s="1"/>
  <c r="D481" i="33" s="1"/>
  <c r="D545" i="40"/>
  <c r="D155" i="40"/>
  <c r="D157" i="40"/>
  <c r="D158" i="40" s="1"/>
  <c r="D480" i="40"/>
  <c r="D481" i="40" s="1"/>
  <c r="D478" i="40"/>
  <c r="D102" i="40"/>
  <c r="D103" i="40" s="1"/>
  <c r="D390" i="40"/>
  <c r="D391" i="40" s="1"/>
  <c r="D388" i="40"/>
  <c r="D263" i="40"/>
  <c r="D317" i="40"/>
  <c r="D318" i="40" s="1"/>
  <c r="D315" i="40"/>
  <c r="D355" i="40"/>
  <c r="D500" i="40"/>
  <c r="D43" i="40"/>
  <c r="D85" i="40"/>
  <c r="D173" i="40"/>
  <c r="D388" i="38"/>
  <c r="D390" i="38"/>
  <c r="D391" i="38" s="1"/>
  <c r="D545" i="38"/>
  <c r="D263" i="38"/>
  <c r="D265" i="38"/>
  <c r="D266" i="38" s="1"/>
  <c r="D155" i="38"/>
  <c r="D157" i="38"/>
  <c r="D158" i="38" s="1"/>
  <c r="D480" i="38"/>
  <c r="D481" i="38" s="1"/>
  <c r="D478" i="38"/>
  <c r="D102" i="38"/>
  <c r="D103" i="38" s="1"/>
  <c r="D441" i="38"/>
  <c r="D443" i="38"/>
  <c r="D444" i="38" s="1"/>
  <c r="D317" i="38"/>
  <c r="D318" i="38" s="1"/>
  <c r="D315" i="38"/>
  <c r="D43" i="38"/>
  <c r="D355" i="38"/>
  <c r="D500" i="38"/>
  <c r="D85" i="38"/>
  <c r="D173" i="38"/>
  <c r="D390" i="31"/>
  <c r="D391" i="31" s="1"/>
  <c r="D388" i="31"/>
  <c r="D441" i="31"/>
  <c r="D443" i="31"/>
  <c r="D444" i="31" s="1"/>
  <c r="D545" i="31"/>
  <c r="D102" i="31"/>
  <c r="D103" i="31" s="1"/>
  <c r="D263" i="31"/>
  <c r="D265" i="31"/>
  <c r="D266" i="31" s="1"/>
  <c r="D480" i="31"/>
  <c r="D481" i="31" s="1"/>
  <c r="D43" i="31"/>
  <c r="D355" i="31"/>
  <c r="D500" i="31"/>
  <c r="D85" i="31"/>
  <c r="D173" i="31"/>
  <c r="D263" i="33"/>
  <c r="D265" i="33"/>
  <c r="D266" i="33" s="1"/>
  <c r="D478" i="33"/>
  <c r="D102" i="33"/>
  <c r="D103" i="33" s="1"/>
  <c r="D101" i="33"/>
  <c r="D388" i="33"/>
  <c r="D390" i="33"/>
  <c r="D391" i="33" s="1"/>
  <c r="D317" i="33"/>
  <c r="D318" i="33" s="1"/>
  <c r="D204" i="33"/>
  <c r="D205" i="33" s="1"/>
  <c r="D202" i="33"/>
  <c r="D441" i="33"/>
  <c r="D443" i="33"/>
  <c r="D444" i="33" s="1"/>
  <c r="B126" i="29" s="1"/>
  <c r="D545" i="33"/>
  <c r="D43" i="33"/>
  <c r="D355" i="33"/>
  <c r="D500" i="33"/>
  <c r="D500" i="36"/>
  <c r="B353" i="43"/>
  <c r="D354" i="43" s="1"/>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B41" i="43" l="1"/>
  <c r="D42" i="43" s="1"/>
  <c r="D441" i="40"/>
  <c r="D315" i="31"/>
  <c r="D355" i="43"/>
  <c r="D357" i="43"/>
  <c r="D358" i="43" s="1"/>
  <c r="B107" i="29" s="1"/>
  <c r="D155" i="31"/>
  <c r="D155" i="33"/>
  <c r="D204" i="40"/>
  <c r="D205" i="40" s="1"/>
  <c r="D204" i="38"/>
  <c r="D205" i="38" s="1"/>
  <c r="B71" i="29"/>
  <c r="D222" i="36"/>
  <c r="D223" i="36" s="1"/>
  <c r="D100" i="36"/>
  <c r="D101" i="36" s="1"/>
  <c r="D548" i="31"/>
  <c r="D549" i="31" s="1"/>
  <c r="D548" i="33"/>
  <c r="D549" i="33" s="1"/>
  <c r="B116" i="29"/>
  <c r="B80" i="29"/>
  <c r="B62" i="29"/>
  <c r="B134" i="29"/>
  <c r="B125" i="29"/>
  <c r="B98" i="29"/>
  <c r="B89" i="29"/>
  <c r="B184" i="29"/>
  <c r="B183" i="29"/>
  <c r="B182" i="29"/>
  <c r="B181" i="29"/>
  <c r="D197" i="41"/>
  <c r="C191" i="41"/>
  <c r="D194" i="41" s="1"/>
  <c r="D186" i="41"/>
  <c r="D187" i="41" s="1"/>
  <c r="D177" i="41"/>
  <c r="D178" i="41" s="1"/>
  <c r="C165" i="41"/>
  <c r="D169" i="41" s="1"/>
  <c r="D170" i="41" s="1"/>
  <c r="C157" i="41"/>
  <c r="C156" i="41"/>
  <c r="C155" i="41"/>
  <c r="D161" i="41" s="1"/>
  <c r="D162" i="41" s="1"/>
  <c r="C145" i="41"/>
  <c r="C144" i="41"/>
  <c r="D149" i="41" s="1"/>
  <c r="D150" i="41" s="1"/>
  <c r="C138" i="41"/>
  <c r="C132" i="41"/>
  <c r="C130" i="41"/>
  <c r="C128" i="41"/>
  <c r="C127" i="41"/>
  <c r="D133" i="41" s="1"/>
  <c r="D134" i="41" s="1"/>
  <c r="C116" i="41"/>
  <c r="C115" i="41"/>
  <c r="C112" i="41"/>
  <c r="D118" i="41" s="1"/>
  <c r="D119" i="41" s="1"/>
  <c r="C100" i="41"/>
  <c r="C99" i="41"/>
  <c r="C94" i="41"/>
  <c r="C93" i="41"/>
  <c r="D102" i="41" s="1"/>
  <c r="D103" i="41" s="1"/>
  <c r="C82" i="41"/>
  <c r="C80" i="41"/>
  <c r="C77" i="41"/>
  <c r="C76" i="41"/>
  <c r="D84" i="41" s="1"/>
  <c r="D85" i="41" s="1"/>
  <c r="C75" i="41"/>
  <c r="C61" i="41"/>
  <c r="D63" i="41" s="1"/>
  <c r="D64" i="41" s="1"/>
  <c r="C60" i="41"/>
  <c r="C56" i="41"/>
  <c r="D52" i="41"/>
  <c r="D53" i="41" s="1"/>
  <c r="C51" i="41"/>
  <c r="C37" i="41"/>
  <c r="D42" i="41" s="1"/>
  <c r="D43" i="41" s="1"/>
  <c r="C26" i="41"/>
  <c r="D33" i="41" s="1"/>
  <c r="D34" i="41" s="1"/>
  <c r="D23" i="41"/>
  <c r="D22" i="41"/>
  <c r="B166" i="29"/>
  <c r="B156" i="29"/>
  <c r="B57" i="29"/>
  <c r="A8" i="40"/>
  <c r="A7" i="41" s="1"/>
  <c r="D197" i="39"/>
  <c r="C191" i="39"/>
  <c r="D194" i="39" s="1"/>
  <c r="D186" i="39"/>
  <c r="D187" i="39" s="1"/>
  <c r="D177" i="39"/>
  <c r="D178" i="39" s="1"/>
  <c r="C165" i="39"/>
  <c r="D169" i="39" s="1"/>
  <c r="D170" i="39" s="1"/>
  <c r="C157" i="39"/>
  <c r="C156" i="39"/>
  <c r="C155" i="39"/>
  <c r="D161" i="39" s="1"/>
  <c r="D162" i="39" s="1"/>
  <c r="C145" i="39"/>
  <c r="C144" i="39"/>
  <c r="C138" i="39"/>
  <c r="D149" i="39" s="1"/>
  <c r="D150" i="39" s="1"/>
  <c r="C132" i="39"/>
  <c r="C130" i="39"/>
  <c r="C128" i="39"/>
  <c r="C127" i="39"/>
  <c r="D133" i="39" s="1"/>
  <c r="D134" i="39" s="1"/>
  <c r="C116" i="39"/>
  <c r="C115" i="39"/>
  <c r="D118" i="39" s="1"/>
  <c r="D119" i="39" s="1"/>
  <c r="C112" i="39"/>
  <c r="C100" i="39"/>
  <c r="C99" i="39"/>
  <c r="C94" i="39"/>
  <c r="C93" i="39"/>
  <c r="D102" i="39" s="1"/>
  <c r="D103" i="39" s="1"/>
  <c r="C82" i="39"/>
  <c r="C80" i="39"/>
  <c r="C77" i="39"/>
  <c r="C76" i="39"/>
  <c r="C75" i="39"/>
  <c r="D84" i="39" s="1"/>
  <c r="D85" i="39" s="1"/>
  <c r="D63" i="39"/>
  <c r="D64" i="39" s="1"/>
  <c r="C61" i="39"/>
  <c r="C60" i="39"/>
  <c r="C56" i="39"/>
  <c r="C51" i="39"/>
  <c r="D52" i="39" s="1"/>
  <c r="D53" i="39" s="1"/>
  <c r="D42" i="39"/>
  <c r="D43" i="39" s="1"/>
  <c r="C37" i="39"/>
  <c r="C26" i="39"/>
  <c r="D33" i="39" s="1"/>
  <c r="D34" i="39" s="1"/>
  <c r="D22" i="39"/>
  <c r="D23" i="39" s="1"/>
  <c r="B165" i="29"/>
  <c r="B155" i="29"/>
  <c r="A8" i="38"/>
  <c r="A7" i="39" s="1"/>
  <c r="D43" i="43" l="1"/>
  <c r="D45" i="43"/>
  <c r="D46" i="43" s="1"/>
  <c r="B53" i="29" s="1"/>
  <c r="D548" i="40"/>
  <c r="D549" i="40" s="1"/>
  <c r="D548" i="38"/>
  <c r="D549" i="38" s="1"/>
  <c r="B75" i="29"/>
  <c r="B93" i="29"/>
  <c r="B84" i="29"/>
  <c r="B102" i="29"/>
  <c r="B120" i="29"/>
  <c r="B147" i="29"/>
  <c r="D198" i="41"/>
  <c r="D199" i="41" s="1"/>
  <c r="D195" i="41"/>
  <c r="B129" i="29"/>
  <c r="B138" i="29"/>
  <c r="B66" i="29"/>
  <c r="B175" i="29"/>
  <c r="B48" i="29"/>
  <c r="B111" i="29"/>
  <c r="D198" i="39"/>
  <c r="D199" i="39" s="1"/>
  <c r="D195" i="39"/>
  <c r="B146" i="29"/>
  <c r="B174" i="29"/>
  <c r="B83" i="29"/>
  <c r="B119" i="29"/>
  <c r="B56" i="29"/>
  <c r="B92" i="29"/>
  <c r="B137" i="29"/>
  <c r="B65" i="29"/>
  <c r="B47" i="29"/>
  <c r="B74" i="29"/>
  <c r="B110" i="29"/>
  <c r="D548" i="43" l="1"/>
  <c r="D549" i="43" s="1"/>
  <c r="B12" i="43" s="1"/>
  <c r="B128" i="29"/>
  <c r="B101" i="29"/>
  <c r="B35" i="29" l="1"/>
  <c r="B12" i="40"/>
  <c r="B39" i="29"/>
  <c r="B29" i="29"/>
  <c r="B12" i="38"/>
  <c r="B38" i="29"/>
  <c r="B28" i="29"/>
  <c r="E543" i="31"/>
  <c r="F532" i="31"/>
  <c r="E532" i="31"/>
  <c r="F512" i="31"/>
  <c r="E512" i="31"/>
  <c r="F498" i="31"/>
  <c r="E498" i="31"/>
  <c r="F476" i="31"/>
  <c r="E476" i="31"/>
  <c r="F439" i="31"/>
  <c r="E439" i="31"/>
  <c r="F386" i="31"/>
  <c r="E386" i="31"/>
  <c r="F353" i="31"/>
  <c r="E353" i="31"/>
  <c r="F313" i="31"/>
  <c r="E313" i="31"/>
  <c r="F261" i="31"/>
  <c r="E261" i="31"/>
  <c r="F200" i="31"/>
  <c r="E200" i="31"/>
  <c r="F153" i="31"/>
  <c r="E153" i="31"/>
  <c r="F99" i="31"/>
  <c r="E99" i="31"/>
  <c r="F41" i="31"/>
  <c r="E41" i="31"/>
  <c r="F197" i="25"/>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161" i="35" l="1"/>
  <c r="D162" i="35" s="1"/>
  <c r="D63" i="35"/>
  <c r="D64" i="35" s="1"/>
  <c r="D133" i="35"/>
  <c r="D134" i="35" s="1"/>
  <c r="D149" i="35"/>
  <c r="D150" i="35" s="1"/>
  <c r="D102" i="35"/>
  <c r="D103" i="35" s="1"/>
  <c r="D118" i="35"/>
  <c r="D119" i="35" s="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198" i="35" l="1"/>
  <c r="D199" i="35" s="1"/>
  <c r="B11" i="35" s="1"/>
  <c r="D198" i="37"/>
  <c r="D199" i="37" s="1"/>
  <c r="B179" i="29"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B25" i="29" l="1"/>
  <c r="B180" i="29"/>
  <c r="B11" i="37"/>
  <c r="D444" i="36"/>
  <c r="B124" i="29" s="1"/>
  <c r="D103" i="36"/>
  <c r="B61" i="29" s="1"/>
  <c r="D548" i="36"/>
  <c r="D549" i="36" s="1"/>
  <c r="B24" i="29" s="1"/>
  <c r="B12" i="33"/>
  <c r="B36" i="29"/>
  <c r="B26" i="29"/>
  <c r="F197" i="32"/>
  <c r="E197" i="32"/>
  <c r="B12" i="36" l="1"/>
  <c r="F543" i="31"/>
  <c r="D197" i="32"/>
  <c r="C191" i="32"/>
  <c r="D194" i="32" s="1"/>
  <c r="D187" i="32"/>
  <c r="D186" i="32"/>
  <c r="D177" i="32"/>
  <c r="D178" i="32" s="1"/>
  <c r="C165" i="32"/>
  <c r="D169" i="32" s="1"/>
  <c r="D170" i="32" s="1"/>
  <c r="C157" i="32"/>
  <c r="C156" i="32"/>
  <c r="C155" i="32"/>
  <c r="D161" i="32" s="1"/>
  <c r="D162" i="32" s="1"/>
  <c r="C145" i="32"/>
  <c r="C144" i="32"/>
  <c r="C138" i="32"/>
  <c r="D149" i="32" s="1"/>
  <c r="D150" i="32" s="1"/>
  <c r="C132" i="32"/>
  <c r="C130" i="32"/>
  <c r="C128" i="32"/>
  <c r="C127" i="32"/>
  <c r="D133" i="32" s="1"/>
  <c r="D134" i="32" s="1"/>
  <c r="D118" i="32"/>
  <c r="D119" i="32" s="1"/>
  <c r="C116" i="32"/>
  <c r="C115" i="32"/>
  <c r="C112" i="32"/>
  <c r="C100" i="32"/>
  <c r="C99" i="32"/>
  <c r="C94" i="32"/>
  <c r="C93" i="32"/>
  <c r="D102" i="32" s="1"/>
  <c r="D103" i="32" s="1"/>
  <c r="C82" i="32"/>
  <c r="C80" i="32"/>
  <c r="C77" i="32"/>
  <c r="C76" i="32"/>
  <c r="C75" i="32"/>
  <c r="D84" i="32" s="1"/>
  <c r="D85" i="32" s="1"/>
  <c r="C61" i="32"/>
  <c r="C60" i="32"/>
  <c r="D63" i="32" s="1"/>
  <c r="D64" i="32" s="1"/>
  <c r="C56" i="32"/>
  <c r="C51" i="32"/>
  <c r="D52" i="32" s="1"/>
  <c r="D53" i="32" s="1"/>
  <c r="C37" i="32"/>
  <c r="D42" i="32" s="1"/>
  <c r="D43" i="32" s="1"/>
  <c r="C26" i="32"/>
  <c r="D33" i="32" s="1"/>
  <c r="D34" i="32" s="1"/>
  <c r="D22" i="32"/>
  <c r="D23" i="32" s="1"/>
  <c r="A7" i="32"/>
  <c r="B164" i="29"/>
  <c r="B154" i="29"/>
  <c r="A8" i="31"/>
  <c r="B34" i="29" l="1"/>
  <c r="B109" i="29"/>
  <c r="B73" i="29"/>
  <c r="B173" i="29"/>
  <c r="B64" i="29"/>
  <c r="D198" i="32"/>
  <c r="D199" i="32" s="1"/>
  <c r="D195" i="32"/>
  <c r="B145" i="29"/>
  <c r="B55" i="29"/>
  <c r="B118" i="29"/>
  <c r="B91" i="29"/>
  <c r="B82" i="29"/>
  <c r="B127" i="29"/>
  <c r="B136" i="29"/>
  <c r="B100" i="29" l="1"/>
  <c r="C191" i="25"/>
  <c r="C165" i="25"/>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C37" i="25"/>
  <c r="D194" i="25"/>
  <c r="D186" i="25"/>
  <c r="D187" i="25" s="1"/>
  <c r="D177" i="25"/>
  <c r="D178" i="25" s="1"/>
  <c r="D169" i="25"/>
  <c r="D170" i="25" s="1"/>
  <c r="D52" i="25"/>
  <c r="D53" i="25" s="1"/>
  <c r="D42" i="25"/>
  <c r="D43" i="25" s="1"/>
  <c r="C26" i="25"/>
  <c r="D33" i="25" s="1"/>
  <c r="D34" i="25" s="1"/>
  <c r="D22" i="25"/>
  <c r="D23" i="25" s="1"/>
  <c r="D63" i="25"/>
  <c r="D64" i="25"/>
  <c r="D102" i="25"/>
  <c r="D103" i="25" s="1"/>
  <c r="D118" i="25"/>
  <c r="D119" i="25"/>
  <c r="D161" i="25"/>
  <c r="D162" i="25"/>
  <c r="D84" i="25"/>
  <c r="D85" i="25" s="1"/>
  <c r="D133" i="25"/>
  <c r="D134" i="25"/>
  <c r="D149" i="25"/>
  <c r="D150" i="25" s="1"/>
  <c r="D195" i="25"/>
  <c r="D198" i="25"/>
  <c r="J178" i="29"/>
  <c r="J169" i="29"/>
  <c r="J160" i="29"/>
  <c r="J150" i="29"/>
  <c r="J141" i="29"/>
  <c r="J132" i="29"/>
  <c r="J123" i="29"/>
  <c r="J114" i="29"/>
  <c r="J105" i="29"/>
  <c r="J96" i="29"/>
  <c r="J87" i="29"/>
  <c r="J78" i="29"/>
  <c r="J69" i="29"/>
  <c r="J60" i="29"/>
  <c r="J51" i="29"/>
  <c r="J42" i="29"/>
  <c r="J33" i="29"/>
  <c r="J23" i="29"/>
  <c r="B27" i="29" l="1"/>
  <c r="B37" i="29"/>
  <c r="B12" i="31"/>
  <c r="B46" i="29" l="1"/>
</calcChain>
</file>

<file path=xl/sharedStrings.xml><?xml version="1.0" encoding="utf-8"?>
<sst xmlns="http://schemas.openxmlformats.org/spreadsheetml/2006/main" count="5278" uniqueCount="551">
  <si>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</si>
  <si>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</si>
  <si>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</si>
  <si>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</si>
  <si>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</si>
  <si>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</si>
  <si>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</si>
  <si>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</si>
  <si>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</si>
  <si>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</si>
  <si>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</si>
  <si>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</si>
  <si>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</si>
  <si>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</si>
  <si>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</si>
  <si>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</si>
  <si>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</si>
  <si>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</si>
  <si>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</si>
  <si>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</si>
  <si>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</si>
  <si>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</si>
  <si>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</si>
  <si>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</si>
  <si>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</si>
  <si>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</si>
  <si>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</si>
  <si>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</si>
  <si>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</si>
  <si>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</si>
  <si>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</si>
  <si>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</si>
  <si>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</si>
  <si>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</si>
  <si>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</si>
  <si>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</si>
  <si>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</si>
  <si>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</si>
  <si>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</si>
  <si>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</si>
  <si>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</si>
  <si>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</si>
  <si>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</si>
  <si>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</si>
  <si>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</si>
  <si>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</si>
  <si>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</si>
  <si>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</si>
  <si>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</si>
  <si>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</si>
  <si>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</si>
  <si>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</si>
  <si>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</si>
  <si>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</si>
  <si>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</si>
  <si>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</si>
  <si>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</si>
  <si>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</si>
  <si>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</si>
  <si>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</si>
  <si>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</si>
  <si>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</si>
  <si>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</si>
  <si>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</si>
  <si>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</si>
  <si>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</si>
  <si>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</si>
  <si>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</si>
  <si>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</si>
  <si>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</si>
  <si>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</si>
  <si>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</si>
  <si>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</si>
  <si>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</si>
  <si>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</si>
  <si>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</si>
  <si>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</si>
  <si>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</si>
  <si>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</si>
  <si>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</si>
  <si>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</si>
  <si>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</si>
  <si>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</si>
  <si>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</si>
  <si>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</si>
  <si>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</si>
  <si>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</si>
  <si>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</si>
  <si>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</si>
  <si>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</si>
  <si>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</si>
  <si>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</si>
  <si>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</si>
  <si>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</si>
  <si>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</si>
  <si>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</si>
  <si>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</si>
  <si>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</si>
  <si>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</si>
  <si>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</si>
  <si>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</si>
  <si>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</si>
  <si>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</si>
  <si>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</si>
  <si>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</si>
  <si>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</si>
  <si>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</si>
  <si>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</si>
  <si>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</si>
  <si>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</si>
  <si>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</si>
  <si>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</si>
  <si>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</si>
  <si>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</si>
  <si>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</si>
  <si>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</si>
  <si>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</si>
  <si>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</si>
  <si>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</si>
  <si>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</si>
  <si>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</si>
  <si>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</si>
  <si>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</si>
  <si>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</si>
  <si>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</si>
  <si>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</si>
  <si>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</si>
  <si>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</si>
  <si>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</si>
  <si>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</si>
  <si>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</si>
  <si>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</si>
  <si>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</si>
  <si>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</si>
  <si>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</si>
  <si>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</si>
  <si>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</si>
  <si>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</si>
  <si>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</si>
  <si>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</si>
  <si>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</si>
  <si>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</si>
  <si>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</si>
  <si>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</si>
  <si>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</si>
  <si>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</si>
  <si>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</si>
  <si>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</si>
  <si>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</si>
  <si>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</si>
  <si>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</si>
  <si>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</si>
  <si>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</si>
  <si>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</si>
  <si>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</si>
  <si>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</si>
  <si>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</si>
  <si>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</si>
  <si>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</si>
  <si>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</si>
  <si>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</si>
  <si>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</si>
  <si>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</si>
  <si>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</si>
  <si>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</si>
  <si>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</si>
  <si>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</si>
  <si>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</si>
  <si>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</si>
  <si>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</si>
  <si>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</si>
  <si>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</si>
  <si>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</si>
  <si>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</si>
  <si>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</si>
  <si>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</si>
  <si>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</si>
  <si>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</si>
  <si>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</si>
  <si>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</si>
  <si>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</si>
  <si>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</si>
  <si>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</si>
  <si>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</si>
  <si>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</si>
  <si>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</si>
  <si>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</si>
  <si>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</si>
  <si>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</si>
  <si>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</si>
  <si>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</si>
  <si>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</si>
  <si>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</si>
  <si>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</si>
  <si>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</si>
  <si>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</si>
  <si>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</si>
  <si>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</si>
  <si>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</si>
  <si>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</si>
  <si>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</si>
  <si>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</si>
  <si>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</si>
  <si>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</si>
  <si>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</si>
  <si>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</si>
  <si>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</si>
  <si>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</si>
  <si>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</si>
  <si>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</si>
  <si>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</si>
  <si>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</si>
  <si>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</si>
  <si>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</si>
  <si>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</si>
  <si>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</si>
  <si>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</si>
  <si>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</si>
  <si>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</si>
  <si>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</si>
  <si>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</si>
  <si>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</si>
  <si>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</si>
  <si>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</si>
  <si>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</si>
  <si>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</si>
  <si>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</si>
  <si>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</si>
  <si>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</si>
  <si>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</si>
  <si>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</si>
  <si>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</si>
  <si>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</si>
  <si>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</si>
  <si>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</si>
  <si>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</si>
  <si>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</si>
  <si>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</si>
  <si>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</si>
  <si>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</si>
  <si>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</si>
  <si>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</si>
  <si>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</si>
  <si>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</si>
  <si>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</si>
  <si>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</si>
  <si>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</si>
  <si>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</si>
  <si>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</si>
  <si>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</si>
  <si>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</si>
  <si>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</si>
  <si>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</si>
  <si>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</si>
  <si>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</si>
  <si>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</si>
  <si>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</si>
  <si>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</si>
  <si>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</si>
  <si>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</si>
  <si>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</si>
  <si>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</si>
  <si>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</si>
  <si>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</si>
  <si>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</si>
  <si>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</si>
  <si>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</si>
  <si>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</si>
  <si>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</si>
  <si>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</si>
  <si>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</si>
  <si>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</si>
  <si>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</si>
  <si>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</si>
  <si>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</si>
  <si>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</si>
  <si>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</si>
  <si>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</si>
  <si>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</si>
  <si>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</si>
  <si>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</si>
  <si>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</si>
  <si>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</si>
  <si>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</si>
  <si>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</si>
  <si>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</si>
  <si>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</si>
  <si>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</si>
  <si>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</si>
  <si>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</si>
  <si>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</si>
  <si>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</si>
  <si>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</si>
  <si>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</si>
  <si>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</si>
  <si>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</si>
  <si>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</si>
  <si>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</si>
  <si>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</si>
  <si>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</si>
  <si>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</si>
  <si>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</si>
  <si>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</si>
  <si>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</si>
  <si>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</si>
  <si>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</si>
  <si>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</si>
  <si>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</si>
  <si>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</si>
  <si>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</si>
  <si>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</si>
  <si>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</si>
  <si>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</si>
  <si>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</si>
  <si>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</si>
  <si>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</si>
  <si>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</si>
  <si>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</si>
  <si>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</si>
  <si>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</si>
  <si>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</si>
  <si>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</si>
  <si>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</si>
  <si>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</si>
  <si>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</si>
  <si>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</si>
  <si>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</si>
  <si>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</si>
  <si>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</si>
  <si>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</si>
  <si>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</si>
  <si>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</si>
  <si>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</si>
  <si>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</si>
  <si>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</si>
  <si>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</si>
  <si>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</si>
  <si>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</si>
  <si>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</si>
  <si>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</si>
  <si>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</si>
  <si>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</si>
  <si>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</si>
  <si>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</si>
  <si>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</si>
  <si>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</si>
  <si>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</si>
  <si>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</si>
  <si>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</si>
  <si>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</si>
  <si>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</si>
  <si>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</si>
  <si>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</si>
  <si>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</si>
  <si>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</si>
  <si>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</si>
  <si>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</si>
  <si>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</si>
  <si>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</si>
  <si>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</si>
  <si>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</si>
  <si>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</si>
  <si>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</si>
  <si>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</si>
  <si>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</si>
  <si>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</si>
  <si>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</si>
  <si>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</si>
  <si>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</si>
  <si>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</si>
  <si>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</si>
  <si>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</si>
  <si>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</si>
  <si>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</si>
  <si>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</si>
  <si>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</si>
  <si>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</si>
  <si>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</si>
  <si>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</si>
  <si>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</si>
  <si>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</si>
  <si>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</si>
  <si>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</si>
  <si>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</si>
  <si>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</si>
  <si>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</si>
  <si>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</si>
  <si>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</si>
  <si>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</si>
  <si>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</si>
  <si>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</si>
  <si>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</si>
  <si>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</si>
  <si>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</si>
  <si>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</si>
  <si>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</si>
  <si>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</si>
  <si>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</si>
  <si>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</si>
  <si>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</si>
  <si>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</si>
  <si>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</si>
  <si>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</si>
  <si>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</si>
  <si>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</si>
  <si>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</si>
  <si>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</si>
  <si>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</si>
  <si>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Manar City</t>
  </si>
  <si>
    <t>Dr Raja Bouhalfaya</t>
  </si>
  <si>
    <t>Directeur du magasin et chefs rayons</t>
  </si>
  <si>
    <t>Les piques prix étaient entreposés au niveau des grilles d'aération du meuble.</t>
  </si>
  <si>
    <t>Renforcer le contrôle de l'enregistrement de la traçabilité des produits à la coupe.</t>
  </si>
  <si>
    <t>Regrouper tous les documents sanitaires et les conserver au niveau du rayon.</t>
  </si>
  <si>
    <t>Absence de savon liquide au niveau du stand.</t>
  </si>
  <si>
    <t>Afficher les procédures de N/D avec les produits correspondants au niveau du rayon.</t>
  </si>
  <si>
    <t>L'enregistrement des autocontrôles n'était pas effectué de façon quotidienne.</t>
  </si>
  <si>
    <t>Les autocnotrôles de N/D n'étaient pas quotidiens.</t>
  </si>
  <si>
    <t>Les relevés mensuels de températures n'étaient pas effectués.</t>
  </si>
  <si>
    <t>Un produit était maintenu dans la boite de conserve après entame .</t>
  </si>
  <si>
    <t>Transvaser le contenu de la boite de conserve dans un bac protégé.</t>
  </si>
  <si>
    <t>Certains raviers manquaient de louches individuelles (cornichons ,variantes ,olives découpés).</t>
  </si>
  <si>
    <t>Les boules de Harissa n'étaient pas étiquetés.</t>
  </si>
  <si>
    <t>Le plan de positionnement des porte-appâts était en cours de préparation.</t>
  </si>
  <si>
    <t>Un appât était retrouvé à l’extérieur du porte-appât au niveau de la zone de réception.</t>
  </si>
  <si>
    <t>Prévoir un préau de protection du quai.</t>
  </si>
  <si>
    <t>Température mesurée: 8,7°C.</t>
  </si>
  <si>
    <t>Température affichée: 7,1°C
Température mesurée : 2,6°C</t>
  </si>
  <si>
    <t>Certaines boites d'exposition des épices présentaient des couvercles et des poignées abimés.</t>
  </si>
  <si>
    <t>Hygrométrie mesurée :64%.</t>
  </si>
  <si>
    <t>Revoir l'intensité des sources d'aération au niveau de la réserve.</t>
  </si>
  <si>
    <t>L'un des meubles des produits surgelés:
Température affichée : -13,7°C
Température mesurée : -15°C
Meuble des produits de charcuterie:
Température affichée: 2,5°C
Température mesurée : 2,8°C.</t>
  </si>
  <si>
    <t>Température affichée : 7,2°C.</t>
  </si>
  <si>
    <t>L'armoire UV n'était pas encore installée au niveau du laboratoire.</t>
  </si>
  <si>
    <t>Température affichée : 2°C
Température mesurée : 3,6°C.</t>
  </si>
  <si>
    <t>L'éclairage au niveau de la CF n'était pas fonctionnel .</t>
  </si>
  <si>
    <t>Le meuble froid affichait une température de 12,9°C ,et la température mesurée à cœur d'un plat était de l'ordre de 16,7°C. Elévation de température au niveau du meuble .</t>
  </si>
  <si>
    <t>Revoir l'intensité du froid au niveau du meuble froid d'exposition.</t>
  </si>
  <si>
    <t>Les portières de couverture des meubles d'exposition étaient démontées.</t>
  </si>
  <si>
    <t>Température affichée : 5,4°C</t>
  </si>
  <si>
    <t>Température mesurée :1,6°C.</t>
  </si>
  <si>
    <t>Température mesurée :10,6°C.</t>
  </si>
  <si>
    <t>Température affichée : 5,9°C
Température mesurée : 6,2°C</t>
  </si>
  <si>
    <t>Problème de stagnation d'eau en dessous des étagères de la CF.</t>
  </si>
  <si>
    <t>Problème de stagnation d'eau au niveau du stand.</t>
  </si>
  <si>
    <t>Absence de distributeurs de savon au niveau des sanitaires et de la salle de pause.</t>
  </si>
  <si>
    <t>Absence de distributeur de papier au niveau du laboratoire boucherie (du côté de la plonge).</t>
  </si>
  <si>
    <t>Fournir des distributeurs de savons.</t>
  </si>
  <si>
    <t>Prévoir des stations de nettoyage pour ces rayons.</t>
  </si>
  <si>
    <r>
      <t xml:space="preserve">Absence de station de nettoyage au niveau du </t>
    </r>
    <r>
      <rPr>
        <u/>
        <sz val="11"/>
        <color theme="1"/>
        <rFont val="Comic Sans MS"/>
        <family val="4"/>
      </rPr>
      <t>stand</t>
    </r>
    <r>
      <rPr>
        <sz val="11"/>
        <color theme="1"/>
        <rFont val="Comic Sans MS"/>
        <family val="4"/>
      </rPr>
      <t xml:space="preserve"> charcuterie/fromages et boucherie trad.
Absence de station de nettoyage au niveau du terminal de cuisson.</t>
    </r>
  </si>
  <si>
    <t>Problème de stagnation d'eau au niveau de la CF et du stand poissonnerie.</t>
  </si>
  <si>
    <t>Début d'écaillement du revêtement du sol au niveau du couloir des CF.</t>
  </si>
  <si>
    <t>Renforcer le nettoyage au niveau du monte-charges.</t>
  </si>
  <si>
    <t>L'éclairage n'était pas fonctionnel au niveau de la CF .</t>
  </si>
  <si>
    <t xml:space="preserve">                                                       </t>
  </si>
  <si>
    <t>1/Renforcer le nettoyage de la friteuse et de l'égouttoir.
2/Ne plus entreposer les broches de la rôtissoire directement sur le sol.</t>
  </si>
  <si>
    <t>Renforcer le contrôle des produits stockés au niveau de la CF et avertir les fournisseurs sur les écarts observés.</t>
  </si>
  <si>
    <t xml:space="preserve">1/L'emballage sous-vide de trois meules de fromages Kaiser Edam (Lot:KE090618) était rompu.
2/Les boules du fromage Edam « Mont Régal » présentaient un écaillement du revêtement externe et des étiquettes illisibles. Même remarque pour l’article Gouda.
3/Présence de piqûres de moisissures à la surface du produit Fromage Mozzarella « Majesté ».
4/ Un sachet de saucisses "Mliha"(emballage sous-vide) était dépourvu de date d’ouverture ,avec accumulation de liquide blanchâtre à l’intérieur.
</t>
  </si>
  <si>
    <r>
      <t>Test de traçabilité:
1/</t>
    </r>
    <r>
      <rPr>
        <u/>
        <sz val="11"/>
        <color theme="1"/>
        <rFont val="Comic Sans MS"/>
        <family val="4"/>
      </rPr>
      <t>Fromages:</t>
    </r>
    <r>
      <rPr>
        <sz val="11"/>
        <color theme="1"/>
        <rFont val="Comic Sans MS"/>
        <family val="4"/>
      </rPr>
      <t xml:space="preserve"> Les deux articles Gouda "Majesté" et Meule Edam "Montrégal",n'étaient pas disponibles au niveau de la fiche de traçabilité.
2/</t>
    </r>
    <r>
      <rPr>
        <u/>
        <sz val="11"/>
        <color theme="1"/>
        <rFont val="Comic Sans MS"/>
        <family val="4"/>
      </rPr>
      <t>Charcuterie:</t>
    </r>
    <r>
      <rPr>
        <sz val="11"/>
        <color theme="1"/>
        <rFont val="Comic Sans MS"/>
        <family val="4"/>
      </rPr>
      <t xml:space="preserve"> Absence d'enregistrement de la traçabilité de l'article "Blanc de poulet fermier" entamé le 19/07/18.
</t>
    </r>
  </si>
  <si>
    <r>
      <t>Des ingrédients ont été barrés manuellement pour les deux articles:
1/</t>
    </r>
    <r>
      <rPr>
        <u/>
        <sz val="11"/>
        <color theme="1"/>
        <rFont val="Comic Sans MS"/>
        <family val="4"/>
      </rPr>
      <t>Hrouss</t>
    </r>
    <r>
      <rPr>
        <sz val="11"/>
        <color theme="1"/>
        <rFont val="Comic Sans MS"/>
        <family val="4"/>
      </rPr>
      <t xml:space="preserve"> de Epices et saveurs
2/</t>
    </r>
    <r>
      <rPr>
        <u/>
        <sz val="11"/>
        <color theme="1"/>
        <rFont val="Comic Sans MS"/>
        <family val="4"/>
      </rPr>
      <t>Chocolat en poudre</t>
    </r>
    <r>
      <rPr>
        <sz val="11"/>
        <color theme="1"/>
        <rFont val="Comic Sans MS"/>
        <family val="4"/>
      </rPr>
      <t xml:space="preserve"> "Bannania".</t>
    </r>
  </si>
  <si>
    <t>Dernières analyses étaient effectuées le 22/06/18.</t>
  </si>
  <si>
    <r>
      <t xml:space="preserve">Test de traçabilité effectué pour les deux articles:
</t>
    </r>
    <r>
      <rPr>
        <u/>
        <sz val="11"/>
        <rFont val="Comic Sans MS"/>
        <family val="4"/>
      </rPr>
      <t>1/X2 Mille feuilles:</t>
    </r>
    <r>
      <rPr>
        <sz val="11"/>
        <rFont val="Comic Sans MS"/>
        <family val="4"/>
      </rPr>
      <t xml:space="preserve"> la date d'ouverture du carton était le 05/07 ,le nombre initial était de 16 pièces et le nombre d'articles restants était de 8 . 
En vérifiant les fiches de traçabilité ,7 pièces seulement étaient retrouvées. Perte de traçabilité pour une pièce de cet article.
</t>
    </r>
    <r>
      <rPr>
        <u/>
        <sz val="11"/>
        <rFont val="Comic Sans MS"/>
        <family val="4"/>
      </rPr>
      <t>2/X2 Eclair vanille:</t>
    </r>
    <r>
      <rPr>
        <sz val="11"/>
        <rFont val="Comic Sans MS"/>
        <family val="4"/>
      </rPr>
      <t xml:space="preserve"> la date d'ouverture du carton était le 21/05 .Après vérification des fiches de traçabilité ,le calcul était exact.</t>
    </r>
  </si>
  <si>
    <r>
      <rPr>
        <u/>
        <sz val="11"/>
        <rFont val="Comic Sans MS"/>
        <family val="4"/>
      </rPr>
      <t>Contrôle des poids des pains :</t>
    </r>
    <r>
      <rPr>
        <sz val="11"/>
        <rFont val="Comic Sans MS"/>
        <family val="4"/>
      </rPr>
      <t xml:space="preserve">
1/Pain au son : 204g
2/Pain sans sel : 198g
3/Pain aux six céréales : 228g
4/Pain complet : 214g.</t>
    </r>
  </si>
  <si>
    <t xml:space="preserve">Utilisation correcte des cadenciers de cuisson et de fabrication </t>
  </si>
  <si>
    <r>
      <t>Test de traçabilité: la date choisie était l</t>
    </r>
    <r>
      <rPr>
        <u/>
        <sz val="11"/>
        <color theme="1"/>
        <rFont val="Comic Sans MS"/>
        <family val="4"/>
      </rPr>
      <t>e 25/07</t>
    </r>
    <r>
      <rPr>
        <sz val="11"/>
        <color theme="1"/>
        <rFont val="Comic Sans MS"/>
        <family val="4"/>
      </rPr>
      <t xml:space="preserve">
1/La traçabilité pour le rayon Trad. viande rouge n'était pas enregistrée pour ce jour.
2/La fiche des produits réceptionnés (produits volailles) n'était pas disponible.
3/Traçabilité du rayon LS :
- Les articles : Haut de cuisse de poulet ,escalope de dinde et lapins entiers ,n'étaient pas tracés.
-Une ambiguïté entre les quantités mises en rayon et les quantités vendues pour les articles "Bourguignon maigre et Bourguignon extra-maigre".
</t>
    </r>
  </si>
  <si>
    <t>Assurer un enregistrement régulier des produits mis en rayons trad. et LS.</t>
  </si>
  <si>
    <t>Les certificats de salubrité n'étaient pas disponibles en totalité .</t>
  </si>
  <si>
    <r>
      <t>Les températures à cœur mesurées: 
1/Serre : 0,3°C
2/Rouget de roche : 1,1°C
3/</t>
    </r>
    <r>
      <rPr>
        <b/>
        <sz val="11"/>
        <color theme="1"/>
        <rFont val="Comic Sans MS"/>
        <family val="4"/>
      </rPr>
      <t>Pageot: 7,2°C</t>
    </r>
    <r>
      <rPr>
        <sz val="11"/>
        <color theme="1"/>
        <rFont val="Comic Sans MS"/>
        <family val="4"/>
      </rPr>
      <t xml:space="preserve">
4/</t>
    </r>
    <r>
      <rPr>
        <b/>
        <sz val="11"/>
        <color theme="1"/>
        <rFont val="Comic Sans MS"/>
        <family val="4"/>
      </rPr>
      <t xml:space="preserve">Pagre : 12,1°C.
</t>
    </r>
    <r>
      <rPr>
        <sz val="11"/>
        <color theme="1"/>
        <rFont val="Comic Sans MS"/>
        <family val="4"/>
      </rPr>
      <t>Il est nécessaire d'effectuer un glaçage correcte et de respecter les dimensions des murs de glaces pour maintenir une température adéquate, &lt; ou égale à 2°C.</t>
    </r>
  </si>
  <si>
    <t>Il est nécessaire d'afficher les instructions concernant le dosage des épices au niveau du laboratoire.</t>
  </si>
  <si>
    <t>1/Quelques portes appâts n'étaient pas fixés (Terminal de cuisson ,réserve..)
l'appât était retrouvé à l'extérieur du porte-appât au niveau de la zone de réception.
2/Plusieurs DEIV n'étaient pas fonctionnels .</t>
  </si>
  <si>
    <t>Les poubelles au niveau de la salle de pause étaient à ouvertures manuelles. L'une d'elle présentait une pédale abîmée.</t>
  </si>
  <si>
    <t>Meuble des fromages:
Température affichée : 4,9°C
Température mesurée: 5,4°C
Meuble des charcuteries:
Température affichée : 9,8°C
Température mesurée : 7,4°C</t>
  </si>
  <si>
    <t>Le revêtement du sol présentait un début d'écaillement.</t>
  </si>
  <si>
    <t>La porte de la réception manquait d'étanchéité par dessous.</t>
  </si>
  <si>
    <t>La fréquence de changement des huiles n'est pas fixe. Maintenir un rythme de changement de l'huile de friture de 2 jours max et un rythme de filtration quotidienne.</t>
  </si>
  <si>
    <t xml:space="preserve">Un bac en plastique contenait des abats BV baignaient dans leurs exsudats . </t>
  </si>
  <si>
    <t>Il est recommandé de prévoir des égouttoirs .</t>
  </si>
  <si>
    <t>Les procédures de nettoyage n'étaient pas affichées</t>
  </si>
  <si>
    <r>
      <t xml:space="preserve">Ajouter </t>
    </r>
    <r>
      <rPr>
        <u/>
        <sz val="11"/>
        <color theme="1"/>
        <rFont val="Comic Sans MS"/>
        <family val="4"/>
      </rPr>
      <t>l'identification en arabe</t>
    </r>
    <r>
      <rPr>
        <sz val="11"/>
        <color theme="1"/>
        <rFont val="Comic Sans MS"/>
        <family val="4"/>
      </rPr>
      <t xml:space="preserve"> des articles : Calamar ,crevettes rouges et chevrettes.</t>
    </r>
  </si>
  <si>
    <r>
      <rPr>
        <u/>
        <sz val="11"/>
        <color theme="1"/>
        <rFont val="Comic Sans MS"/>
        <family val="4"/>
      </rPr>
      <t>Test de traçabilité:</t>
    </r>
    <r>
      <rPr>
        <sz val="11"/>
        <color theme="1"/>
        <rFont val="Comic Sans MS"/>
        <family val="4"/>
      </rPr>
      <t xml:space="preserve">
Une barquette de cocktail de fruits de mer emballée le 03/07/018 ,n'était pas retrouvée dans la fiche de traçabilité du rayon LS ,avec une imprécision concernant la date de fin d'utilisation du carton .</t>
    </r>
  </si>
  <si>
    <t>Installer ces éléments</t>
  </si>
  <si>
    <t>Le quai de réception n'était pas protégé</t>
  </si>
  <si>
    <t>Mme Meriam CHOUCHENE</t>
  </si>
  <si>
    <t>Directeur magasin &amp; chefs rayons</t>
  </si>
  <si>
    <t>T° affichée au meuble charcuterie: 15°C
T° mesurée 9°C</t>
  </si>
  <si>
    <t>T° à cœur de la charcuterie: 11,4°C</t>
  </si>
  <si>
    <t>Présence d'odeur de regard au rayon charcuterie.</t>
  </si>
  <si>
    <t>Présence de piqûres de moisissures sur les paniers d'exposition des fromages.</t>
  </si>
  <si>
    <t>Présence de piqûres de moisissures sur les pâtes fraiches préemballées (lasagne nature0). Ecarter le produits et avertir les services concernés.</t>
  </si>
  <si>
    <t>Entassement des boudins de charcuterie au meuble d'exposition ce qui peut empêcher la bonne circulation de l'air froid.</t>
  </si>
  <si>
    <t>Certains morceaux de charcuterie entamés ne sont pas identifiés par leur date d'ouverture. Leur durée de vie secondaire pourrait être dépassée.</t>
  </si>
  <si>
    <t>Absence de poubelle au rayon charcuterie.</t>
  </si>
  <si>
    <t>Armoire froide fromage en panne.</t>
  </si>
  <si>
    <t>Présence de souillures diverses au dessous des plaques d'exposition du meuble.</t>
  </si>
  <si>
    <t>Assurer un nettoyage approfondi pour tous les éléments du meuble.</t>
  </si>
  <si>
    <t>T° à cœur de la salade méchouia: 10,2°C.</t>
  </si>
  <si>
    <t>T° meuble froid: 11,5°C</t>
  </si>
  <si>
    <t>Réparer les fuites d'eau.</t>
  </si>
  <si>
    <t>Assurer l'identification de la date d'entame de tous les produits.
Nous rappelons que la durée de vie suite à l'entame  ne doit pas dépasser j+2.</t>
  </si>
  <si>
    <t>Manque de traçabilité des poulets mazraa N° lot PI299 (7 poulets ne sont pas indiqués à la traçabilité).</t>
  </si>
  <si>
    <t>Une attention est requise à l'enregistrement des nombres d'unités aux fiches de traçabilité.</t>
  </si>
  <si>
    <t>Une vitre du meuble froid est démontée
Les eaux de dégivrage du meuble sont drainées à même le sol.</t>
  </si>
  <si>
    <t>Remplacer la vitre du meuble froid.
Résoudre le problème de drainage des eaux de dégivrage.</t>
  </si>
  <si>
    <t>Présence de traces vertes sur les pommes de terre exposés; ces produits manquent de fraicheur.</t>
  </si>
  <si>
    <t>Renforcer le triage des pommes de terre.</t>
  </si>
  <si>
    <t>Maintien des sacs de sucre à coté du présentoir des pommes de terre; attention au risque de contamination croisée.</t>
  </si>
  <si>
    <t>Des DEIV au rayon charcuterie  et traiteur sont en panne.
La plus part des DEIV du rayon FLEG ne sont pas fonctionnels.</t>
  </si>
  <si>
    <t>Réparer les DEIV défaillants.</t>
  </si>
  <si>
    <t>Présence de mouches de vinaigres au rayon fruits.</t>
  </si>
  <si>
    <t>Stagnation d'eau au niveau de la chambre froide des produits de la mer; le drainage est difficile.</t>
  </si>
  <si>
    <t>Présence de rouille sur la gaine de la fabrique de glace.</t>
  </si>
  <si>
    <t>L'afficheur du meuble surgelé est erroné.</t>
  </si>
  <si>
    <t>La température affichée de la chambre froide négative est 4°C; une panne est survenue le jour de l'audit à ce niveau.</t>
  </si>
  <si>
    <t>Réparer la chambre froide négative.</t>
  </si>
  <si>
    <t>Absence d'une station de nettoyage au niveau de la pâtisserie.</t>
  </si>
  <si>
    <t>Prévoir une station de nettoyage à la pâtisserie.</t>
  </si>
  <si>
    <t>L'armoire UV n'est pas encore installée.</t>
  </si>
  <si>
    <t xml:space="preserve">Non disponibilité des capsules de nettoyage des fours. </t>
  </si>
  <si>
    <t xml:space="preserve">Absence de la mention de DLC sur certains paquets de pains libanais préemballés. </t>
  </si>
  <si>
    <t>Ecarter ces produits et avertir les services concernés.</t>
  </si>
  <si>
    <t>T° à cœur des foies de bœuf est 7,2°C &gt; 3°C.</t>
  </si>
  <si>
    <t>Présence de fuites au siphon du 3 bacs  et le son robinet au rayon traiteur et au 3 bacs du laboratoire.
Infiltration d'eau issue d'une fuite au 3 bacs de du rayon boucherie vers le laboratoire.</t>
  </si>
  <si>
    <t>T° laboratoire 9°C</t>
  </si>
  <si>
    <t>Absence de distributeur de savon au poste lave-mains de la boucherie.</t>
  </si>
  <si>
    <t>Manque de poubelle au local déchet de la boucherie.</t>
  </si>
  <si>
    <t>Non disponibilité du certificat de salubrité de la viande rouge réceptionnée le 24/10/2018.</t>
  </si>
  <si>
    <t>Une attention est requise à l'enregistrement correct des produits pour chaque lot.
Assurer le remplissage des fiches de réception au rayon.
Assurer l'enregistrement des quantités de viandes issues de parage pour une meilleure maitrise de la traçabilité.</t>
  </si>
  <si>
    <t>Quai de réception dépourvu de préau.</t>
  </si>
  <si>
    <t>Protéger le quai de réception.</t>
  </si>
  <si>
    <t>Couloir CF: présence d'un début d'écaillement au revêtement du sol.</t>
  </si>
  <si>
    <t>Ajuster la température du meuble.</t>
  </si>
  <si>
    <t>Absence de système de climatisation;
La température ambiante est de l'ordre de 26°C.</t>
  </si>
  <si>
    <t>Remplacer la portière et revoir la capacité frigorifique de meuble.</t>
  </si>
  <si>
    <t>T° affichée du meuble trad. 4,8°C, 
T° mesurée 5,5°C.</t>
  </si>
  <si>
    <t>La presse carton est en panne.
La réparation a débuté le jour de l'audit.</t>
  </si>
  <si>
    <t>Taux de réalisation du plan d'action précédent</t>
  </si>
  <si>
    <t>Début d'écaillement au revêtement du sol.</t>
  </si>
  <si>
    <t>Les cageots de pains semi-cuits 'HBF' sont souillés. Avertir le fournisseur sur cet écart.</t>
  </si>
  <si>
    <t>Le plan de positionnement des appâts est en cours de mise en place.</t>
  </si>
  <si>
    <t>L'opérateur ne protège pas correctement ses cheveux et barbe.</t>
  </si>
  <si>
    <t>Mention erronée de la date de réception de la viande rouge 'avant veau Mhirssi' à la traçabilité du 27/10/2018.
Egalement, ce produit n'est pas mentionné à la fiche de réception des produits au rayon.
La quantité de parage ne fait pas l'objet de suivi; En effet, les merguez étaient fabriquées par un ensemble de parage dont on ignorait l'origine.</t>
  </si>
  <si>
    <t xml:space="preserve">Respect des durées de vie des produits trad. exposés dans le stand </t>
  </si>
  <si>
    <t>Présence des bulletins d'analyse et plans d'action</t>
  </si>
  <si>
    <t>Enregistrements des autocontrôles de nettoyage et de désinfection</t>
  </si>
  <si>
    <t>Les températures affichées et prélevées du meuble surgelé au cours du mois d'octobre variaient de -11°C à -13,4°C. Aucune correction n'a été entretenue lors de cet incident. Néanmoins, la température prélevée le jour de l'audit était de l'ordre de -18,6°C.</t>
  </si>
  <si>
    <t>Développement de toiles d'araignée sur la partie inférieure du meuble des fruits.
Présence de souillures diverses au dessous des grilles du meuble froid.</t>
  </si>
  <si>
    <t>Présence de piqûres de moisissures sur les affiches de la poissonnerie.</t>
  </si>
  <si>
    <t>L'étiquette UHD  des croissants pur beurre ne répond pas à la liste des ingrédients du fournisseur 'Spral'. Egalement, on note l'absence de l'ingrédient 'Beurre' dans la liste du fournisseur.
Absence de certains mentions obligatoires sur l'emballage des pains libanais; DLC, DF, listes des ingrédients, etc. Ce produits ne répond pas à la réglementation en vigueur (AM 3 sep 2008).
Avertir les services concernés sur ces écarts.</t>
  </si>
  <si>
    <t>Identification de la date d'ouverture du thon est le 23/10/2018. Le chef rayon affirme que l'identification de la date d'entame est erronée.
Absence d'identification sur les morceaux de fromage et champignons destinés à la préparation des pizza.</t>
  </si>
  <si>
    <t xml:space="preserve">La porte du local déchets et celle du quai de réception manquent d'étanchéité.
Une fenêtre dépourvue de moustiquaire est maintenue ouverte au laboratoire pâtisserie
</t>
  </si>
  <si>
    <t>Présence de piqûres de moisissures derrière les grilles de l'évaporateur.</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</si>
</sst>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u/>
      <sz val="11"/>
      <name val="Comic Sans MS"/>
      <family val="4"/>
    </font>
    <font>
      <u/>
      <sz val="11"/>
      <color theme="1"/>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7">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1" fontId="8" fillId="14" borderId="1" xfId="0" applyNumberFormat="1" applyFont="1" applyFill="1" applyBorder="1" applyProtection="1">
      <protection locked="0"/>
    </xf>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14" fillId="0" borderId="1" xfId="0" applyFont="1" applyFill="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8" fillId="0" borderId="0" xfId="0" applyFont="1" applyFill="1" applyAlignment="1" applyProtection="1">
      <alignment vertical="center"/>
      <protection locked="0"/>
    </xf>
    <xf numFmtId="0" fontId="8" fillId="2" borderId="1" xfId="0" applyFont="1" applyFill="1" applyBorder="1" applyAlignment="1" applyProtection="1">
      <alignment vertical="center" wrapText="1"/>
      <protection locked="0"/>
    </xf>
    <xf numFmtId="0" fontId="14" fillId="2" borderId="1" xfId="0" applyFont="1" applyFill="1" applyBorder="1" applyAlignment="1" applyProtection="1">
      <alignment horizontal="center" wrapText="1"/>
      <protection locked="0"/>
    </xf>
    <xf numFmtId="0" fontId="8" fillId="2" borderId="1" xfId="0" applyFont="1" applyFill="1" applyBorder="1" applyAlignment="1" applyProtection="1">
      <alignment horizontal="left" vertical="top" wrapText="1"/>
      <protection locked="0"/>
    </xf>
    <xf numFmtId="0" fontId="14" fillId="2" borderId="7" xfId="0" applyFont="1" applyFill="1" applyBorder="1" applyAlignment="1" applyProtection="1">
      <alignment horizontal="left" vertical="top" wrapText="1"/>
      <protection locked="0"/>
    </xf>
    <xf numFmtId="0" fontId="14" fillId="0" borderId="1" xfId="0" applyFont="1" applyFill="1" applyBorder="1" applyAlignment="1" applyProtection="1">
      <alignment horizontal="left" wrapText="1"/>
      <protection locked="0"/>
    </xf>
    <xf numFmtId="0" fontId="8" fillId="0" borderId="1" xfId="0" applyFont="1" applyFill="1" applyBorder="1" applyAlignment="1" applyProtection="1">
      <alignment horizontal="left" wrapText="1"/>
      <protection locked="0"/>
    </xf>
    <xf numFmtId="9" fontId="8" fillId="16" borderId="1" xfId="0" applyNumberFormat="1" applyFont="1" applyFill="1" applyBorder="1" applyProtection="1">
      <protection locked="0"/>
    </xf>
    <xf numFmtId="0" fontId="45" fillId="2" borderId="0" xfId="0" applyFont="1" applyFill="1"/>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0.96666666666666667</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752787680"/>
        <c:axId val="-1752787136"/>
      </c:barChart>
      <c:catAx>
        <c:axId val="-1752787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52787136"/>
        <c:crosses val="autoZero"/>
        <c:auto val="1"/>
        <c:lblAlgn val="ctr"/>
        <c:lblOffset val="100"/>
        <c:noMultiLvlLbl val="0"/>
      </c:catAx>
      <c:valAx>
        <c:axId val="-1752787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52787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0.89473684210526316</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734949904"/>
        <c:axId val="-1734959696"/>
      </c:barChart>
      <c:catAx>
        <c:axId val="-1734949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4959696"/>
        <c:crosses val="autoZero"/>
        <c:auto val="1"/>
        <c:lblAlgn val="ctr"/>
        <c:lblOffset val="100"/>
        <c:noMultiLvlLbl val="0"/>
      </c:catAx>
      <c:valAx>
        <c:axId val="-1734959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34949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734956432"/>
        <c:axId val="-1734961328"/>
      </c:barChart>
      <c:catAx>
        <c:axId val="-1734956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4961328"/>
        <c:crosses val="autoZero"/>
        <c:auto val="1"/>
        <c:lblAlgn val="ctr"/>
        <c:lblOffset val="100"/>
        <c:noMultiLvlLbl val="0"/>
      </c:catAx>
      <c:valAx>
        <c:axId val="-1734961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34956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0.75</c:v>
                </c:pt>
                <c:pt idx="1">
                  <c:v>0.83333333333333337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734958608"/>
        <c:axId val="-1734959152"/>
      </c:barChart>
      <c:catAx>
        <c:axId val="-1734958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4959152"/>
        <c:crosses val="autoZero"/>
        <c:auto val="1"/>
        <c:lblAlgn val="ctr"/>
        <c:lblOffset val="100"/>
        <c:noMultiLvlLbl val="0"/>
      </c:catAx>
      <c:valAx>
        <c:axId val="-1734959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34958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0.9375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734949360"/>
        <c:axId val="-1734948816"/>
      </c:barChart>
      <c:catAx>
        <c:axId val="-1734949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4948816"/>
        <c:crosses val="autoZero"/>
        <c:auto val="1"/>
        <c:lblAlgn val="ctr"/>
        <c:lblOffset val="100"/>
        <c:noMultiLvlLbl val="0"/>
      </c:catAx>
      <c:valAx>
        <c:axId val="-1734948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34949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734957520"/>
        <c:axId val="-1734948272"/>
      </c:barChart>
      <c:catAx>
        <c:axId val="-1734957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4948272"/>
        <c:crosses val="autoZero"/>
        <c:auto val="1"/>
        <c:lblAlgn val="ctr"/>
        <c:lblOffset val="100"/>
        <c:noMultiLvlLbl val="0"/>
      </c:catAx>
      <c:valAx>
        <c:axId val="-1734948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34957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0.79565217391304344</c:v>
                </c:pt>
                <c:pt idx="1">
                  <c:v>0.74358974358974361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734952080"/>
        <c:axId val="-1734955344"/>
      </c:barChart>
      <c:catAx>
        <c:axId val="-1734952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4955344"/>
        <c:crosses val="autoZero"/>
        <c:auto val="1"/>
        <c:lblAlgn val="ctr"/>
        <c:lblOffset val="100"/>
        <c:noMultiLvlLbl val="0"/>
      </c:catAx>
      <c:valAx>
        <c:axId val="-1734955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34952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0.91114982578397208</c:v>
                </c:pt>
                <c:pt idx="1">
                  <c:v>0.89464882943143809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734963504"/>
        <c:axId val="-1734962960"/>
      </c:barChart>
      <c:catAx>
        <c:axId val="-1734963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4962960"/>
        <c:crosses val="autoZero"/>
        <c:auto val="1"/>
        <c:lblAlgn val="ctr"/>
        <c:lblOffset val="100"/>
        <c:noMultiLvlLbl val="0"/>
      </c:catAx>
      <c:valAx>
        <c:axId val="-1734962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34963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0.8534009998485077</c:v>
                </c:pt>
                <c:pt idx="1">
                  <c:v>0.81911928651059085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734043328"/>
        <c:axId val="-1734044416"/>
        <c:extLst xmlns:c16r2="http://schemas.microsoft.com/office/drawing/2015/06/chart"/>
      </c:barChart>
      <c:catAx>
        <c:axId val="-173404332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4044416"/>
        <c:crosses val="autoZero"/>
        <c:auto val="1"/>
        <c:lblAlgn val="ctr"/>
        <c:lblOffset val="100"/>
        <c:noMultiLvlLbl val="0"/>
      </c:catAx>
      <c:valAx>
        <c:axId val="-173404441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734043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c:v>
                </c:pt>
                <c:pt idx="1">
                  <c:v>0.68181818181818188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734037888"/>
        <c:axId val="-1734034080"/>
        <c:extLst xmlns:c16r2="http://schemas.microsoft.com/office/drawing/2015/06/chart"/>
      </c:barChart>
      <c:catAx>
        <c:axId val="-1734037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4034080"/>
        <c:crosses val="autoZero"/>
        <c:auto val="1"/>
        <c:lblAlgn val="ctr"/>
        <c:lblOffset val="100"/>
        <c:noMultiLvlLbl val="0"/>
      </c:catAx>
      <c:valAx>
        <c:axId val="-1734034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734037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0.98484848484848486</c:v>
                </c:pt>
                <c:pt idx="1">
                  <c:v>0.734375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752784960"/>
        <c:axId val="-1735868000"/>
      </c:barChart>
      <c:catAx>
        <c:axId val="-1752784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5868000"/>
        <c:crosses val="autoZero"/>
        <c:auto val="1"/>
        <c:lblAlgn val="ctr"/>
        <c:lblOffset val="100"/>
        <c:noMultiLvlLbl val="0"/>
      </c:catAx>
      <c:valAx>
        <c:axId val="-1735868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52784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0.96875</c:v>
                </c:pt>
                <c:pt idx="1">
                  <c:v>0.80555555555555558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735878336"/>
        <c:axId val="-1735869632"/>
      </c:barChart>
      <c:catAx>
        <c:axId val="-1735878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5869632"/>
        <c:crosses val="autoZero"/>
        <c:auto val="1"/>
        <c:lblAlgn val="ctr"/>
        <c:lblOffset val="100"/>
        <c:noMultiLvlLbl val="0"/>
      </c:catAx>
      <c:valAx>
        <c:axId val="-1735869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35878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c:v>
                </c:pt>
                <c:pt idx="1">
                  <c:v>0.91935483870967738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735881056"/>
        <c:axId val="-1735872896"/>
      </c:barChart>
      <c:catAx>
        <c:axId val="-1735881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5872896"/>
        <c:crosses val="autoZero"/>
        <c:auto val="1"/>
        <c:lblAlgn val="ctr"/>
        <c:lblOffset val="100"/>
        <c:noMultiLvlLbl val="0"/>
      </c:catAx>
      <c:valAx>
        <c:axId val="-1735872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35881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0.83750000000000002</c:v>
                </c:pt>
                <c:pt idx="1">
                  <c:v>0.85365853658536583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735868544"/>
        <c:axId val="-1735879968"/>
      </c:barChart>
      <c:catAx>
        <c:axId val="-1735868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5879968"/>
        <c:crosses val="autoZero"/>
        <c:auto val="1"/>
        <c:lblAlgn val="ctr"/>
        <c:lblOffset val="100"/>
        <c:noMultiLvlLbl val="0"/>
      </c:catAx>
      <c:valAx>
        <c:axId val="-1735879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35868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0.8970588235294118</c:v>
                </c:pt>
                <c:pt idx="1">
                  <c:v>0.97058823529411764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735867456"/>
        <c:axId val="-1735878880"/>
      </c:barChart>
      <c:catAx>
        <c:axId val="-1735867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5878880"/>
        <c:crosses val="autoZero"/>
        <c:auto val="1"/>
        <c:lblAlgn val="ctr"/>
        <c:lblOffset val="100"/>
        <c:noMultiLvlLbl val="0"/>
      </c:catAx>
      <c:valAx>
        <c:axId val="-1735878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35867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0.97727272727272729</c:v>
                </c:pt>
                <c:pt idx="1">
                  <c:v>0.79166666666666663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735874528"/>
        <c:axId val="-1735870176"/>
      </c:barChart>
      <c:catAx>
        <c:axId val="-1735874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5870176"/>
        <c:crosses val="autoZero"/>
        <c:auto val="1"/>
        <c:lblAlgn val="ctr"/>
        <c:lblOffset val="100"/>
        <c:noMultiLvlLbl val="0"/>
      </c:catAx>
      <c:valAx>
        <c:axId val="-1735870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35874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0.96666666666666667</c:v>
                </c:pt>
                <c:pt idx="1">
                  <c:v>0.97058823529411764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735873984"/>
        <c:axId val="-1735876160"/>
      </c:barChart>
      <c:catAx>
        <c:axId val="-1735873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5876160"/>
        <c:crosses val="autoZero"/>
        <c:auto val="1"/>
        <c:lblAlgn val="ctr"/>
        <c:lblOffset val="100"/>
        <c:noMultiLvlLbl val="0"/>
      </c:catAx>
      <c:valAx>
        <c:axId val="-1735876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35873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0.96296296296296291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735872352"/>
        <c:axId val="-1735869088"/>
      </c:barChart>
      <c:catAx>
        <c:axId val="-1735872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5869088"/>
        <c:crosses val="autoZero"/>
        <c:auto val="1"/>
        <c:lblAlgn val="ctr"/>
        <c:lblOffset val="100"/>
        <c:noMultiLvlLbl val="0"/>
      </c:catAx>
      <c:valAx>
        <c:axId val="-1735869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35872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67" zoomScaleSheetLayoutView="100" workbookViewId="0">
      <selection activeCell="B44" sqref="B44:C44"/>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10" t="s">
        <v>324</v>
      </c>
      <c r="B18" s="310"/>
      <c r="C18" s="310"/>
      <c r="D18" s="311" t="s">
        <v>408</v>
      </c>
      <c r="E18" s="311"/>
      <c r="F18" s="311"/>
      <c r="G18" s="311"/>
      <c r="H18" s="311"/>
      <c r="I18" s="311"/>
      <c r="J18" s="311"/>
      <c r="K18" s="311"/>
    </row>
    <row r="20" spans="1:11" ht="16.5" x14ac:dyDescent="0.3">
      <c r="A20" s="83"/>
      <c r="B20" s="78"/>
      <c r="C20" s="78"/>
      <c r="D20" s="78"/>
      <c r="E20" s="78"/>
      <c r="F20" s="78"/>
      <c r="G20" s="78"/>
      <c r="H20" s="78"/>
      <c r="I20" s="78"/>
    </row>
    <row r="21" spans="1:11" x14ac:dyDescent="0.25">
      <c r="A21" s="312" t="s">
        <v>325</v>
      </c>
      <c r="B21" s="312"/>
      <c r="C21" s="312"/>
      <c r="D21" s="312"/>
      <c r="E21" s="312"/>
      <c r="F21" s="312"/>
      <c r="G21" s="312"/>
      <c r="H21" s="312"/>
      <c r="I21" s="312"/>
      <c r="J21" s="312"/>
      <c r="K21" s="312"/>
    </row>
    <row r="22" spans="1:11" x14ac:dyDescent="0.25">
      <c r="A22" s="84"/>
      <c r="B22" s="79"/>
      <c r="C22" s="79"/>
      <c r="D22" s="78"/>
      <c r="E22" s="78"/>
      <c r="F22" s="78"/>
      <c r="G22" s="78"/>
      <c r="H22" s="78"/>
      <c r="I22" s="78"/>
    </row>
    <row r="23" spans="1:11" ht="42" customHeight="1" x14ac:dyDescent="0.25">
      <c r="A23" s="85" t="s">
        <v>326</v>
      </c>
      <c r="B23" s="306" t="s">
        <v>327</v>
      </c>
      <c r="C23" s="306"/>
      <c r="D23" s="78"/>
      <c r="E23" s="78"/>
      <c r="F23" s="78"/>
      <c r="G23" s="78"/>
      <c r="H23" s="78"/>
      <c r="I23" s="78"/>
      <c r="J23" s="77" t="str">
        <f>D18</f>
        <v>Manar City</v>
      </c>
    </row>
    <row r="24" spans="1:11" ht="33" customHeight="1" x14ac:dyDescent="0.25">
      <c r="A24" s="86" t="s">
        <v>328</v>
      </c>
      <c r="B24" s="305">
        <f>AVERAGE('A1 Exploitation'!D549,'A1 Technique'!D199)</f>
        <v>0.8534009998485077</v>
      </c>
      <c r="C24" s="305"/>
      <c r="D24" s="78"/>
      <c r="E24" s="78"/>
      <c r="F24" s="78"/>
      <c r="G24" s="78"/>
      <c r="H24" s="78"/>
      <c r="I24" s="78"/>
    </row>
    <row r="25" spans="1:11" ht="33" customHeight="1" x14ac:dyDescent="0.25">
      <c r="A25" s="85" t="s">
        <v>329</v>
      </c>
      <c r="B25" s="305">
        <f>AVERAGE('A2 Exploitation'!D549,'A2 Technique'!D199)</f>
        <v>0.81911928651059085</v>
      </c>
      <c r="C25" s="305"/>
      <c r="D25" s="78"/>
      <c r="E25" s="78"/>
      <c r="F25" s="78"/>
      <c r="G25" s="78"/>
      <c r="H25" s="78"/>
      <c r="I25" s="78"/>
    </row>
    <row r="26" spans="1:11" ht="33" customHeight="1" x14ac:dyDescent="0.25">
      <c r="A26" s="86" t="s">
        <v>330</v>
      </c>
      <c r="B26" s="305">
        <f>AVERAGE('A3 Exploitation'!D549,'A3 Technique'!D199)</f>
        <v>0</v>
      </c>
      <c r="C26" s="305"/>
      <c r="D26" s="78"/>
      <c r="E26" s="78"/>
      <c r="F26" s="78"/>
      <c r="G26" s="78"/>
      <c r="H26" s="78"/>
      <c r="I26" s="78"/>
    </row>
    <row r="27" spans="1:11" ht="33" customHeight="1" x14ac:dyDescent="0.25">
      <c r="A27" s="86" t="s">
        <v>331</v>
      </c>
      <c r="B27" s="305">
        <f>AVERAGE('A4 Exploitation'!D549,'A4 Technique'!D199)</f>
        <v>0</v>
      </c>
      <c r="C27" s="305"/>
      <c r="D27" s="78"/>
      <c r="E27" s="78"/>
      <c r="F27" s="78"/>
      <c r="G27" s="78"/>
      <c r="H27" s="78"/>
      <c r="I27" s="78"/>
    </row>
    <row r="28" spans="1:11" ht="33" customHeight="1" x14ac:dyDescent="0.25">
      <c r="A28" s="85" t="s">
        <v>332</v>
      </c>
      <c r="B28" s="305">
        <f>AVERAGE('A5 Exploitation'!D549,'A5 Technique'!D199)</f>
        <v>0</v>
      </c>
      <c r="C28" s="305"/>
      <c r="D28" s="78"/>
      <c r="E28" s="78"/>
      <c r="F28" s="78"/>
      <c r="G28" s="78"/>
      <c r="H28" s="78"/>
      <c r="I28" s="78"/>
    </row>
    <row r="29" spans="1:11" ht="33" customHeight="1" x14ac:dyDescent="0.25">
      <c r="A29" s="85" t="s">
        <v>333</v>
      </c>
      <c r="B29" s="305">
        <f>AVERAGE('A6 Exploitation'!D549,'A6 Technique'!D199)</f>
        <v>0</v>
      </c>
      <c r="C29" s="305"/>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6" t="s">
        <v>334</v>
      </c>
      <c r="C33" s="306"/>
      <c r="D33" s="78"/>
      <c r="E33" s="78"/>
      <c r="F33" s="78"/>
      <c r="G33" s="78"/>
      <c r="H33" s="78"/>
      <c r="I33" s="78"/>
      <c r="J33" s="77" t="str">
        <f>D18</f>
        <v>Manar City</v>
      </c>
    </row>
    <row r="34" spans="1:10" ht="33" customHeight="1" x14ac:dyDescent="0.25">
      <c r="A34" s="86" t="s">
        <v>328</v>
      </c>
      <c r="B34" s="305">
        <f>'A1 Exploitation'!D549</f>
        <v>0.91114982578397208</v>
      </c>
      <c r="C34" s="305"/>
      <c r="D34" s="78"/>
      <c r="E34" s="78"/>
      <c r="F34" s="78"/>
      <c r="G34" s="78"/>
      <c r="H34" s="78"/>
      <c r="I34" s="78"/>
    </row>
    <row r="35" spans="1:10" ht="33" customHeight="1" x14ac:dyDescent="0.25">
      <c r="A35" s="85" t="s">
        <v>329</v>
      </c>
      <c r="B35" s="305">
        <f>'A2 Exploitation'!D549</f>
        <v>0.89464882943143809</v>
      </c>
      <c r="C35" s="305"/>
      <c r="D35" s="78"/>
      <c r="E35" s="78"/>
      <c r="F35" s="78"/>
      <c r="G35" s="78"/>
      <c r="H35" s="78"/>
      <c r="I35" s="78"/>
    </row>
    <row r="36" spans="1:10" ht="33" customHeight="1" x14ac:dyDescent="0.25">
      <c r="A36" s="86" t="s">
        <v>330</v>
      </c>
      <c r="B36" s="305">
        <f>'A3 Exploitation'!D549</f>
        <v>0</v>
      </c>
      <c r="C36" s="305"/>
      <c r="D36" s="78"/>
      <c r="E36" s="78"/>
      <c r="F36" s="78"/>
      <c r="G36" s="78"/>
      <c r="H36" s="78"/>
      <c r="I36" s="78"/>
    </row>
    <row r="37" spans="1:10" ht="33" customHeight="1" x14ac:dyDescent="0.25">
      <c r="A37" s="86" t="s">
        <v>331</v>
      </c>
      <c r="B37" s="305">
        <f>'A4 Exploitation'!D549</f>
        <v>0</v>
      </c>
      <c r="C37" s="305"/>
      <c r="D37" s="78"/>
      <c r="E37" s="78"/>
      <c r="F37" s="78"/>
      <c r="G37" s="78"/>
      <c r="H37" s="78"/>
      <c r="I37" s="78"/>
    </row>
    <row r="38" spans="1:10" ht="33" customHeight="1" x14ac:dyDescent="0.25">
      <c r="A38" s="85" t="s">
        <v>332</v>
      </c>
      <c r="B38" s="305">
        <f>'A5 Exploitation'!D549</f>
        <v>0</v>
      </c>
      <c r="C38" s="305"/>
      <c r="D38" s="78"/>
      <c r="E38" s="78"/>
      <c r="F38" s="78"/>
      <c r="G38" s="78"/>
      <c r="H38" s="78"/>
      <c r="I38" s="78"/>
    </row>
    <row r="39" spans="1:10" ht="33" customHeight="1" x14ac:dyDescent="0.25">
      <c r="A39" s="85" t="s">
        <v>333</v>
      </c>
      <c r="B39" s="305">
        <f>'A6 Exploitation'!D549</f>
        <v>0</v>
      </c>
      <c r="C39" s="305"/>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9" t="s">
        <v>335</v>
      </c>
      <c r="C42" s="309"/>
      <c r="D42" s="78"/>
      <c r="E42" s="78"/>
      <c r="F42" s="78"/>
      <c r="G42" s="78"/>
      <c r="H42" s="78"/>
      <c r="I42" s="78"/>
      <c r="J42" s="77" t="str">
        <f>D18</f>
        <v>Manar City</v>
      </c>
    </row>
    <row r="43" spans="1:10" ht="33" customHeight="1" x14ac:dyDescent="0.25">
      <c r="A43" s="86" t="s">
        <v>328</v>
      </c>
      <c r="B43" s="305" t="e">
        <f>AVERAGE('A1 Exploitation'!D547, 'A1 Technique'!D197)</f>
        <v>#DIV/0!</v>
      </c>
      <c r="C43" s="305"/>
      <c r="D43" s="78"/>
      <c r="E43" s="78"/>
      <c r="F43" s="78"/>
      <c r="G43" s="78"/>
      <c r="H43" s="78"/>
      <c r="I43" s="78"/>
    </row>
    <row r="44" spans="1:10" ht="33" customHeight="1" x14ac:dyDescent="0.25">
      <c r="A44" s="85" t="s">
        <v>329</v>
      </c>
      <c r="B44" s="305">
        <f>AVERAGE('A2 Exploitation'!D547, 'A2 Technique'!D197)</f>
        <v>0.68181818181818188</v>
      </c>
      <c r="C44" s="305"/>
      <c r="D44" s="78"/>
      <c r="E44" s="78"/>
      <c r="F44" s="78"/>
      <c r="G44" s="78"/>
      <c r="H44" s="78"/>
      <c r="I44" s="78"/>
    </row>
    <row r="45" spans="1:10" ht="33" customHeight="1" x14ac:dyDescent="0.25">
      <c r="A45" s="86" t="s">
        <v>330</v>
      </c>
      <c r="B45" s="305" t="e">
        <f>AVERAGE('A3 Exploitation'!D547, 'A3 Technique'!D197)</f>
        <v>#DIV/0!</v>
      </c>
      <c r="C45" s="305"/>
      <c r="D45" s="78"/>
      <c r="E45" s="78"/>
      <c r="F45" s="78"/>
      <c r="G45" s="78"/>
      <c r="H45" s="78"/>
      <c r="I45" s="78"/>
    </row>
    <row r="46" spans="1:10" ht="33" customHeight="1" x14ac:dyDescent="0.25">
      <c r="A46" s="86" t="s">
        <v>331</v>
      </c>
      <c r="B46" s="305" t="e">
        <f>AVERAGE('A4 Exploitation'!D547, 'A4 Technique'!D197)</f>
        <v>#DIV/0!</v>
      </c>
      <c r="C46" s="305"/>
      <c r="D46" s="78"/>
      <c r="E46" s="78"/>
      <c r="F46" s="78"/>
      <c r="G46" s="78"/>
      <c r="H46" s="78"/>
      <c r="I46" s="78"/>
    </row>
    <row r="47" spans="1:10" ht="33" customHeight="1" x14ac:dyDescent="0.25">
      <c r="A47" s="85" t="s">
        <v>332</v>
      </c>
      <c r="B47" s="305" t="e">
        <f>AVERAGE('A5 Exploitation'!D547, 'A5 Technique'!D197)</f>
        <v>#DIV/0!</v>
      </c>
      <c r="C47" s="305"/>
      <c r="D47" s="78"/>
      <c r="E47" s="78"/>
      <c r="F47" s="78"/>
      <c r="G47" s="78"/>
      <c r="H47" s="78"/>
      <c r="I47" s="78"/>
    </row>
    <row r="48" spans="1:10" ht="33" customHeight="1" x14ac:dyDescent="0.25">
      <c r="A48" s="85" t="s">
        <v>333</v>
      </c>
      <c r="B48" s="305" t="e">
        <f>AVERAGE('A6 Exploitation'!D547, 'A6 Technique'!D197)</f>
        <v>#DIV/0!</v>
      </c>
      <c r="C48" s="305"/>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6" t="s">
        <v>336</v>
      </c>
      <c r="C51" s="306"/>
      <c r="D51" s="78"/>
      <c r="E51" s="78"/>
      <c r="F51" s="78"/>
      <c r="G51" s="78"/>
      <c r="H51" s="78"/>
      <c r="I51" s="78"/>
      <c r="J51" s="77" t="str">
        <f>D18</f>
        <v>Manar City</v>
      </c>
    </row>
    <row r="52" spans="1:10" ht="33" customHeight="1" x14ac:dyDescent="0.25">
      <c r="A52" s="86" t="s">
        <v>328</v>
      </c>
      <c r="B52" s="308">
        <f>'A1 Exploitation'!D46</f>
        <v>0.96666666666666667</v>
      </c>
      <c r="C52" s="308"/>
      <c r="D52" s="78"/>
      <c r="E52" s="78"/>
      <c r="F52" s="78"/>
      <c r="G52" s="78"/>
      <c r="H52" s="78"/>
      <c r="I52" s="78"/>
    </row>
    <row r="53" spans="1:10" ht="33" customHeight="1" x14ac:dyDescent="0.25">
      <c r="A53" s="85" t="s">
        <v>329</v>
      </c>
      <c r="B53" s="308">
        <f>'A2 Exploitation'!D46</f>
        <v>1</v>
      </c>
      <c r="C53" s="308"/>
      <c r="D53" s="78"/>
      <c r="E53" s="78"/>
      <c r="F53" s="78"/>
      <c r="G53" s="78"/>
      <c r="H53" s="78"/>
      <c r="I53" s="78"/>
    </row>
    <row r="54" spans="1:10" ht="33" customHeight="1" x14ac:dyDescent="0.25">
      <c r="A54" s="86" t="s">
        <v>330</v>
      </c>
      <c r="B54" s="308">
        <f>'A3 Exploitation'!D46</f>
        <v>0</v>
      </c>
      <c r="C54" s="308"/>
      <c r="D54" s="78"/>
      <c r="E54" s="78"/>
      <c r="F54" s="78"/>
      <c r="G54" s="78"/>
      <c r="H54" s="78"/>
      <c r="I54" s="78"/>
    </row>
    <row r="55" spans="1:10" ht="33" customHeight="1" x14ac:dyDescent="0.25">
      <c r="A55" s="86" t="s">
        <v>331</v>
      </c>
      <c r="B55" s="308">
        <f>'A4 Exploitation'!D46</f>
        <v>0</v>
      </c>
      <c r="C55" s="308"/>
      <c r="D55" s="78"/>
      <c r="E55" s="78"/>
      <c r="F55" s="78"/>
      <c r="G55" s="78"/>
      <c r="H55" s="78"/>
      <c r="I55" s="78"/>
    </row>
    <row r="56" spans="1:10" ht="33" customHeight="1" x14ac:dyDescent="0.25">
      <c r="A56" s="85" t="s">
        <v>332</v>
      </c>
      <c r="B56" s="308">
        <f>'A5 Exploitation'!D46</f>
        <v>0</v>
      </c>
      <c r="C56" s="308"/>
      <c r="D56" s="78"/>
      <c r="E56" s="78"/>
      <c r="F56" s="78"/>
      <c r="G56" s="78"/>
      <c r="H56" s="78"/>
      <c r="I56" s="78"/>
    </row>
    <row r="57" spans="1:10" ht="33" customHeight="1" x14ac:dyDescent="0.25">
      <c r="A57" s="85" t="s">
        <v>333</v>
      </c>
      <c r="B57" s="308">
        <f>'A6 Exploitation'!D46</f>
        <v>0</v>
      </c>
      <c r="C57" s="308"/>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6" t="s">
        <v>337</v>
      </c>
      <c r="C60" s="306"/>
      <c r="D60" s="78"/>
      <c r="E60" s="78"/>
      <c r="F60" s="78"/>
      <c r="G60" s="78"/>
      <c r="H60" s="78"/>
      <c r="I60" s="78"/>
      <c r="J60" s="77" t="str">
        <f>D18</f>
        <v>Manar City</v>
      </c>
    </row>
    <row r="61" spans="1:10" ht="33" customHeight="1" x14ac:dyDescent="0.25">
      <c r="A61" s="86" t="s">
        <v>328</v>
      </c>
      <c r="B61" s="305">
        <f>'A1 Exploitation'!D103</f>
        <v>0.98484848484848486</v>
      </c>
      <c r="C61" s="305"/>
      <c r="D61" s="78"/>
      <c r="E61" s="78"/>
      <c r="F61" s="78"/>
      <c r="G61" s="78"/>
      <c r="H61" s="78"/>
      <c r="I61" s="78"/>
    </row>
    <row r="62" spans="1:10" ht="33" customHeight="1" x14ac:dyDescent="0.25">
      <c r="A62" s="85" t="s">
        <v>329</v>
      </c>
      <c r="B62" s="305">
        <f>'A2 Exploitation'!D103</f>
        <v>0.734375</v>
      </c>
      <c r="C62" s="305"/>
      <c r="D62" s="78"/>
      <c r="E62" s="78"/>
      <c r="F62" s="78"/>
      <c r="G62" s="78"/>
      <c r="H62" s="78"/>
      <c r="I62" s="78"/>
    </row>
    <row r="63" spans="1:10" ht="33" customHeight="1" x14ac:dyDescent="0.25">
      <c r="A63" s="86" t="s">
        <v>330</v>
      </c>
      <c r="B63" s="305">
        <f>'A3 Exploitation'!D103</f>
        <v>0</v>
      </c>
      <c r="C63" s="305"/>
      <c r="D63" s="78"/>
      <c r="E63" s="78"/>
      <c r="F63" s="78"/>
      <c r="G63" s="78"/>
      <c r="H63" s="78"/>
      <c r="I63" s="78"/>
    </row>
    <row r="64" spans="1:10" ht="33" customHeight="1" x14ac:dyDescent="0.25">
      <c r="A64" s="86" t="s">
        <v>331</v>
      </c>
      <c r="B64" s="305">
        <f>'A4 Exploitation'!D103</f>
        <v>0</v>
      </c>
      <c r="C64" s="305"/>
      <c r="D64" s="78"/>
      <c r="E64" s="78"/>
      <c r="F64" s="78"/>
      <c r="G64" s="78"/>
      <c r="H64" s="78"/>
      <c r="I64" s="78"/>
    </row>
    <row r="65" spans="1:10" ht="33" customHeight="1" x14ac:dyDescent="0.25">
      <c r="A65" s="85" t="s">
        <v>332</v>
      </c>
      <c r="B65" s="305">
        <f>'A5 Exploitation'!D103</f>
        <v>0</v>
      </c>
      <c r="C65" s="305"/>
      <c r="D65" s="78"/>
      <c r="E65" s="78"/>
      <c r="F65" s="78"/>
      <c r="G65" s="78"/>
      <c r="H65" s="78"/>
      <c r="I65" s="78"/>
    </row>
    <row r="66" spans="1:10" ht="33" customHeight="1" x14ac:dyDescent="0.25">
      <c r="A66" s="85" t="s">
        <v>333</v>
      </c>
      <c r="B66" s="305">
        <f>'A6 Exploitation'!D103</f>
        <v>0</v>
      </c>
      <c r="C66" s="305"/>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6" t="s">
        <v>338</v>
      </c>
      <c r="C69" s="306"/>
      <c r="D69" s="78"/>
      <c r="E69" s="78"/>
      <c r="F69" s="78"/>
      <c r="G69" s="78"/>
      <c r="H69" s="78"/>
      <c r="I69" s="78"/>
      <c r="J69" s="77" t="str">
        <f>D18</f>
        <v>Manar City</v>
      </c>
    </row>
    <row r="70" spans="1:10" ht="33" customHeight="1" x14ac:dyDescent="0.25">
      <c r="A70" s="86" t="s">
        <v>328</v>
      </c>
      <c r="B70" s="305">
        <f>'A1 Exploitation'!D158</f>
        <v>0.96875</v>
      </c>
      <c r="C70" s="305"/>
      <c r="D70" s="78"/>
      <c r="E70" s="78"/>
      <c r="F70" s="78"/>
      <c r="G70" s="78"/>
      <c r="H70" s="78"/>
      <c r="I70" s="78"/>
    </row>
    <row r="71" spans="1:10" ht="33" customHeight="1" x14ac:dyDescent="0.25">
      <c r="A71" s="85" t="s">
        <v>329</v>
      </c>
      <c r="B71" s="305">
        <f>'A2 Exploitation'!D158</f>
        <v>0.80555555555555558</v>
      </c>
      <c r="C71" s="305"/>
      <c r="D71" s="78"/>
      <c r="E71" s="78"/>
      <c r="F71" s="78"/>
      <c r="G71" s="78"/>
      <c r="H71" s="78"/>
      <c r="I71" s="78"/>
    </row>
    <row r="72" spans="1:10" ht="33" customHeight="1" x14ac:dyDescent="0.25">
      <c r="A72" s="86" t="s">
        <v>330</v>
      </c>
      <c r="B72" s="305">
        <f>'A3 Exploitation'!D158</f>
        <v>0</v>
      </c>
      <c r="C72" s="305"/>
      <c r="D72" s="78"/>
      <c r="E72" s="78"/>
      <c r="F72" s="78"/>
      <c r="G72" s="78"/>
      <c r="H72" s="78"/>
      <c r="I72" s="78"/>
    </row>
    <row r="73" spans="1:10" ht="33" customHeight="1" x14ac:dyDescent="0.25">
      <c r="A73" s="86" t="s">
        <v>331</v>
      </c>
      <c r="B73" s="305">
        <f>'A4 Exploitation'!D158</f>
        <v>0</v>
      </c>
      <c r="C73" s="305"/>
      <c r="D73" s="78"/>
      <c r="E73" s="78"/>
      <c r="F73" s="78"/>
      <c r="G73" s="78"/>
      <c r="H73" s="78"/>
      <c r="I73" s="78"/>
    </row>
    <row r="74" spans="1:10" ht="33" customHeight="1" x14ac:dyDescent="0.25">
      <c r="A74" s="85" t="s">
        <v>332</v>
      </c>
      <c r="B74" s="305">
        <f>'A5 Exploitation'!D158</f>
        <v>0</v>
      </c>
      <c r="C74" s="305"/>
      <c r="D74" s="78"/>
      <c r="E74" s="78"/>
      <c r="F74" s="78"/>
      <c r="G74" s="78"/>
      <c r="H74" s="78"/>
      <c r="I74" s="78"/>
    </row>
    <row r="75" spans="1:10" ht="33" customHeight="1" x14ac:dyDescent="0.25">
      <c r="A75" s="85" t="s">
        <v>333</v>
      </c>
      <c r="B75" s="305">
        <f>'A6 Exploitation'!D158</f>
        <v>0</v>
      </c>
      <c r="C75" s="305"/>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6" t="s">
        <v>339</v>
      </c>
      <c r="C78" s="306"/>
      <c r="D78" s="78"/>
      <c r="E78" s="78"/>
      <c r="F78" s="78"/>
      <c r="G78" s="78"/>
      <c r="H78" s="78"/>
      <c r="I78" s="78"/>
      <c r="J78" s="77" t="str">
        <f>D18</f>
        <v>Manar City</v>
      </c>
    </row>
    <row r="79" spans="1:10" ht="33" customHeight="1" x14ac:dyDescent="0.25">
      <c r="A79" s="86" t="s">
        <v>328</v>
      </c>
      <c r="B79" s="305">
        <f>'A1 Exploitation'!D205</f>
        <v>0.7</v>
      </c>
      <c r="C79" s="305"/>
      <c r="D79" s="78"/>
      <c r="E79" s="78"/>
      <c r="F79" s="78"/>
      <c r="G79" s="78"/>
      <c r="H79" s="78"/>
      <c r="I79" s="78"/>
    </row>
    <row r="80" spans="1:10" ht="33" customHeight="1" x14ac:dyDescent="0.25">
      <c r="A80" s="85" t="s">
        <v>329</v>
      </c>
      <c r="B80" s="305">
        <f>'A2 Exploitation'!D205</f>
        <v>0.91935483870967738</v>
      </c>
      <c r="C80" s="305"/>
      <c r="D80" s="78"/>
      <c r="E80" s="78"/>
      <c r="F80" s="78"/>
      <c r="G80" s="78"/>
      <c r="H80" s="78"/>
      <c r="I80" s="78"/>
    </row>
    <row r="81" spans="1:10" ht="33" customHeight="1" x14ac:dyDescent="0.25">
      <c r="A81" s="86" t="s">
        <v>330</v>
      </c>
      <c r="B81" s="305">
        <f>'A3 Exploitation'!D205</f>
        <v>0</v>
      </c>
      <c r="C81" s="305"/>
      <c r="D81" s="78"/>
      <c r="E81" s="78"/>
      <c r="F81" s="78"/>
      <c r="G81" s="78"/>
      <c r="H81" s="78"/>
      <c r="I81" s="78"/>
    </row>
    <row r="82" spans="1:10" ht="33" customHeight="1" x14ac:dyDescent="0.25">
      <c r="A82" s="86" t="s">
        <v>331</v>
      </c>
      <c r="B82" s="305">
        <f>'A4 Exploitation'!D205</f>
        <v>0</v>
      </c>
      <c r="C82" s="305"/>
      <c r="D82" s="78"/>
      <c r="E82" s="78"/>
      <c r="F82" s="78"/>
      <c r="G82" s="78"/>
      <c r="H82" s="78"/>
      <c r="I82" s="78"/>
    </row>
    <row r="83" spans="1:10" ht="33" customHeight="1" x14ac:dyDescent="0.25">
      <c r="A83" s="85" t="s">
        <v>332</v>
      </c>
      <c r="B83" s="305">
        <f>'A5 Exploitation'!D205</f>
        <v>0</v>
      </c>
      <c r="C83" s="305"/>
      <c r="D83" s="78"/>
      <c r="E83" s="78"/>
      <c r="F83" s="78"/>
      <c r="G83" s="78"/>
      <c r="H83" s="78"/>
      <c r="I83" s="78"/>
    </row>
    <row r="84" spans="1:10" ht="33" customHeight="1" x14ac:dyDescent="0.25">
      <c r="A84" s="85" t="s">
        <v>333</v>
      </c>
      <c r="B84" s="305">
        <f>'A6 Exploitation'!D205</f>
        <v>0</v>
      </c>
      <c r="C84" s="305"/>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6" t="s">
        <v>340</v>
      </c>
      <c r="C87" s="306"/>
      <c r="D87" s="78"/>
      <c r="E87" s="78"/>
      <c r="F87" s="78"/>
      <c r="G87" s="78"/>
      <c r="H87" s="78"/>
      <c r="I87" s="78"/>
      <c r="J87" s="77" t="str">
        <f>D18</f>
        <v>Manar City</v>
      </c>
    </row>
    <row r="88" spans="1:10" ht="33" customHeight="1" x14ac:dyDescent="0.25">
      <c r="A88" s="86" t="s">
        <v>328</v>
      </c>
      <c r="B88" s="305">
        <f>'A1 Exploitation'!D266</f>
        <v>0.83750000000000002</v>
      </c>
      <c r="C88" s="305"/>
      <c r="D88" s="78"/>
      <c r="E88" s="78"/>
      <c r="F88" s="78"/>
      <c r="G88" s="78"/>
      <c r="H88" s="78"/>
      <c r="I88" s="78"/>
    </row>
    <row r="89" spans="1:10" ht="33" customHeight="1" x14ac:dyDescent="0.25">
      <c r="A89" s="85" t="s">
        <v>329</v>
      </c>
      <c r="B89" s="305">
        <f>'A2 Exploitation'!D266</f>
        <v>0.85365853658536583</v>
      </c>
      <c r="C89" s="305"/>
      <c r="D89" s="78"/>
      <c r="E89" s="78"/>
      <c r="F89" s="78"/>
      <c r="G89" s="78"/>
      <c r="H89" s="78"/>
      <c r="I89" s="78"/>
    </row>
    <row r="90" spans="1:10" ht="33" customHeight="1" x14ac:dyDescent="0.25">
      <c r="A90" s="86" t="s">
        <v>330</v>
      </c>
      <c r="B90" s="305">
        <f>'A3 Exploitation'!D266</f>
        <v>0</v>
      </c>
      <c r="C90" s="305"/>
      <c r="D90" s="78"/>
      <c r="E90" s="78"/>
      <c r="F90" s="78"/>
      <c r="G90" s="78"/>
      <c r="H90" s="78"/>
      <c r="I90" s="78"/>
    </row>
    <row r="91" spans="1:10" ht="33" customHeight="1" x14ac:dyDescent="0.25">
      <c r="A91" s="86" t="s">
        <v>331</v>
      </c>
      <c r="B91" s="305">
        <f>'A4 Exploitation'!D266</f>
        <v>0</v>
      </c>
      <c r="C91" s="305"/>
      <c r="D91" s="78"/>
      <c r="E91" s="78"/>
      <c r="F91" s="78"/>
      <c r="G91" s="78"/>
      <c r="H91" s="78"/>
      <c r="I91" s="78"/>
    </row>
    <row r="92" spans="1:10" ht="33" customHeight="1" x14ac:dyDescent="0.25">
      <c r="A92" s="85" t="s">
        <v>332</v>
      </c>
      <c r="B92" s="305">
        <f>'A5 Exploitation'!D266</f>
        <v>0</v>
      </c>
      <c r="C92" s="305"/>
      <c r="D92" s="78"/>
      <c r="E92" s="78"/>
      <c r="F92" s="78"/>
      <c r="G92" s="78"/>
      <c r="H92" s="78"/>
      <c r="I92" s="78"/>
    </row>
    <row r="93" spans="1:10" ht="33" customHeight="1" x14ac:dyDescent="0.25">
      <c r="A93" s="85" t="s">
        <v>333</v>
      </c>
      <c r="B93" s="305">
        <f>'A6 Exploitation'!D266</f>
        <v>0</v>
      </c>
      <c r="C93" s="305"/>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6" t="s">
        <v>341</v>
      </c>
      <c r="C96" s="306"/>
      <c r="D96" s="78"/>
      <c r="E96" s="78"/>
      <c r="F96" s="78"/>
      <c r="G96" s="78"/>
      <c r="H96" s="78"/>
      <c r="I96" s="78"/>
      <c r="J96" s="77" t="str">
        <f>D18</f>
        <v>Manar City</v>
      </c>
    </row>
    <row r="97" spans="1:10" ht="33" customHeight="1" x14ac:dyDescent="0.25">
      <c r="A97" s="86" t="s">
        <v>328</v>
      </c>
      <c r="B97" s="305">
        <f>'A1 Exploitation'!D318</f>
        <v>0.8970588235294118</v>
      </c>
      <c r="C97" s="305"/>
      <c r="D97" s="78"/>
      <c r="E97" s="78"/>
      <c r="F97" s="78"/>
      <c r="G97" s="78"/>
      <c r="H97" s="78"/>
      <c r="I97" s="78"/>
    </row>
    <row r="98" spans="1:10" ht="33" customHeight="1" x14ac:dyDescent="0.25">
      <c r="A98" s="85" t="s">
        <v>329</v>
      </c>
      <c r="B98" s="305">
        <f>'A2 Exploitation'!D318</f>
        <v>0.97058823529411764</v>
      </c>
      <c r="C98" s="305"/>
      <c r="D98" s="78"/>
      <c r="E98" s="78"/>
      <c r="F98" s="78"/>
      <c r="G98" s="78"/>
      <c r="H98" s="78"/>
      <c r="I98" s="78"/>
    </row>
    <row r="99" spans="1:10" ht="33" customHeight="1" x14ac:dyDescent="0.25">
      <c r="A99" s="86" t="s">
        <v>330</v>
      </c>
      <c r="B99" s="305">
        <f>'A3 Exploitation'!D318</f>
        <v>0</v>
      </c>
      <c r="C99" s="305"/>
      <c r="D99" s="78"/>
      <c r="E99" s="78"/>
      <c r="F99" s="78"/>
      <c r="G99" s="78"/>
      <c r="H99" s="78"/>
      <c r="I99" s="78"/>
    </row>
    <row r="100" spans="1:10" ht="33" customHeight="1" x14ac:dyDescent="0.25">
      <c r="A100" s="86" t="s">
        <v>331</v>
      </c>
      <c r="B100" s="305">
        <f>'A4 Exploitation'!D318</f>
        <v>0</v>
      </c>
      <c r="C100" s="305"/>
      <c r="D100" s="78"/>
      <c r="E100" s="78"/>
      <c r="F100" s="78"/>
      <c r="G100" s="78"/>
      <c r="H100" s="78"/>
      <c r="I100" s="78"/>
    </row>
    <row r="101" spans="1:10" ht="33" customHeight="1" x14ac:dyDescent="0.25">
      <c r="A101" s="85" t="s">
        <v>332</v>
      </c>
      <c r="B101" s="305">
        <f>'A5 Exploitation'!D318</f>
        <v>0</v>
      </c>
      <c r="C101" s="305"/>
      <c r="D101" s="78"/>
      <c r="E101" s="78"/>
      <c r="F101" s="78"/>
      <c r="G101" s="78"/>
      <c r="H101" s="78"/>
      <c r="I101" s="78"/>
    </row>
    <row r="102" spans="1:10" ht="33" customHeight="1" x14ac:dyDescent="0.25">
      <c r="A102" s="85" t="s">
        <v>333</v>
      </c>
      <c r="B102" s="305">
        <f>'A6 Exploitation'!D318</f>
        <v>0</v>
      </c>
      <c r="C102" s="305"/>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6" t="s">
        <v>342</v>
      </c>
      <c r="C105" s="306"/>
      <c r="D105" s="78"/>
      <c r="E105" s="78"/>
      <c r="F105" s="78"/>
      <c r="G105" s="78"/>
      <c r="H105" s="78"/>
      <c r="I105" s="78"/>
      <c r="J105" s="77" t="str">
        <f>D18</f>
        <v>Manar City</v>
      </c>
    </row>
    <row r="106" spans="1:10" ht="33" customHeight="1" x14ac:dyDescent="0.25">
      <c r="A106" s="86" t="s">
        <v>328</v>
      </c>
      <c r="B106" s="305">
        <f>'A1 Exploitation'!D358</f>
        <v>0.97727272727272729</v>
      </c>
      <c r="C106" s="305"/>
      <c r="D106" s="78"/>
      <c r="E106" s="78"/>
      <c r="F106" s="78"/>
      <c r="G106" s="78"/>
      <c r="H106" s="78"/>
      <c r="I106" s="78"/>
    </row>
    <row r="107" spans="1:10" ht="33" customHeight="1" x14ac:dyDescent="0.25">
      <c r="A107" s="85" t="s">
        <v>329</v>
      </c>
      <c r="B107" s="305">
        <f>'A2 Exploitation'!D358</f>
        <v>0.79166666666666663</v>
      </c>
      <c r="C107" s="305"/>
      <c r="D107" s="78"/>
      <c r="E107" s="78"/>
      <c r="F107" s="78"/>
      <c r="G107" s="78"/>
      <c r="H107" s="78"/>
      <c r="I107" s="78"/>
    </row>
    <row r="108" spans="1:10" ht="33" customHeight="1" x14ac:dyDescent="0.25">
      <c r="A108" s="86" t="s">
        <v>330</v>
      </c>
      <c r="B108" s="305">
        <f>'A3 Exploitation'!D358</f>
        <v>0</v>
      </c>
      <c r="C108" s="305"/>
      <c r="D108" s="78"/>
      <c r="E108" s="78"/>
      <c r="F108" s="78"/>
      <c r="G108" s="78"/>
      <c r="H108" s="78"/>
      <c r="I108" s="78"/>
    </row>
    <row r="109" spans="1:10" ht="33" customHeight="1" x14ac:dyDescent="0.25">
      <c r="A109" s="86" t="s">
        <v>331</v>
      </c>
      <c r="B109" s="305">
        <f>'A4 Exploitation'!D358</f>
        <v>0</v>
      </c>
      <c r="C109" s="305"/>
      <c r="D109" s="78"/>
      <c r="E109" s="78"/>
      <c r="F109" s="78"/>
      <c r="G109" s="78"/>
      <c r="H109" s="78"/>
      <c r="I109" s="78"/>
    </row>
    <row r="110" spans="1:10" ht="33" customHeight="1" x14ac:dyDescent="0.25">
      <c r="A110" s="85" t="s">
        <v>332</v>
      </c>
      <c r="B110" s="305">
        <f>'A5 Exploitation'!D358</f>
        <v>0</v>
      </c>
      <c r="C110" s="305"/>
      <c r="D110" s="78"/>
      <c r="E110" s="78"/>
      <c r="F110" s="78"/>
      <c r="G110" s="78"/>
      <c r="H110" s="78"/>
      <c r="I110" s="78"/>
    </row>
    <row r="111" spans="1:10" ht="33" customHeight="1" x14ac:dyDescent="0.25">
      <c r="A111" s="85" t="s">
        <v>333</v>
      </c>
      <c r="B111" s="305">
        <f>'A6 Exploitation'!D358</f>
        <v>0</v>
      </c>
      <c r="C111" s="305"/>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6" t="s">
        <v>343</v>
      </c>
      <c r="C114" s="306"/>
      <c r="D114" s="78"/>
      <c r="E114" s="78"/>
      <c r="F114" s="78"/>
      <c r="G114" s="78"/>
      <c r="H114" s="78"/>
      <c r="I114" s="78"/>
      <c r="J114" s="77" t="str">
        <f>D18</f>
        <v>Manar City</v>
      </c>
    </row>
    <row r="115" spans="1:10" ht="33" customHeight="1" x14ac:dyDescent="0.25">
      <c r="A115" s="86" t="s">
        <v>328</v>
      </c>
      <c r="B115" s="305">
        <f>'A1 Exploitation'!D391</f>
        <v>0.96666666666666667</v>
      </c>
      <c r="C115" s="305"/>
      <c r="D115" s="78"/>
      <c r="E115" s="78"/>
      <c r="F115" s="78"/>
      <c r="G115" s="78"/>
      <c r="H115" s="78"/>
      <c r="I115" s="78"/>
    </row>
    <row r="116" spans="1:10" ht="33" customHeight="1" x14ac:dyDescent="0.25">
      <c r="A116" s="85" t="s">
        <v>329</v>
      </c>
      <c r="B116" s="305">
        <f>'A2 Exploitation'!D391</f>
        <v>0.97058823529411764</v>
      </c>
      <c r="C116" s="305"/>
      <c r="D116" s="78"/>
      <c r="E116" s="78"/>
      <c r="F116" s="78"/>
      <c r="G116" s="78"/>
      <c r="H116" s="78"/>
      <c r="I116" s="78"/>
    </row>
    <row r="117" spans="1:10" ht="33" customHeight="1" x14ac:dyDescent="0.25">
      <c r="A117" s="86" t="s">
        <v>330</v>
      </c>
      <c r="B117" s="305">
        <f>'A3 Exploitation'!D391</f>
        <v>0</v>
      </c>
      <c r="C117" s="305"/>
      <c r="D117" s="78"/>
      <c r="E117" s="78"/>
      <c r="F117" s="78"/>
      <c r="G117" s="78"/>
      <c r="H117" s="78"/>
      <c r="I117" s="78"/>
    </row>
    <row r="118" spans="1:10" ht="33" customHeight="1" x14ac:dyDescent="0.25">
      <c r="A118" s="86" t="s">
        <v>331</v>
      </c>
      <c r="B118" s="305">
        <f>'A4 Exploitation'!D391</f>
        <v>0</v>
      </c>
      <c r="C118" s="305"/>
      <c r="D118" s="78"/>
      <c r="E118" s="78"/>
      <c r="F118" s="78"/>
      <c r="G118" s="78"/>
      <c r="H118" s="78"/>
      <c r="I118" s="78"/>
    </row>
    <row r="119" spans="1:10" ht="33" customHeight="1" x14ac:dyDescent="0.25">
      <c r="A119" s="85" t="s">
        <v>332</v>
      </c>
      <c r="B119" s="305">
        <f>'A5 Exploitation'!D391</f>
        <v>0</v>
      </c>
      <c r="C119" s="305"/>
      <c r="D119" s="78"/>
      <c r="E119" s="78"/>
      <c r="F119" s="78"/>
      <c r="G119" s="78"/>
      <c r="H119" s="78"/>
      <c r="I119" s="78"/>
    </row>
    <row r="120" spans="1:10" ht="33" customHeight="1" x14ac:dyDescent="0.25">
      <c r="A120" s="85" t="s">
        <v>333</v>
      </c>
      <c r="B120" s="305">
        <f>'A6 Exploitation'!D391</f>
        <v>0</v>
      </c>
      <c r="C120" s="305"/>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6" t="s">
        <v>344</v>
      </c>
      <c r="C123" s="306"/>
      <c r="D123" s="78"/>
      <c r="E123" s="78"/>
      <c r="F123" s="78"/>
      <c r="G123" s="78"/>
      <c r="H123" s="78"/>
      <c r="I123" s="78"/>
      <c r="J123" s="77" t="str">
        <f>D18</f>
        <v>Manar City</v>
      </c>
    </row>
    <row r="124" spans="1:10" ht="33" customHeight="1" x14ac:dyDescent="0.25">
      <c r="A124" s="86" t="s">
        <v>328</v>
      </c>
      <c r="B124" s="305">
        <f>'A1 Exploitation'!D444</f>
        <v>0.96296296296296291</v>
      </c>
      <c r="C124" s="305"/>
      <c r="D124" s="78"/>
      <c r="E124" s="78"/>
      <c r="F124" s="78"/>
      <c r="G124" s="78"/>
      <c r="H124" s="78"/>
      <c r="I124" s="78"/>
    </row>
    <row r="125" spans="1:10" ht="33" customHeight="1" x14ac:dyDescent="0.25">
      <c r="A125" s="85" t="s">
        <v>329</v>
      </c>
      <c r="B125" s="305">
        <f>'A2 Exploitation'!D444</f>
        <v>1</v>
      </c>
      <c r="C125" s="305"/>
      <c r="D125" s="78"/>
      <c r="E125" s="78"/>
      <c r="F125" s="78"/>
      <c r="G125" s="78"/>
      <c r="H125" s="78"/>
      <c r="I125" s="78"/>
    </row>
    <row r="126" spans="1:10" ht="33" customHeight="1" x14ac:dyDescent="0.25">
      <c r="A126" s="86" t="s">
        <v>330</v>
      </c>
      <c r="B126" s="305">
        <f>'A3 Exploitation'!D444</f>
        <v>0</v>
      </c>
      <c r="C126" s="305"/>
      <c r="D126" s="78"/>
      <c r="E126" s="78"/>
      <c r="F126" s="78"/>
      <c r="G126" s="78"/>
      <c r="H126" s="78"/>
      <c r="I126" s="78"/>
    </row>
    <row r="127" spans="1:10" ht="33" customHeight="1" x14ac:dyDescent="0.25">
      <c r="A127" s="86" t="s">
        <v>331</v>
      </c>
      <c r="B127" s="305">
        <f>'A4 Exploitation'!D444</f>
        <v>0</v>
      </c>
      <c r="C127" s="305"/>
      <c r="D127" s="78"/>
      <c r="E127" s="78"/>
      <c r="F127" s="78"/>
      <c r="G127" s="78"/>
      <c r="H127" s="78"/>
      <c r="I127" s="78"/>
    </row>
    <row r="128" spans="1:10" ht="33" customHeight="1" x14ac:dyDescent="0.25">
      <c r="A128" s="85" t="s">
        <v>332</v>
      </c>
      <c r="B128" s="305">
        <f>'A5 Exploitation'!D444</f>
        <v>0</v>
      </c>
      <c r="C128" s="305"/>
      <c r="D128" s="78"/>
      <c r="E128" s="78"/>
      <c r="F128" s="78"/>
      <c r="G128" s="78"/>
      <c r="H128" s="78"/>
      <c r="I128" s="78"/>
    </row>
    <row r="129" spans="1:10" ht="33" customHeight="1" x14ac:dyDescent="0.25">
      <c r="A129" s="85" t="s">
        <v>333</v>
      </c>
      <c r="B129" s="305">
        <f>'A6 Exploitation'!D444</f>
        <v>0</v>
      </c>
      <c r="C129" s="305"/>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6" t="s">
        <v>345</v>
      </c>
      <c r="C132" s="306"/>
      <c r="D132" s="78"/>
      <c r="E132" s="78"/>
      <c r="F132" s="78"/>
      <c r="G132" s="78"/>
      <c r="H132" s="78"/>
      <c r="I132" s="78"/>
      <c r="J132" s="77" t="str">
        <f>D18</f>
        <v>Manar City</v>
      </c>
    </row>
    <row r="133" spans="1:10" ht="33" customHeight="1" x14ac:dyDescent="0.25">
      <c r="A133" s="86" t="s">
        <v>328</v>
      </c>
      <c r="B133" s="305">
        <f>'A1 Exploitation'!D481</f>
        <v>0.89473684210526316</v>
      </c>
      <c r="C133" s="305"/>
      <c r="D133" s="78"/>
      <c r="E133" s="78"/>
      <c r="F133" s="78"/>
      <c r="G133" s="78"/>
      <c r="H133" s="78"/>
      <c r="I133" s="78"/>
    </row>
    <row r="134" spans="1:10" ht="33" customHeight="1" x14ac:dyDescent="0.25">
      <c r="A134" s="85" t="s">
        <v>329</v>
      </c>
      <c r="B134" s="305">
        <f>'A2 Exploitation'!D481</f>
        <v>1</v>
      </c>
      <c r="C134" s="305"/>
      <c r="D134" s="78"/>
      <c r="E134" s="78"/>
      <c r="F134" s="78"/>
      <c r="G134" s="78"/>
      <c r="H134" s="78"/>
      <c r="I134" s="78"/>
    </row>
    <row r="135" spans="1:10" ht="33" customHeight="1" x14ac:dyDescent="0.25">
      <c r="A135" s="86" t="s">
        <v>330</v>
      </c>
      <c r="B135" s="305">
        <f>'A3 Exploitation'!D481</f>
        <v>0</v>
      </c>
      <c r="C135" s="305"/>
      <c r="D135" s="78"/>
      <c r="E135" s="78"/>
      <c r="F135" s="78"/>
      <c r="G135" s="78"/>
      <c r="H135" s="78"/>
      <c r="I135" s="78"/>
    </row>
    <row r="136" spans="1:10" ht="33" customHeight="1" x14ac:dyDescent="0.25">
      <c r="A136" s="86" t="s">
        <v>331</v>
      </c>
      <c r="B136" s="305">
        <f>'A4 Exploitation'!D481</f>
        <v>0</v>
      </c>
      <c r="C136" s="305"/>
      <c r="D136" s="78"/>
      <c r="E136" s="78"/>
      <c r="F136" s="78"/>
      <c r="G136" s="78"/>
      <c r="H136" s="78"/>
      <c r="I136" s="78"/>
    </row>
    <row r="137" spans="1:10" ht="33" customHeight="1" x14ac:dyDescent="0.25">
      <c r="A137" s="85" t="s">
        <v>332</v>
      </c>
      <c r="B137" s="305">
        <f>'A5 Exploitation'!D481</f>
        <v>0</v>
      </c>
      <c r="C137" s="305"/>
      <c r="D137" s="78"/>
      <c r="E137" s="78"/>
      <c r="F137" s="78"/>
      <c r="G137" s="78"/>
      <c r="H137" s="78"/>
      <c r="I137" s="78"/>
    </row>
    <row r="138" spans="1:10" ht="33" customHeight="1" x14ac:dyDescent="0.25">
      <c r="A138" s="85" t="s">
        <v>333</v>
      </c>
      <c r="B138" s="305">
        <f>'A6 Exploitation'!D481</f>
        <v>0</v>
      </c>
      <c r="C138" s="305"/>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6" t="s">
        <v>346</v>
      </c>
      <c r="C141" s="306"/>
      <c r="D141" s="78"/>
      <c r="E141" s="78"/>
      <c r="F141" s="78"/>
      <c r="G141" s="78"/>
      <c r="H141" s="78"/>
      <c r="I141" s="78"/>
      <c r="J141" s="77" t="str">
        <f>D18</f>
        <v>Manar City</v>
      </c>
    </row>
    <row r="142" spans="1:10" ht="33" customHeight="1" x14ac:dyDescent="0.25">
      <c r="A142" s="86" t="s">
        <v>328</v>
      </c>
      <c r="B142" s="305">
        <f>'A1 Exploitation'!D503</f>
        <v>1</v>
      </c>
      <c r="C142" s="305"/>
      <c r="D142" s="78"/>
      <c r="E142" s="78"/>
      <c r="F142" s="78"/>
      <c r="G142" s="78"/>
      <c r="H142" s="78"/>
      <c r="I142" s="78"/>
    </row>
    <row r="143" spans="1:10" ht="33" customHeight="1" x14ac:dyDescent="0.25">
      <c r="A143" s="85" t="s">
        <v>329</v>
      </c>
      <c r="B143" s="305">
        <f>'A2 Exploitation'!D503</f>
        <v>1</v>
      </c>
      <c r="C143" s="305"/>
      <c r="D143" s="78"/>
      <c r="E143" s="78"/>
      <c r="F143" s="78"/>
      <c r="G143" s="78"/>
      <c r="H143" s="78"/>
      <c r="I143" s="78"/>
    </row>
    <row r="144" spans="1:10" ht="33" customHeight="1" x14ac:dyDescent="0.25">
      <c r="A144" s="86" t="s">
        <v>330</v>
      </c>
      <c r="B144" s="305">
        <f>'A3 Exploitation'!D503</f>
        <v>0</v>
      </c>
      <c r="C144" s="305"/>
      <c r="D144" s="78"/>
      <c r="E144" s="78"/>
      <c r="F144" s="78"/>
      <c r="G144" s="78"/>
      <c r="H144" s="78"/>
      <c r="I144" s="78"/>
    </row>
    <row r="145" spans="1:10" ht="33" customHeight="1" x14ac:dyDescent="0.25">
      <c r="A145" s="86" t="s">
        <v>331</v>
      </c>
      <c r="B145" s="305">
        <f>'A4 Exploitation'!D503</f>
        <v>0</v>
      </c>
      <c r="C145" s="305"/>
      <c r="D145" s="78"/>
      <c r="E145" s="78"/>
      <c r="F145" s="78"/>
      <c r="G145" s="78"/>
      <c r="H145" s="78"/>
      <c r="I145" s="78"/>
    </row>
    <row r="146" spans="1:10" ht="33" customHeight="1" x14ac:dyDescent="0.25">
      <c r="A146" s="85" t="s">
        <v>332</v>
      </c>
      <c r="B146" s="305">
        <f>'A5 Exploitation'!D503</f>
        <v>0</v>
      </c>
      <c r="C146" s="305"/>
      <c r="D146" s="78"/>
      <c r="E146" s="78"/>
      <c r="F146" s="78"/>
      <c r="G146" s="78"/>
      <c r="H146" s="78"/>
      <c r="I146" s="78"/>
    </row>
    <row r="147" spans="1:10" ht="33" customHeight="1" x14ac:dyDescent="0.25">
      <c r="A147" s="85" t="s">
        <v>333</v>
      </c>
      <c r="B147" s="305">
        <f>'A6 Exploitation'!D503</f>
        <v>0</v>
      </c>
      <c r="C147" s="305"/>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6" t="s">
        <v>347</v>
      </c>
      <c r="C150" s="306"/>
      <c r="D150" s="78"/>
      <c r="E150" s="78"/>
      <c r="F150" s="78"/>
      <c r="G150" s="78"/>
      <c r="H150" s="78"/>
      <c r="I150" s="78"/>
      <c r="J150" s="77" t="str">
        <f>D18</f>
        <v>Manar City</v>
      </c>
    </row>
    <row r="151" spans="1:10" ht="33" customHeight="1" x14ac:dyDescent="0.25">
      <c r="A151" s="86" t="s">
        <v>328</v>
      </c>
      <c r="B151" s="305">
        <f>'A1 Exploitation'!D514</f>
        <v>0.75</v>
      </c>
      <c r="C151" s="305"/>
      <c r="D151" s="78"/>
      <c r="E151" s="78"/>
      <c r="F151" s="78"/>
      <c r="G151" s="78"/>
      <c r="H151" s="78"/>
      <c r="I151" s="78"/>
    </row>
    <row r="152" spans="1:10" ht="33" customHeight="1" x14ac:dyDescent="0.25">
      <c r="A152" s="85" t="s">
        <v>329</v>
      </c>
      <c r="B152" s="305">
        <f>'A2 Exploitation'!D514</f>
        <v>0.83333333333333337</v>
      </c>
      <c r="C152" s="305"/>
      <c r="D152" s="78"/>
      <c r="E152" s="78"/>
      <c r="F152" s="78"/>
      <c r="G152" s="78"/>
      <c r="H152" s="78"/>
      <c r="I152" s="78"/>
    </row>
    <row r="153" spans="1:10" ht="33" customHeight="1" x14ac:dyDescent="0.25">
      <c r="A153" s="86" t="s">
        <v>330</v>
      </c>
      <c r="B153" s="305">
        <f>'A3 Exploitation'!D514</f>
        <v>0</v>
      </c>
      <c r="C153" s="305"/>
      <c r="D153" s="78"/>
      <c r="E153" s="78"/>
      <c r="F153" s="78"/>
      <c r="G153" s="78"/>
      <c r="H153" s="78"/>
      <c r="I153" s="78"/>
    </row>
    <row r="154" spans="1:10" ht="33" customHeight="1" x14ac:dyDescent="0.25">
      <c r="A154" s="86" t="s">
        <v>331</v>
      </c>
      <c r="B154" s="305">
        <f>'A4 Exploitation'!D514</f>
        <v>0</v>
      </c>
      <c r="C154" s="305"/>
      <c r="D154" s="78"/>
      <c r="E154" s="78"/>
      <c r="F154" s="78"/>
      <c r="G154" s="78"/>
      <c r="H154" s="78"/>
      <c r="I154" s="78"/>
    </row>
    <row r="155" spans="1:10" ht="33" customHeight="1" x14ac:dyDescent="0.25">
      <c r="A155" s="85" t="s">
        <v>332</v>
      </c>
      <c r="B155" s="305">
        <f>'A5 Exploitation'!D514</f>
        <v>0</v>
      </c>
      <c r="C155" s="305"/>
      <c r="D155" s="78"/>
      <c r="E155" s="78"/>
      <c r="F155" s="78"/>
      <c r="G155" s="78"/>
      <c r="H155" s="78"/>
      <c r="I155" s="78"/>
    </row>
    <row r="156" spans="1:10" ht="33" customHeight="1" x14ac:dyDescent="0.25">
      <c r="A156" s="85" t="s">
        <v>333</v>
      </c>
      <c r="B156" s="305">
        <f>'A6 Exploitation'!D514</f>
        <v>0</v>
      </c>
      <c r="C156" s="305"/>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7"/>
      <c r="C159" s="307"/>
      <c r="D159" s="78"/>
      <c r="E159" s="78"/>
      <c r="F159" s="78"/>
      <c r="G159" s="78"/>
      <c r="H159" s="78"/>
      <c r="I159" s="78"/>
    </row>
    <row r="160" spans="1:10" ht="33" customHeight="1" x14ac:dyDescent="0.25">
      <c r="A160" s="85" t="s">
        <v>326</v>
      </c>
      <c r="B160" s="306" t="s">
        <v>348</v>
      </c>
      <c r="C160" s="306"/>
      <c r="D160" s="78"/>
      <c r="E160" s="78"/>
      <c r="F160" s="78"/>
      <c r="G160" s="78"/>
      <c r="H160" s="78"/>
      <c r="I160" s="78"/>
      <c r="J160" s="77" t="str">
        <f>D18</f>
        <v>Manar City</v>
      </c>
    </row>
    <row r="161" spans="1:10" ht="33" customHeight="1" x14ac:dyDescent="0.25">
      <c r="A161" s="86" t="s">
        <v>328</v>
      </c>
      <c r="B161" s="305">
        <f>'A1 Exploitation'!D534</f>
        <v>1</v>
      </c>
      <c r="C161" s="305"/>
      <c r="D161" s="78"/>
      <c r="E161" s="78"/>
      <c r="F161" s="78"/>
      <c r="G161" s="78"/>
      <c r="H161" s="78"/>
      <c r="I161" s="78"/>
    </row>
    <row r="162" spans="1:10" ht="33" customHeight="1" x14ac:dyDescent="0.25">
      <c r="A162" s="85" t="s">
        <v>329</v>
      </c>
      <c r="B162" s="305">
        <f>'A2 Exploitation'!D534</f>
        <v>0.9375</v>
      </c>
      <c r="C162" s="305"/>
      <c r="D162" s="78"/>
      <c r="E162" s="78"/>
      <c r="F162" s="78"/>
      <c r="G162" s="78"/>
      <c r="H162" s="78"/>
      <c r="I162" s="78"/>
    </row>
    <row r="163" spans="1:10" ht="33" customHeight="1" x14ac:dyDescent="0.25">
      <c r="A163" s="86" t="s">
        <v>330</v>
      </c>
      <c r="B163" s="305">
        <f>'A3 Exploitation'!D534</f>
        <v>0</v>
      </c>
      <c r="C163" s="305"/>
      <c r="D163" s="78"/>
      <c r="E163" s="78"/>
      <c r="F163" s="78"/>
      <c r="G163" s="78"/>
      <c r="H163" s="78"/>
      <c r="I163" s="78"/>
    </row>
    <row r="164" spans="1:10" ht="33" customHeight="1" x14ac:dyDescent="0.25">
      <c r="A164" s="86" t="s">
        <v>331</v>
      </c>
      <c r="B164" s="305">
        <f>'A4 Exploitation'!D534</f>
        <v>0</v>
      </c>
      <c r="C164" s="305"/>
    </row>
    <row r="165" spans="1:10" ht="33" customHeight="1" x14ac:dyDescent="0.25">
      <c r="A165" s="85" t="s">
        <v>332</v>
      </c>
      <c r="B165" s="305">
        <f>'A5 Exploitation'!D534</f>
        <v>0</v>
      </c>
      <c r="C165" s="305"/>
    </row>
    <row r="166" spans="1:10" ht="18" x14ac:dyDescent="0.25">
      <c r="A166" s="85" t="s">
        <v>333</v>
      </c>
      <c r="B166" s="305">
        <f>'A6 Exploitation'!D534</f>
        <v>0</v>
      </c>
      <c r="C166" s="305"/>
    </row>
    <row r="167" spans="1:10" ht="18.75" x14ac:dyDescent="0.25">
      <c r="A167" s="89"/>
      <c r="B167" s="82"/>
      <c r="C167" s="82"/>
    </row>
    <row r="168" spans="1:10" ht="33" customHeight="1" x14ac:dyDescent="0.25">
      <c r="A168" s="89"/>
      <c r="B168" s="82"/>
      <c r="C168" s="82"/>
    </row>
    <row r="169" spans="1:10" ht="33" customHeight="1" x14ac:dyDescent="0.25">
      <c r="A169" s="85" t="s">
        <v>326</v>
      </c>
      <c r="B169" s="306" t="s">
        <v>349</v>
      </c>
      <c r="C169" s="306"/>
      <c r="J169" s="77" t="str">
        <f>D18</f>
        <v>Manar City</v>
      </c>
    </row>
    <row r="170" spans="1:10" ht="33" customHeight="1" x14ac:dyDescent="0.25">
      <c r="A170" s="86" t="s">
        <v>328</v>
      </c>
      <c r="B170" s="305">
        <f>'A1 Exploitation'!D545</f>
        <v>1</v>
      </c>
      <c r="C170" s="305"/>
    </row>
    <row r="171" spans="1:10" ht="33" customHeight="1" x14ac:dyDescent="0.25">
      <c r="A171" s="85" t="s">
        <v>329</v>
      </c>
      <c r="B171" s="305">
        <f>'A2 Exploitation'!D545</f>
        <v>1</v>
      </c>
      <c r="C171" s="305"/>
    </row>
    <row r="172" spans="1:10" ht="33" customHeight="1" x14ac:dyDescent="0.25">
      <c r="A172" s="86" t="s">
        <v>330</v>
      </c>
      <c r="B172" s="305">
        <f>'A3 Exploitation'!D545</f>
        <v>0</v>
      </c>
      <c r="C172" s="305"/>
    </row>
    <row r="173" spans="1:10" ht="33" customHeight="1" x14ac:dyDescent="0.25">
      <c r="A173" s="86" t="s">
        <v>331</v>
      </c>
      <c r="B173" s="305">
        <f>'A4 Exploitation'!D545</f>
        <v>0</v>
      </c>
      <c r="C173" s="305"/>
    </row>
    <row r="174" spans="1:10" ht="33" customHeight="1" x14ac:dyDescent="0.25">
      <c r="A174" s="85" t="s">
        <v>332</v>
      </c>
      <c r="B174" s="305">
        <f>'A5 Exploitation'!D545</f>
        <v>0</v>
      </c>
      <c r="C174" s="305"/>
    </row>
    <row r="175" spans="1:10" ht="18" x14ac:dyDescent="0.25">
      <c r="A175" s="85" t="s">
        <v>333</v>
      </c>
      <c r="B175" s="305">
        <f>'A6 Exploitation'!D545</f>
        <v>0</v>
      </c>
      <c r="C175" s="305"/>
    </row>
    <row r="176" spans="1:10" ht="18.75" x14ac:dyDescent="0.25">
      <c r="A176" s="89"/>
      <c r="B176" s="82"/>
      <c r="C176" s="82"/>
    </row>
    <row r="177" spans="1:10" ht="33" customHeight="1" x14ac:dyDescent="0.25">
      <c r="A177" s="89"/>
      <c r="B177" s="82"/>
      <c r="C177" s="82"/>
    </row>
    <row r="178" spans="1:10" ht="33" customHeight="1" x14ac:dyDescent="0.25">
      <c r="A178" s="85" t="s">
        <v>326</v>
      </c>
      <c r="B178" s="306" t="s">
        <v>350</v>
      </c>
      <c r="C178" s="306"/>
      <c r="J178" s="77" t="str">
        <f>D18</f>
        <v>Manar City</v>
      </c>
    </row>
    <row r="179" spans="1:10" ht="33" customHeight="1" x14ac:dyDescent="0.25">
      <c r="A179" s="86" t="s">
        <v>328</v>
      </c>
      <c r="B179" s="305">
        <f>'A1 Technique'!D199</f>
        <v>0.79565217391304344</v>
      </c>
      <c r="C179" s="305"/>
    </row>
    <row r="180" spans="1:10" ht="33" customHeight="1" x14ac:dyDescent="0.25">
      <c r="A180" s="85" t="s">
        <v>329</v>
      </c>
      <c r="B180" s="305">
        <f>'A2 Technique'!D199</f>
        <v>0.74358974358974361</v>
      </c>
      <c r="C180" s="305"/>
    </row>
    <row r="181" spans="1:10" ht="33" customHeight="1" x14ac:dyDescent="0.25">
      <c r="A181" s="86" t="s">
        <v>330</v>
      </c>
      <c r="B181" s="305">
        <f>'A3 Technique'!D199</f>
        <v>0</v>
      </c>
      <c r="C181" s="305"/>
    </row>
    <row r="182" spans="1:10" ht="33" customHeight="1" x14ac:dyDescent="0.25">
      <c r="A182" s="86" t="s">
        <v>331</v>
      </c>
      <c r="B182" s="305">
        <f>'A4 Technique'!D199</f>
        <v>0</v>
      </c>
      <c r="C182" s="305"/>
    </row>
    <row r="183" spans="1:10" ht="33" customHeight="1" x14ac:dyDescent="0.25">
      <c r="A183" s="85" t="s">
        <v>332</v>
      </c>
      <c r="B183" s="305">
        <f>'A5 Technique'!D199</f>
        <v>0</v>
      </c>
      <c r="C183" s="305"/>
    </row>
    <row r="184" spans="1:10" ht="18" x14ac:dyDescent="0.25">
      <c r="A184" s="85" t="s">
        <v>333</v>
      </c>
      <c r="B184" s="305">
        <f>'A6 Technique'!D199</f>
        <v>0</v>
      </c>
      <c r="C184" s="305"/>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2"/>
      <c r="E1" s="332"/>
      <c r="F1" s="332"/>
      <c r="G1" s="332"/>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3" t="s">
        <v>179</v>
      </c>
      <c r="B7" s="333"/>
      <c r="C7" s="333"/>
      <c r="D7" s="333"/>
      <c r="E7" s="333"/>
      <c r="F7" s="333"/>
      <c r="G7" s="125"/>
    </row>
    <row r="8" spans="1:7" ht="29.25" x14ac:dyDescent="0.45">
      <c r="A8" s="334" t="str">
        <f>'Page de garde'!D18</f>
        <v>Manar City</v>
      </c>
      <c r="B8" s="334"/>
      <c r="C8" s="334"/>
      <c r="D8" s="334"/>
      <c r="E8" s="334"/>
      <c r="F8" s="334"/>
      <c r="G8" s="125"/>
    </row>
    <row r="9" spans="1:7" ht="24" x14ac:dyDescent="0.45">
      <c r="A9" s="14" t="s">
        <v>42</v>
      </c>
      <c r="B9" s="335"/>
      <c r="C9" s="335"/>
      <c r="D9" s="335"/>
      <c r="E9" s="335"/>
      <c r="F9" s="335"/>
      <c r="G9" s="125"/>
    </row>
    <row r="10" spans="1:7" ht="24" x14ac:dyDescent="0.45">
      <c r="A10" s="15" t="s">
        <v>44</v>
      </c>
      <c r="B10" s="336"/>
      <c r="C10" s="336"/>
      <c r="D10" s="336"/>
      <c r="E10" s="336"/>
      <c r="F10" s="336"/>
      <c r="G10" s="125"/>
    </row>
    <row r="11" spans="1:7" ht="24" x14ac:dyDescent="0.45">
      <c r="A11" s="14" t="s">
        <v>43</v>
      </c>
      <c r="B11" s="331"/>
      <c r="C11" s="331"/>
      <c r="D11" s="331"/>
      <c r="E11" s="331"/>
      <c r="F11" s="331"/>
      <c r="G11" s="125"/>
    </row>
    <row r="12" spans="1:7" ht="24" x14ac:dyDescent="0.45">
      <c r="A12" s="14" t="s">
        <v>239</v>
      </c>
      <c r="B12" s="329">
        <f>D549</f>
        <v>0</v>
      </c>
      <c r="C12" s="329"/>
      <c r="D12" s="329"/>
      <c r="E12" s="329"/>
      <c r="F12" s="329"/>
      <c r="G12" s="125"/>
    </row>
    <row r="13" spans="1:7" ht="22.5" x14ac:dyDescent="0.45">
      <c r="D13" s="330"/>
      <c r="E13" s="330"/>
      <c r="F13" s="330"/>
      <c r="G13" s="33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3" t="s">
        <v>379</v>
      </c>
      <c r="B38" s="324"/>
      <c r="C38" s="324"/>
      <c r="D38" s="324"/>
      <c r="E38" s="324"/>
      <c r="F38" s="325"/>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3" t="s">
        <v>30</v>
      </c>
      <c r="B50" s="314" t="s">
        <v>31</v>
      </c>
      <c r="C50" s="314"/>
      <c r="D50" s="314" t="s">
        <v>46</v>
      </c>
      <c r="E50" s="315" t="s">
        <v>310</v>
      </c>
      <c r="F50" s="315" t="s">
        <v>360</v>
      </c>
      <c r="G50" s="127"/>
    </row>
    <row r="51" spans="1:7" ht="16.5" customHeight="1"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3" t="s">
        <v>379</v>
      </c>
      <c r="B94" s="324"/>
      <c r="C94" s="324"/>
      <c r="D94" s="324"/>
      <c r="E94" s="324"/>
      <c r="F94" s="325"/>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3" t="s">
        <v>30</v>
      </c>
      <c r="B107" s="314" t="s">
        <v>31</v>
      </c>
      <c r="C107" s="314"/>
      <c r="D107" s="314" t="s">
        <v>46</v>
      </c>
      <c r="E107" s="315" t="s">
        <v>310</v>
      </c>
      <c r="F107" s="315" t="s">
        <v>360</v>
      </c>
    </row>
    <row r="108" spans="1:7" ht="16.5" customHeight="1"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3" t="s">
        <v>30</v>
      </c>
      <c r="B162" s="314" t="s">
        <v>31</v>
      </c>
      <c r="C162" s="314"/>
      <c r="D162" s="314" t="s">
        <v>46</v>
      </c>
      <c r="E162" s="315" t="s">
        <v>310</v>
      </c>
      <c r="F162" s="315" t="s">
        <v>360</v>
      </c>
      <c r="G162" s="127"/>
    </row>
    <row r="163" spans="1:7" ht="16.5" customHeight="1"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9" t="s">
        <v>379</v>
      </c>
      <c r="B195" s="319"/>
      <c r="C195" s="319"/>
      <c r="D195" s="319"/>
      <c r="E195" s="319"/>
      <c r="F195" s="319"/>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3" t="s">
        <v>30</v>
      </c>
      <c r="B209" s="314" t="s">
        <v>31</v>
      </c>
      <c r="C209" s="314"/>
      <c r="D209" s="314" t="s">
        <v>46</v>
      </c>
      <c r="E209" s="315" t="s">
        <v>310</v>
      </c>
      <c r="F209" s="315" t="s">
        <v>360</v>
      </c>
      <c r="G209" s="127"/>
    </row>
    <row r="210" spans="1:7" ht="16.5" customHeight="1"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9" t="s">
        <v>379</v>
      </c>
      <c r="B256" s="319"/>
      <c r="C256" s="319"/>
      <c r="D256" s="319"/>
      <c r="E256" s="319"/>
      <c r="F256" s="319"/>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3" t="s">
        <v>30</v>
      </c>
      <c r="B270" s="314" t="s">
        <v>31</v>
      </c>
      <c r="C270" s="314"/>
      <c r="D270" s="314" t="s">
        <v>46</v>
      </c>
      <c r="E270" s="315" t="s">
        <v>310</v>
      </c>
      <c r="F270" s="315" t="s">
        <v>360</v>
      </c>
      <c r="G270" s="214"/>
    </row>
    <row r="271" spans="1:7" s="16" customFormat="1" ht="16.5" customHeigh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0" t="s">
        <v>396</v>
      </c>
      <c r="B308" s="321"/>
      <c r="C308" s="321"/>
      <c r="D308" s="321"/>
      <c r="E308" s="321"/>
      <c r="F308" s="322"/>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3" t="s">
        <v>30</v>
      </c>
      <c r="B322" s="314" t="s">
        <v>31</v>
      </c>
      <c r="C322" s="314"/>
      <c r="D322" s="314" t="s">
        <v>46</v>
      </c>
      <c r="E322" s="315" t="s">
        <v>310</v>
      </c>
      <c r="F322" s="315" t="s">
        <v>360</v>
      </c>
      <c r="G322" s="127"/>
    </row>
    <row r="323" spans="1:7" ht="16.5" customHeight="1"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0" t="s">
        <v>379</v>
      </c>
      <c r="B349" s="321"/>
      <c r="C349" s="321"/>
      <c r="D349" s="321"/>
      <c r="E349" s="321"/>
      <c r="F349" s="321"/>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3" t="s">
        <v>30</v>
      </c>
      <c r="B362" s="314" t="s">
        <v>31</v>
      </c>
      <c r="C362" s="314"/>
      <c r="D362" s="314" t="s">
        <v>46</v>
      </c>
      <c r="E362" s="315" t="s">
        <v>310</v>
      </c>
      <c r="F362" s="315" t="s">
        <v>360</v>
      </c>
      <c r="G362" s="127"/>
    </row>
    <row r="363" spans="1:7" ht="16.5" customHeight="1"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9" t="s">
        <v>379</v>
      </c>
      <c r="B383" s="319"/>
      <c r="C383" s="319"/>
      <c r="D383" s="319"/>
      <c r="E383" s="319"/>
      <c r="F383" s="319"/>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3" t="s">
        <v>30</v>
      </c>
      <c r="B395" s="314" t="s">
        <v>31</v>
      </c>
      <c r="C395" s="314"/>
      <c r="D395" s="314" t="s">
        <v>46</v>
      </c>
      <c r="E395" s="315" t="s">
        <v>310</v>
      </c>
      <c r="F395" s="315" t="s">
        <v>360</v>
      </c>
      <c r="G395" s="127"/>
    </row>
    <row r="396" spans="1:7" ht="16.5" customHeight="1"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9" t="s">
        <v>379</v>
      </c>
      <c r="B435" s="319"/>
      <c r="C435" s="319"/>
      <c r="D435" s="319"/>
      <c r="E435" s="319"/>
      <c r="F435" s="319"/>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3" t="s">
        <v>30</v>
      </c>
      <c r="B448" s="314" t="s">
        <v>31</v>
      </c>
      <c r="C448" s="314"/>
      <c r="D448" s="314" t="s">
        <v>46</v>
      </c>
      <c r="E448" s="315" t="s">
        <v>310</v>
      </c>
      <c r="F448" s="315" t="s">
        <v>360</v>
      </c>
      <c r="G448" s="127"/>
    </row>
    <row r="449" spans="1:6" ht="16.5" customHeight="1"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6" t="s">
        <v>379</v>
      </c>
      <c r="B471" s="317"/>
      <c r="C471" s="317"/>
      <c r="D471" s="317"/>
      <c r="E471" s="317"/>
      <c r="F471" s="31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8" t="s">
        <v>367</v>
      </c>
      <c r="B483" s="318"/>
      <c r="C483" s="318"/>
      <c r="D483" s="318"/>
      <c r="E483" s="185"/>
      <c r="F483" s="201"/>
    </row>
    <row r="484" spans="1:7" x14ac:dyDescent="0.3">
      <c r="A484" s="74">
        <f>B11</f>
        <v>0</v>
      </c>
      <c r="B484" s="124"/>
      <c r="C484" s="135"/>
      <c r="D484" s="124"/>
    </row>
    <row r="485" spans="1:7" ht="16.5" customHeight="1" x14ac:dyDescent="0.3">
      <c r="A485" s="313" t="s">
        <v>30</v>
      </c>
      <c r="B485" s="314" t="s">
        <v>31</v>
      </c>
      <c r="C485" s="314"/>
      <c r="D485" s="314" t="s">
        <v>46</v>
      </c>
      <c r="E485" s="315" t="s">
        <v>310</v>
      </c>
      <c r="F485" s="315" t="s">
        <v>360</v>
      </c>
      <c r="G485" s="127"/>
    </row>
    <row r="486" spans="1:7" ht="16.5" customHeight="1" x14ac:dyDescent="0.3">
      <c r="A486" s="313"/>
      <c r="B486" s="41" t="s">
        <v>34</v>
      </c>
      <c r="C486" s="41" t="s">
        <v>33</v>
      </c>
      <c r="D486" s="314"/>
      <c r="E486" s="315"/>
      <c r="F486" s="315"/>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3" t="s">
        <v>30</v>
      </c>
      <c r="B507" s="314" t="s">
        <v>31</v>
      </c>
      <c r="C507" s="314"/>
      <c r="D507" s="314" t="s">
        <v>46</v>
      </c>
      <c r="E507" s="315" t="s">
        <v>310</v>
      </c>
      <c r="F507" s="315" t="s">
        <v>360</v>
      </c>
      <c r="G507" s="127"/>
    </row>
    <row r="508" spans="1:7" ht="16.5" customHeight="1" x14ac:dyDescent="0.3">
      <c r="A508" s="313"/>
      <c r="B508" s="41" t="s">
        <v>34</v>
      </c>
      <c r="C508" s="41" t="s">
        <v>33</v>
      </c>
      <c r="D508" s="314"/>
      <c r="E508" s="315"/>
      <c r="F508" s="31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3" t="s">
        <v>30</v>
      </c>
      <c r="B518" s="314" t="s">
        <v>31</v>
      </c>
      <c r="C518" s="314"/>
      <c r="D518" s="314" t="s">
        <v>46</v>
      </c>
      <c r="E518" s="315" t="s">
        <v>310</v>
      </c>
      <c r="F518" s="315" t="s">
        <v>360</v>
      </c>
      <c r="G518" s="127"/>
    </row>
    <row r="519" spans="1:7" ht="16.5" customHeight="1" x14ac:dyDescent="0.3">
      <c r="A519" s="313"/>
      <c r="B519" s="41" t="s">
        <v>34</v>
      </c>
      <c r="C519" s="41" t="s">
        <v>33</v>
      </c>
      <c r="D519" s="314"/>
      <c r="E519" s="315"/>
      <c r="F519" s="31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1"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3" t="s">
        <v>30</v>
      </c>
      <c r="B538" s="314" t="s">
        <v>31</v>
      </c>
      <c r="C538" s="314"/>
      <c r="D538" s="314" t="s">
        <v>46</v>
      </c>
      <c r="E538" s="315" t="s">
        <v>310</v>
      </c>
      <c r="F538" s="315" t="s">
        <v>360</v>
      </c>
      <c r="G538" s="127"/>
    </row>
    <row r="539" spans="1:7" ht="16.5" customHeight="1" x14ac:dyDescent="0.3">
      <c r="A539" s="313"/>
      <c r="B539" s="41" t="s">
        <v>34</v>
      </c>
      <c r="C539" s="41" t="s">
        <v>33</v>
      </c>
      <c r="D539" s="314"/>
      <c r="E539" s="315"/>
      <c r="F539" s="31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2"/>
      <c r="E1" s="332"/>
      <c r="F1" s="332"/>
      <c r="G1" s="332"/>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3" t="s">
        <v>50</v>
      </c>
      <c r="B6" s="353"/>
      <c r="C6" s="353"/>
      <c r="D6" s="353"/>
      <c r="E6" s="353"/>
      <c r="F6" s="353"/>
      <c r="G6" s="125"/>
    </row>
    <row r="7" spans="1:7" s="12" customFormat="1" ht="21.75" customHeight="1" x14ac:dyDescent="0.45">
      <c r="A7" s="334" t="str">
        <f>'A5 Exploitation'!A8:F8</f>
        <v>Manar City</v>
      </c>
      <c r="B7" s="334"/>
      <c r="C7" s="334"/>
      <c r="D7" s="334"/>
      <c r="E7" s="334"/>
      <c r="F7" s="334"/>
      <c r="G7" s="125"/>
    </row>
    <row r="8" spans="1:7" s="12" customFormat="1" ht="24" x14ac:dyDescent="0.45">
      <c r="A8" s="14" t="s">
        <v>42</v>
      </c>
      <c r="B8" s="354">
        <f>'A5 Exploitation'!B9:F9</f>
        <v>0</v>
      </c>
      <c r="C8" s="354"/>
      <c r="D8" s="354"/>
      <c r="E8" s="354"/>
      <c r="F8" s="354"/>
      <c r="G8" s="125"/>
    </row>
    <row r="9" spans="1:7" s="12" customFormat="1" ht="24" x14ac:dyDescent="0.45">
      <c r="A9" s="15" t="s">
        <v>44</v>
      </c>
      <c r="B9" s="355">
        <f>'A5 Exploitation'!B10:F10</f>
        <v>0</v>
      </c>
      <c r="C9" s="355"/>
      <c r="D9" s="355"/>
      <c r="E9" s="355"/>
      <c r="F9" s="355"/>
      <c r="G9" s="125"/>
    </row>
    <row r="10" spans="1:7" s="12" customFormat="1" ht="24" x14ac:dyDescent="0.45">
      <c r="A10" s="14" t="s">
        <v>43</v>
      </c>
      <c r="B10" s="352">
        <f>'A5 Exploitation'!B11:F11</f>
        <v>0</v>
      </c>
      <c r="C10" s="352"/>
      <c r="D10" s="352"/>
      <c r="E10" s="352"/>
      <c r="F10" s="352"/>
      <c r="G10" s="125"/>
    </row>
    <row r="11" spans="1:7" s="12" customFormat="1" ht="24" x14ac:dyDescent="0.45">
      <c r="A11" s="14" t="s">
        <v>294</v>
      </c>
      <c r="B11" s="351">
        <f>D199</f>
        <v>0</v>
      </c>
      <c r="C11" s="351"/>
      <c r="D11" s="351"/>
      <c r="E11" s="351"/>
      <c r="F11" s="351"/>
      <c r="G11" s="125"/>
    </row>
    <row r="12" spans="1:7" s="12" customFormat="1" ht="22.5" x14ac:dyDescent="0.45">
      <c r="A12" s="11"/>
      <c r="D12" s="330"/>
      <c r="E12" s="330"/>
      <c r="F12" s="330"/>
      <c r="G12" s="330"/>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46" t="s">
        <v>0</v>
      </c>
      <c r="B16" s="347"/>
      <c r="C16" s="347"/>
      <c r="D16" s="347"/>
      <c r="E16" s="347"/>
      <c r="F16" s="347"/>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8" t="s">
        <v>36</v>
      </c>
      <c r="B22" s="344"/>
      <c r="C22" s="345"/>
      <c r="D22" s="258">
        <f>SUM(B17:C21)</f>
        <v>0</v>
      </c>
    </row>
    <row r="23" spans="1:7" x14ac:dyDescent="0.3">
      <c r="A23" s="339" t="s">
        <v>295</v>
      </c>
      <c r="B23" s="340"/>
      <c r="C23" s="341"/>
      <c r="D23" s="33">
        <f>D22/(COUNT(B17:C21)*2)</f>
        <v>0</v>
      </c>
    </row>
    <row r="24" spans="1:7" s="22" customFormat="1" x14ac:dyDescent="0.3">
      <c r="A24" s="26"/>
      <c r="B24" s="27"/>
      <c r="C24" s="27"/>
      <c r="D24" s="28"/>
      <c r="G24" s="126"/>
    </row>
    <row r="25" spans="1:7" ht="19.5" x14ac:dyDescent="0.4">
      <c r="A25" s="337" t="s">
        <v>4</v>
      </c>
      <c r="B25" s="338"/>
      <c r="C25" s="338"/>
      <c r="D25" s="338"/>
      <c r="E25" s="338"/>
      <c r="F25" s="338"/>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9" t="s">
        <v>36</v>
      </c>
      <c r="B33" s="340"/>
      <c r="C33" s="341"/>
      <c r="D33" s="257">
        <f>SUM(B26:C32)</f>
        <v>0</v>
      </c>
    </row>
    <row r="34" spans="1:7" x14ac:dyDescent="0.3">
      <c r="A34" s="339" t="s">
        <v>295</v>
      </c>
      <c r="B34" s="340"/>
      <c r="C34" s="341"/>
      <c r="D34" s="33">
        <f>D33/(COUNT(B26:C32)*2)</f>
        <v>0</v>
      </c>
    </row>
    <row r="35" spans="1:7" s="22" customFormat="1" x14ac:dyDescent="0.3">
      <c r="A35" s="26"/>
      <c r="B35" s="27"/>
      <c r="C35" s="27"/>
      <c r="D35" s="28"/>
      <c r="G35" s="126"/>
    </row>
    <row r="36" spans="1:7" s="22" customFormat="1" ht="19.5" x14ac:dyDescent="0.4">
      <c r="A36" s="337" t="s">
        <v>219</v>
      </c>
      <c r="B36" s="338"/>
      <c r="C36" s="338"/>
      <c r="D36" s="338"/>
      <c r="E36" s="338"/>
      <c r="F36" s="338"/>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9" t="s">
        <v>36</v>
      </c>
      <c r="B42" s="340"/>
      <c r="C42" s="341"/>
      <c r="D42" s="257">
        <f>SUM(B37:C41)</f>
        <v>0</v>
      </c>
      <c r="E42" s="13"/>
      <c r="F42" s="13"/>
      <c r="G42" s="126"/>
    </row>
    <row r="43" spans="1:7" s="22" customFormat="1" x14ac:dyDescent="0.3">
      <c r="A43" s="339" t="s">
        <v>295</v>
      </c>
      <c r="B43" s="340"/>
      <c r="C43" s="341"/>
      <c r="D43" s="33">
        <f>D42/(COUNT(B37:C41)*2)</f>
        <v>0</v>
      </c>
      <c r="E43" s="13"/>
      <c r="F43" s="13"/>
      <c r="G43" s="126"/>
    </row>
    <row r="44" spans="1:7" s="22" customFormat="1" x14ac:dyDescent="0.3">
      <c r="A44" s="47"/>
      <c r="B44" s="48"/>
      <c r="C44" s="48"/>
      <c r="D44" s="49"/>
      <c r="G44" s="126"/>
    </row>
    <row r="45" spans="1:7" ht="19.5" x14ac:dyDescent="0.4">
      <c r="A45" s="349" t="s">
        <v>21</v>
      </c>
      <c r="B45" s="350"/>
      <c r="C45" s="350"/>
      <c r="D45" s="350"/>
      <c r="E45" s="350"/>
      <c r="F45" s="350"/>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9" t="s">
        <v>36</v>
      </c>
      <c r="B52" s="340"/>
      <c r="C52" s="341"/>
      <c r="D52" s="257">
        <f>SUM(B46:C51)</f>
        <v>0</v>
      </c>
    </row>
    <row r="53" spans="1:7" x14ac:dyDescent="0.3">
      <c r="A53" s="339" t="s">
        <v>295</v>
      </c>
      <c r="B53" s="340"/>
      <c r="C53" s="341"/>
      <c r="D53" s="33">
        <f>D52/(COUNT(B46:C51)*2)</f>
        <v>0</v>
      </c>
    </row>
    <row r="54" spans="1:7" s="22" customFormat="1" x14ac:dyDescent="0.3">
      <c r="A54" s="26"/>
      <c r="B54" s="27"/>
      <c r="C54" s="27"/>
      <c r="D54" s="28"/>
      <c r="G54" s="126"/>
    </row>
    <row r="55" spans="1:7" ht="19.5" x14ac:dyDescent="0.4">
      <c r="A55" s="337" t="s">
        <v>8</v>
      </c>
      <c r="B55" s="338"/>
      <c r="C55" s="338"/>
      <c r="D55" s="338"/>
      <c r="E55" s="338"/>
      <c r="F55" s="338"/>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9" t="s">
        <v>36</v>
      </c>
      <c r="B63" s="340"/>
      <c r="C63" s="341"/>
      <c r="D63" s="257">
        <f>SUM(B56:C62)</f>
        <v>0</v>
      </c>
    </row>
    <row r="64" spans="1:7" x14ac:dyDescent="0.3">
      <c r="A64" s="339" t="s">
        <v>295</v>
      </c>
      <c r="B64" s="340"/>
      <c r="C64" s="341"/>
      <c r="D64" s="33">
        <f>D63/(COUNT(B56:C62)*2)</f>
        <v>0</v>
      </c>
    </row>
    <row r="65" spans="1:7" s="22" customFormat="1" x14ac:dyDescent="0.3">
      <c r="A65" s="26"/>
      <c r="B65" s="27"/>
      <c r="C65" s="27"/>
      <c r="D65" s="28"/>
      <c r="G65" s="126"/>
    </row>
    <row r="66" spans="1:7" ht="19.5" x14ac:dyDescent="0.4">
      <c r="A66" s="337" t="s">
        <v>130</v>
      </c>
      <c r="B66" s="338"/>
      <c r="C66" s="338"/>
      <c r="D66" s="338"/>
      <c r="E66" s="338"/>
      <c r="F66" s="338"/>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9" t="s">
        <v>36</v>
      </c>
      <c r="B84" s="340"/>
      <c r="C84" s="341"/>
      <c r="D84" s="257">
        <f>SUM(B67:C83)</f>
        <v>0</v>
      </c>
    </row>
    <row r="85" spans="1:7" x14ac:dyDescent="0.3">
      <c r="A85" s="339" t="s">
        <v>295</v>
      </c>
      <c r="B85" s="340"/>
      <c r="C85" s="341"/>
      <c r="D85" s="33">
        <f>D84/(COUNT(B67:C83)*2)</f>
        <v>0</v>
      </c>
    </row>
    <row r="86" spans="1:7" s="22" customFormat="1" x14ac:dyDescent="0.3">
      <c r="A86" s="26"/>
      <c r="B86" s="27"/>
      <c r="C86" s="27"/>
      <c r="D86" s="28"/>
      <c r="G86" s="126"/>
    </row>
    <row r="87" spans="1:7" ht="19.5" x14ac:dyDescent="0.4">
      <c r="A87" s="337" t="s">
        <v>211</v>
      </c>
      <c r="B87" s="338"/>
      <c r="C87" s="338"/>
      <c r="D87" s="338"/>
      <c r="E87" s="338"/>
      <c r="F87" s="338"/>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9" t="s">
        <v>36</v>
      </c>
      <c r="B102" s="340"/>
      <c r="C102" s="341"/>
      <c r="D102" s="257">
        <f>SUM(B88:C101)</f>
        <v>0</v>
      </c>
    </row>
    <row r="103" spans="1:7" x14ac:dyDescent="0.3">
      <c r="A103" s="339" t="s">
        <v>295</v>
      </c>
      <c r="B103" s="340"/>
      <c r="C103" s="341"/>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7" t="s">
        <v>212</v>
      </c>
      <c r="B106" s="338"/>
      <c r="C106" s="338"/>
      <c r="D106" s="338"/>
      <c r="E106" s="338"/>
      <c r="F106" s="338"/>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9" t="s">
        <v>36</v>
      </c>
      <c r="B118" s="340"/>
      <c r="C118" s="341"/>
      <c r="D118" s="257">
        <f>SUM(B107:C117)</f>
        <v>0</v>
      </c>
      <c r="E118" s="13"/>
      <c r="F118" s="13"/>
      <c r="G118" s="126"/>
    </row>
    <row r="119" spans="1:7" s="22" customFormat="1" x14ac:dyDescent="0.3">
      <c r="A119" s="339" t="s">
        <v>295</v>
      </c>
      <c r="B119" s="340"/>
      <c r="C119" s="341"/>
      <c r="D119" s="33">
        <f>D118/(COUNT(B107:C117)*2)</f>
        <v>0</v>
      </c>
      <c r="E119" s="13"/>
      <c r="F119" s="13"/>
      <c r="G119" s="126"/>
    </row>
    <row r="120" spans="1:7" s="22" customFormat="1" x14ac:dyDescent="0.3">
      <c r="A120" s="26"/>
      <c r="B120" s="27"/>
      <c r="C120" s="27"/>
      <c r="D120" s="28"/>
      <c r="G120" s="126"/>
    </row>
    <row r="121" spans="1:7" ht="19.5" x14ac:dyDescent="0.4">
      <c r="A121" s="337" t="s">
        <v>185</v>
      </c>
      <c r="B121" s="338"/>
      <c r="C121" s="338"/>
      <c r="D121" s="338"/>
      <c r="E121" s="338"/>
      <c r="F121" s="338"/>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9" t="s">
        <v>36</v>
      </c>
      <c r="B133" s="340"/>
      <c r="C133" s="341"/>
      <c r="D133" s="257">
        <f>SUM(B122:C132)</f>
        <v>0</v>
      </c>
    </row>
    <row r="134" spans="1:7" x14ac:dyDescent="0.3">
      <c r="A134" s="339" t="s">
        <v>295</v>
      </c>
      <c r="B134" s="340"/>
      <c r="C134" s="341"/>
      <c r="D134" s="32">
        <f>D133/(COUNT(B122:C132)*2)</f>
        <v>0</v>
      </c>
    </row>
    <row r="135" spans="1:7" s="22" customFormat="1" x14ac:dyDescent="0.3">
      <c r="A135" s="26"/>
      <c r="B135" s="27"/>
      <c r="C135" s="27"/>
      <c r="D135" s="31"/>
      <c r="G135" s="126"/>
    </row>
    <row r="136" spans="1:7" ht="19.5" x14ac:dyDescent="0.4">
      <c r="A136" s="337" t="s">
        <v>71</v>
      </c>
      <c r="B136" s="338"/>
      <c r="C136" s="338"/>
      <c r="D136" s="338"/>
      <c r="E136" s="338"/>
      <c r="F136" s="338"/>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9" t="s">
        <v>36</v>
      </c>
      <c r="B149" s="340"/>
      <c r="C149" s="341"/>
      <c r="D149" s="257">
        <f>SUM(B137:C148)</f>
        <v>0</v>
      </c>
    </row>
    <row r="150" spans="1:7" x14ac:dyDescent="0.3">
      <c r="A150" s="339" t="s">
        <v>295</v>
      </c>
      <c r="B150" s="340"/>
      <c r="C150" s="341"/>
      <c r="D150" s="33">
        <f>D149/(COUNT(B137:C148)*2)</f>
        <v>0</v>
      </c>
    </row>
    <row r="151" spans="1:7" s="22" customFormat="1" x14ac:dyDescent="0.3">
      <c r="A151" s="26"/>
      <c r="B151" s="27"/>
      <c r="C151" s="27"/>
      <c r="D151" s="28"/>
      <c r="G151" s="126"/>
    </row>
    <row r="152" spans="1:7" ht="19.5" x14ac:dyDescent="0.4">
      <c r="A152" s="337" t="s">
        <v>217</v>
      </c>
      <c r="B152" s="338"/>
      <c r="C152" s="338"/>
      <c r="D152" s="338"/>
      <c r="E152" s="338"/>
      <c r="F152" s="338"/>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9" t="s">
        <v>36</v>
      </c>
      <c r="B161" s="344"/>
      <c r="C161" s="345"/>
      <c r="D161" s="258">
        <f>SUM(B153:C160)</f>
        <v>0</v>
      </c>
    </row>
    <row r="162" spans="1:7" x14ac:dyDescent="0.3">
      <c r="A162" s="339" t="s">
        <v>295</v>
      </c>
      <c r="B162" s="340"/>
      <c r="C162" s="341"/>
      <c r="D162" s="33">
        <f>D161/(COUNT(B153:C160)*2)</f>
        <v>0</v>
      </c>
    </row>
    <row r="163" spans="1:7" s="22" customFormat="1" x14ac:dyDescent="0.3">
      <c r="A163" s="26"/>
      <c r="B163" s="27"/>
      <c r="C163" s="29"/>
      <c r="D163" s="30"/>
      <c r="G163" s="126"/>
    </row>
    <row r="164" spans="1:7" ht="19.5" x14ac:dyDescent="0.4">
      <c r="A164" s="337" t="s">
        <v>77</v>
      </c>
      <c r="B164" s="338"/>
      <c r="C164" s="338"/>
      <c r="D164" s="338"/>
      <c r="E164" s="338"/>
      <c r="F164" s="338"/>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9" t="s">
        <v>36</v>
      </c>
      <c r="B169" s="340"/>
      <c r="C169" s="341"/>
      <c r="D169" s="257">
        <f>SUM(B165:C168)</f>
        <v>0</v>
      </c>
    </row>
    <row r="170" spans="1:7" x14ac:dyDescent="0.3">
      <c r="A170" s="339" t="s">
        <v>295</v>
      </c>
      <c r="B170" s="340"/>
      <c r="C170" s="341"/>
      <c r="D170" s="33">
        <f>D169/(COUNT(B165:C168)*2)</f>
        <v>0</v>
      </c>
    </row>
    <row r="171" spans="1:7" s="22" customFormat="1" x14ac:dyDescent="0.3">
      <c r="A171" s="26"/>
      <c r="B171" s="27"/>
      <c r="C171" s="27"/>
      <c r="D171" s="28"/>
      <c r="G171" s="126"/>
    </row>
    <row r="172" spans="1:7" ht="19.5" x14ac:dyDescent="0.4">
      <c r="A172" s="342" t="s">
        <v>17</v>
      </c>
      <c r="B172" s="343"/>
      <c r="C172" s="343"/>
      <c r="D172" s="343"/>
      <c r="E172" s="343"/>
      <c r="F172" s="343"/>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9" t="s">
        <v>36</v>
      </c>
      <c r="B177" s="340"/>
      <c r="C177" s="341"/>
      <c r="D177" s="257">
        <f>SUM(B173:C176)</f>
        <v>0</v>
      </c>
    </row>
    <row r="178" spans="1:7" x14ac:dyDescent="0.3">
      <c r="A178" s="339" t="s">
        <v>295</v>
      </c>
      <c r="B178" s="340"/>
      <c r="C178" s="341"/>
      <c r="D178" s="33">
        <f>D177/(COUNT(B173:C176)*2)</f>
        <v>0</v>
      </c>
    </row>
    <row r="179" spans="1:7" s="22" customFormat="1" x14ac:dyDescent="0.3">
      <c r="A179" s="26"/>
      <c r="B179" s="27"/>
      <c r="C179" s="27"/>
      <c r="D179" s="28"/>
      <c r="G179" s="126"/>
    </row>
    <row r="180" spans="1:7" ht="19.5" x14ac:dyDescent="0.4">
      <c r="A180" s="337" t="s">
        <v>78</v>
      </c>
      <c r="B180" s="338"/>
      <c r="C180" s="338"/>
      <c r="D180" s="338"/>
      <c r="E180" s="338"/>
      <c r="F180" s="338"/>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9" t="s">
        <v>36</v>
      </c>
      <c r="B186" s="340"/>
      <c r="C186" s="341"/>
      <c r="D186" s="257">
        <f>SUM(B181:C185)</f>
        <v>0</v>
      </c>
    </row>
    <row r="187" spans="1:7" x14ac:dyDescent="0.3">
      <c r="A187" s="339" t="s">
        <v>295</v>
      </c>
      <c r="B187" s="340"/>
      <c r="C187" s="341"/>
      <c r="D187" s="33">
        <f>D186/(COUNT(B181:C185)*2)</f>
        <v>0</v>
      </c>
    </row>
    <row r="188" spans="1:7" s="22" customFormat="1" x14ac:dyDescent="0.3">
      <c r="A188" s="26"/>
      <c r="B188" s="27"/>
      <c r="C188" s="27"/>
      <c r="D188" s="28"/>
      <c r="G188" s="126"/>
    </row>
    <row r="189" spans="1:7" ht="19.5" x14ac:dyDescent="0.4">
      <c r="A189" s="337" t="s">
        <v>216</v>
      </c>
      <c r="B189" s="338"/>
      <c r="C189" s="338"/>
      <c r="D189" s="338"/>
      <c r="E189" s="338"/>
      <c r="F189" s="338"/>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9" t="s">
        <v>36</v>
      </c>
      <c r="B194" s="340"/>
      <c r="C194" s="341"/>
      <c r="D194" s="54">
        <f>SUM(B190:C193)</f>
        <v>0</v>
      </c>
    </row>
    <row r="195" spans="1:6" x14ac:dyDescent="0.3">
      <c r="A195" s="339" t="s">
        <v>295</v>
      </c>
      <c r="B195" s="340"/>
      <c r="C195" s="341"/>
      <c r="D195" s="33">
        <f>D194/(COUNT(B190:C193)*2)</f>
        <v>0</v>
      </c>
    </row>
    <row r="197" spans="1:6" ht="18" x14ac:dyDescent="0.35">
      <c r="A197" s="64" t="s">
        <v>246</v>
      </c>
      <c r="B197" s="63"/>
      <c r="C197" s="63"/>
      <c r="D197" s="286" t="e">
        <f>E197*100/F197</f>
        <v>#DIV/0!</v>
      </c>
      <c r="E197" s="287">
        <f>COUNTIF('A4 Technique'!F17:F193,"ok")</f>
        <v>0</v>
      </c>
      <c r="F197" s="28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2"/>
      <c r="E1" s="332"/>
      <c r="F1" s="332"/>
      <c r="G1" s="332"/>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3" t="s">
        <v>179</v>
      </c>
      <c r="B7" s="333"/>
      <c r="C7" s="333"/>
      <c r="D7" s="333"/>
      <c r="E7" s="333"/>
      <c r="F7" s="333"/>
      <c r="G7" s="125"/>
    </row>
    <row r="8" spans="1:7" ht="29.25" x14ac:dyDescent="0.45">
      <c r="A8" s="334" t="str">
        <f>'Page de garde'!D18</f>
        <v>Manar City</v>
      </c>
      <c r="B8" s="334"/>
      <c r="C8" s="334"/>
      <c r="D8" s="334"/>
      <c r="E8" s="334"/>
      <c r="F8" s="334"/>
      <c r="G8" s="125"/>
    </row>
    <row r="9" spans="1:7" ht="24" x14ac:dyDescent="0.45">
      <c r="A9" s="14" t="s">
        <v>42</v>
      </c>
      <c r="B9" s="335"/>
      <c r="C9" s="335"/>
      <c r="D9" s="335"/>
      <c r="E9" s="335"/>
      <c r="F9" s="335"/>
      <c r="G9" s="125"/>
    </row>
    <row r="10" spans="1:7" ht="24" x14ac:dyDescent="0.45">
      <c r="A10" s="15" t="s">
        <v>44</v>
      </c>
      <c r="B10" s="336"/>
      <c r="C10" s="336"/>
      <c r="D10" s="336"/>
      <c r="E10" s="336"/>
      <c r="F10" s="336"/>
      <c r="G10" s="125"/>
    </row>
    <row r="11" spans="1:7" ht="24" x14ac:dyDescent="0.45">
      <c r="A11" s="14" t="s">
        <v>43</v>
      </c>
      <c r="B11" s="331"/>
      <c r="C11" s="331"/>
      <c r="D11" s="331"/>
      <c r="E11" s="331"/>
      <c r="F11" s="331"/>
      <c r="G11" s="125"/>
    </row>
    <row r="12" spans="1:7" ht="24" x14ac:dyDescent="0.45">
      <c r="A12" s="14" t="s">
        <v>239</v>
      </c>
      <c r="B12" s="329">
        <f>D549</f>
        <v>0</v>
      </c>
      <c r="C12" s="329"/>
      <c r="D12" s="329"/>
      <c r="E12" s="329"/>
      <c r="F12" s="329"/>
      <c r="G12" s="125"/>
    </row>
    <row r="13" spans="1:7" ht="22.5" x14ac:dyDescent="0.45">
      <c r="D13" s="330"/>
      <c r="E13" s="330"/>
      <c r="F13" s="330"/>
      <c r="G13" s="33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3" t="s">
        <v>379</v>
      </c>
      <c r="B38" s="324"/>
      <c r="C38" s="324"/>
      <c r="D38" s="324"/>
      <c r="E38" s="324"/>
      <c r="F38" s="325"/>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3" t="s">
        <v>30</v>
      </c>
      <c r="B50" s="314" t="s">
        <v>31</v>
      </c>
      <c r="C50" s="314"/>
      <c r="D50" s="314" t="s">
        <v>46</v>
      </c>
      <c r="E50" s="315" t="s">
        <v>310</v>
      </c>
      <c r="F50" s="315" t="s">
        <v>360</v>
      </c>
      <c r="G50" s="127"/>
    </row>
    <row r="51" spans="1:7" ht="16.5" customHeight="1"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3" t="s">
        <v>379</v>
      </c>
      <c r="B94" s="324"/>
      <c r="C94" s="324"/>
      <c r="D94" s="324"/>
      <c r="E94" s="324"/>
      <c r="F94" s="325"/>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3" t="s">
        <v>30</v>
      </c>
      <c r="B107" s="314" t="s">
        <v>31</v>
      </c>
      <c r="C107" s="314"/>
      <c r="D107" s="314" t="s">
        <v>46</v>
      </c>
      <c r="E107" s="315" t="s">
        <v>310</v>
      </c>
      <c r="F107" s="315" t="s">
        <v>360</v>
      </c>
    </row>
    <row r="108" spans="1:7" ht="16.5" customHeight="1"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3" t="s">
        <v>30</v>
      </c>
      <c r="B162" s="314" t="s">
        <v>31</v>
      </c>
      <c r="C162" s="314"/>
      <c r="D162" s="314" t="s">
        <v>46</v>
      </c>
      <c r="E162" s="315" t="s">
        <v>310</v>
      </c>
      <c r="F162" s="315" t="s">
        <v>360</v>
      </c>
      <c r="G162" s="127"/>
    </row>
    <row r="163" spans="1:7" ht="16.5" customHeight="1"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9" t="s">
        <v>379</v>
      </c>
      <c r="B195" s="319"/>
      <c r="C195" s="319"/>
      <c r="D195" s="319"/>
      <c r="E195" s="319"/>
      <c r="F195" s="319"/>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3" t="s">
        <v>30</v>
      </c>
      <c r="B209" s="314" t="s">
        <v>31</v>
      </c>
      <c r="C209" s="314"/>
      <c r="D209" s="314" t="s">
        <v>46</v>
      </c>
      <c r="E209" s="315" t="s">
        <v>310</v>
      </c>
      <c r="F209" s="315" t="s">
        <v>360</v>
      </c>
      <c r="G209" s="127"/>
    </row>
    <row r="210" spans="1:7" ht="16.5" customHeight="1"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9" t="s">
        <v>379</v>
      </c>
      <c r="B256" s="319"/>
      <c r="C256" s="319"/>
      <c r="D256" s="319"/>
      <c r="E256" s="319"/>
      <c r="F256" s="319"/>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3" t="s">
        <v>30</v>
      </c>
      <c r="B270" s="314" t="s">
        <v>31</v>
      </c>
      <c r="C270" s="314"/>
      <c r="D270" s="314" t="s">
        <v>46</v>
      </c>
      <c r="E270" s="315" t="s">
        <v>310</v>
      </c>
      <c r="F270" s="315" t="s">
        <v>360</v>
      </c>
      <c r="G270" s="214"/>
    </row>
    <row r="271" spans="1:7" s="16" customFormat="1" ht="16.5" customHeigh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0" t="s">
        <v>396</v>
      </c>
      <c r="B308" s="321"/>
      <c r="C308" s="321"/>
      <c r="D308" s="321"/>
      <c r="E308" s="321"/>
      <c r="F308" s="322"/>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3" t="s">
        <v>30</v>
      </c>
      <c r="B322" s="314" t="s">
        <v>31</v>
      </c>
      <c r="C322" s="314"/>
      <c r="D322" s="314" t="s">
        <v>46</v>
      </c>
      <c r="E322" s="315" t="s">
        <v>310</v>
      </c>
      <c r="F322" s="315" t="s">
        <v>360</v>
      </c>
      <c r="G322" s="127"/>
    </row>
    <row r="323" spans="1:7" ht="16.5" customHeight="1"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0" t="s">
        <v>379</v>
      </c>
      <c r="B349" s="321"/>
      <c r="C349" s="321"/>
      <c r="D349" s="321"/>
      <c r="E349" s="321"/>
      <c r="F349" s="321"/>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3" t="s">
        <v>30</v>
      </c>
      <c r="B362" s="314" t="s">
        <v>31</v>
      </c>
      <c r="C362" s="314"/>
      <c r="D362" s="314" t="s">
        <v>46</v>
      </c>
      <c r="E362" s="315" t="s">
        <v>310</v>
      </c>
      <c r="F362" s="315" t="s">
        <v>360</v>
      </c>
      <c r="G362" s="127"/>
    </row>
    <row r="363" spans="1:7" ht="16.5" customHeight="1"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9" t="s">
        <v>379</v>
      </c>
      <c r="B383" s="319"/>
      <c r="C383" s="319"/>
      <c r="D383" s="319"/>
      <c r="E383" s="319"/>
      <c r="F383" s="319"/>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3" t="s">
        <v>30</v>
      </c>
      <c r="B395" s="314" t="s">
        <v>31</v>
      </c>
      <c r="C395" s="314"/>
      <c r="D395" s="314" t="s">
        <v>46</v>
      </c>
      <c r="E395" s="315" t="s">
        <v>310</v>
      </c>
      <c r="F395" s="315" t="s">
        <v>360</v>
      </c>
      <c r="G395" s="127"/>
    </row>
    <row r="396" spans="1:7" ht="16.5" customHeight="1"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9" t="s">
        <v>379</v>
      </c>
      <c r="B435" s="319"/>
      <c r="C435" s="319"/>
      <c r="D435" s="319"/>
      <c r="E435" s="319"/>
      <c r="F435" s="319"/>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3" t="s">
        <v>30</v>
      </c>
      <c r="B448" s="314" t="s">
        <v>31</v>
      </c>
      <c r="C448" s="314"/>
      <c r="D448" s="314" t="s">
        <v>46</v>
      </c>
      <c r="E448" s="315" t="s">
        <v>310</v>
      </c>
      <c r="F448" s="315" t="s">
        <v>360</v>
      </c>
      <c r="G448" s="127"/>
    </row>
    <row r="449" spans="1:6" ht="16.5" customHeight="1"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6" t="s">
        <v>379</v>
      </c>
      <c r="B471" s="317"/>
      <c r="C471" s="317"/>
      <c r="D471" s="317"/>
      <c r="E471" s="317"/>
      <c r="F471" s="31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8" t="s">
        <v>367</v>
      </c>
      <c r="B483" s="318"/>
      <c r="C483" s="318"/>
      <c r="D483" s="318"/>
      <c r="E483" s="185"/>
      <c r="F483" s="201"/>
    </row>
    <row r="484" spans="1:7" x14ac:dyDescent="0.3">
      <c r="A484" s="74">
        <f>B11</f>
        <v>0</v>
      </c>
      <c r="B484" s="124"/>
      <c r="C484" s="135"/>
      <c r="D484" s="124"/>
    </row>
    <row r="485" spans="1:7" ht="16.5" customHeight="1" x14ac:dyDescent="0.3">
      <c r="A485" s="313" t="s">
        <v>30</v>
      </c>
      <c r="B485" s="314" t="s">
        <v>31</v>
      </c>
      <c r="C485" s="314"/>
      <c r="D485" s="314" t="s">
        <v>46</v>
      </c>
      <c r="E485" s="315" t="s">
        <v>310</v>
      </c>
      <c r="F485" s="315" t="s">
        <v>360</v>
      </c>
      <c r="G485" s="127"/>
    </row>
    <row r="486" spans="1:7" ht="16.5" customHeight="1" x14ac:dyDescent="0.3">
      <c r="A486" s="313"/>
      <c r="B486" s="41" t="s">
        <v>34</v>
      </c>
      <c r="C486" s="41" t="s">
        <v>33</v>
      </c>
      <c r="D486" s="314"/>
      <c r="E486" s="315"/>
      <c r="F486" s="315"/>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3" t="s">
        <v>30</v>
      </c>
      <c r="B507" s="314" t="s">
        <v>31</v>
      </c>
      <c r="C507" s="314"/>
      <c r="D507" s="314" t="s">
        <v>46</v>
      </c>
      <c r="E507" s="315" t="s">
        <v>310</v>
      </c>
      <c r="F507" s="315" t="s">
        <v>360</v>
      </c>
      <c r="G507" s="127"/>
    </row>
    <row r="508" spans="1:7" ht="16.5" customHeight="1" x14ac:dyDescent="0.3">
      <c r="A508" s="313"/>
      <c r="B508" s="41" t="s">
        <v>34</v>
      </c>
      <c r="C508" s="41" t="s">
        <v>33</v>
      </c>
      <c r="D508" s="314"/>
      <c r="E508" s="315"/>
      <c r="F508" s="31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3" t="s">
        <v>30</v>
      </c>
      <c r="B518" s="314" t="s">
        <v>31</v>
      </c>
      <c r="C518" s="314"/>
      <c r="D518" s="314" t="s">
        <v>46</v>
      </c>
      <c r="E518" s="315" t="s">
        <v>310</v>
      </c>
      <c r="F518" s="315" t="s">
        <v>360</v>
      </c>
      <c r="G518" s="127"/>
    </row>
    <row r="519" spans="1:7" ht="16.5" customHeight="1" x14ac:dyDescent="0.3">
      <c r="A519" s="313"/>
      <c r="B519" s="41" t="s">
        <v>34</v>
      </c>
      <c r="C519" s="41" t="s">
        <v>33</v>
      </c>
      <c r="D519" s="314"/>
      <c r="E519" s="315"/>
      <c r="F519" s="31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1"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3" t="s">
        <v>30</v>
      </c>
      <c r="B538" s="314" t="s">
        <v>31</v>
      </c>
      <c r="C538" s="314"/>
      <c r="D538" s="314" t="s">
        <v>46</v>
      </c>
      <c r="E538" s="315" t="s">
        <v>310</v>
      </c>
      <c r="F538" s="315" t="s">
        <v>360</v>
      </c>
      <c r="G538" s="127"/>
    </row>
    <row r="539" spans="1:7" ht="16.5" customHeight="1" x14ac:dyDescent="0.3">
      <c r="A539" s="313"/>
      <c r="B539" s="41" t="s">
        <v>34</v>
      </c>
      <c r="C539" s="41" t="s">
        <v>33</v>
      </c>
      <c r="D539" s="314"/>
      <c r="E539" s="315"/>
      <c r="F539" s="31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2"/>
      <c r="E1" s="332"/>
      <c r="F1" s="332"/>
      <c r="G1" s="332"/>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3" t="s">
        <v>50</v>
      </c>
      <c r="B6" s="353"/>
      <c r="C6" s="353"/>
      <c r="D6" s="353"/>
      <c r="E6" s="353"/>
      <c r="F6" s="353"/>
      <c r="G6" s="125"/>
    </row>
    <row r="7" spans="1:7" s="12" customFormat="1" ht="21.75" customHeight="1" x14ac:dyDescent="0.45">
      <c r="A7" s="334" t="str">
        <f>'A6 Exploitation'!A8:F8</f>
        <v>Manar City</v>
      </c>
      <c r="B7" s="334"/>
      <c r="C7" s="334"/>
      <c r="D7" s="334"/>
      <c r="E7" s="334"/>
      <c r="F7" s="334"/>
      <c r="G7" s="125"/>
    </row>
    <row r="8" spans="1:7" s="12" customFormat="1" ht="24" x14ac:dyDescent="0.45">
      <c r="A8" s="14" t="s">
        <v>42</v>
      </c>
      <c r="B8" s="354">
        <f>'A6 Exploitation'!B9:F9</f>
        <v>0</v>
      </c>
      <c r="C8" s="354"/>
      <c r="D8" s="354"/>
      <c r="E8" s="354"/>
      <c r="F8" s="354"/>
      <c r="G8" s="125"/>
    </row>
    <row r="9" spans="1:7" s="12" customFormat="1" ht="24" x14ac:dyDescent="0.45">
      <c r="A9" s="15" t="s">
        <v>44</v>
      </c>
      <c r="B9" s="355">
        <f>'A6 Exploitation'!B10:F10</f>
        <v>0</v>
      </c>
      <c r="C9" s="355"/>
      <c r="D9" s="355"/>
      <c r="E9" s="355"/>
      <c r="F9" s="355"/>
      <c r="G9" s="125"/>
    </row>
    <row r="10" spans="1:7" s="12" customFormat="1" ht="24" x14ac:dyDescent="0.45">
      <c r="A10" s="14" t="s">
        <v>43</v>
      </c>
      <c r="B10" s="352">
        <f>'A6 Exploitation'!B11:F11</f>
        <v>0</v>
      </c>
      <c r="C10" s="352"/>
      <c r="D10" s="352"/>
      <c r="E10" s="352"/>
      <c r="F10" s="352"/>
      <c r="G10" s="125"/>
    </row>
    <row r="11" spans="1:7" s="12" customFormat="1" ht="24" x14ac:dyDescent="0.45">
      <c r="A11" s="14" t="s">
        <v>294</v>
      </c>
      <c r="B11" s="351">
        <f>D199</f>
        <v>0</v>
      </c>
      <c r="C11" s="351"/>
      <c r="D11" s="351"/>
      <c r="E11" s="351"/>
      <c r="F11" s="351"/>
      <c r="G11" s="125"/>
    </row>
    <row r="12" spans="1:7" s="12" customFormat="1" ht="22.5" x14ac:dyDescent="0.45">
      <c r="A12" s="11"/>
      <c r="D12" s="330"/>
      <c r="E12" s="330"/>
      <c r="F12" s="330"/>
      <c r="G12" s="330"/>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46" t="s">
        <v>0</v>
      </c>
      <c r="B16" s="347"/>
      <c r="C16" s="347"/>
      <c r="D16" s="347"/>
      <c r="E16" s="347"/>
      <c r="F16" s="347"/>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8" t="s">
        <v>36</v>
      </c>
      <c r="B22" s="344"/>
      <c r="C22" s="345"/>
      <c r="D22" s="258">
        <f>SUM(B17:C21)</f>
        <v>0</v>
      </c>
    </row>
    <row r="23" spans="1:7" x14ac:dyDescent="0.3">
      <c r="A23" s="339" t="s">
        <v>295</v>
      </c>
      <c r="B23" s="340"/>
      <c r="C23" s="341"/>
      <c r="D23" s="33">
        <f>D22/(COUNT(B17:C21)*2)</f>
        <v>0</v>
      </c>
    </row>
    <row r="24" spans="1:7" s="22" customFormat="1" x14ac:dyDescent="0.3">
      <c r="A24" s="26"/>
      <c r="B24" s="27"/>
      <c r="C24" s="27"/>
      <c r="D24" s="28"/>
      <c r="G24" s="126"/>
    </row>
    <row r="25" spans="1:7" ht="19.5" x14ac:dyDescent="0.4">
      <c r="A25" s="337" t="s">
        <v>4</v>
      </c>
      <c r="B25" s="338"/>
      <c r="C25" s="338"/>
      <c r="D25" s="338"/>
      <c r="E25" s="338"/>
      <c r="F25" s="338"/>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9" t="s">
        <v>36</v>
      </c>
      <c r="B33" s="340"/>
      <c r="C33" s="341"/>
      <c r="D33" s="257">
        <f>SUM(B26:C32)</f>
        <v>0</v>
      </c>
    </row>
    <row r="34" spans="1:7" x14ac:dyDescent="0.3">
      <c r="A34" s="339" t="s">
        <v>295</v>
      </c>
      <c r="B34" s="340"/>
      <c r="C34" s="341"/>
      <c r="D34" s="33">
        <f>D33/(COUNT(B26:C32)*2)</f>
        <v>0</v>
      </c>
    </row>
    <row r="35" spans="1:7" s="22" customFormat="1" x14ac:dyDescent="0.3">
      <c r="A35" s="26"/>
      <c r="B35" s="27"/>
      <c r="C35" s="27"/>
      <c r="D35" s="28"/>
      <c r="G35" s="126"/>
    </row>
    <row r="36" spans="1:7" s="22" customFormat="1" ht="19.5" x14ac:dyDescent="0.4">
      <c r="A36" s="337" t="s">
        <v>219</v>
      </c>
      <c r="B36" s="338"/>
      <c r="C36" s="338"/>
      <c r="D36" s="338"/>
      <c r="E36" s="338"/>
      <c r="F36" s="338"/>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9" t="s">
        <v>36</v>
      </c>
      <c r="B42" s="340"/>
      <c r="C42" s="341"/>
      <c r="D42" s="257">
        <f>SUM(B37:C41)</f>
        <v>0</v>
      </c>
      <c r="E42" s="13"/>
      <c r="F42" s="13"/>
      <c r="G42" s="126"/>
    </row>
    <row r="43" spans="1:7" s="22" customFormat="1" x14ac:dyDescent="0.3">
      <c r="A43" s="339" t="s">
        <v>295</v>
      </c>
      <c r="B43" s="340"/>
      <c r="C43" s="341"/>
      <c r="D43" s="33">
        <f>D42/(COUNT(B37:C41)*2)</f>
        <v>0</v>
      </c>
      <c r="E43" s="13"/>
      <c r="F43" s="13"/>
      <c r="G43" s="126"/>
    </row>
    <row r="44" spans="1:7" s="22" customFormat="1" x14ac:dyDescent="0.3">
      <c r="A44" s="47"/>
      <c r="B44" s="48"/>
      <c r="C44" s="48"/>
      <c r="D44" s="49"/>
      <c r="G44" s="126"/>
    </row>
    <row r="45" spans="1:7" ht="19.5" x14ac:dyDescent="0.4">
      <c r="A45" s="349" t="s">
        <v>21</v>
      </c>
      <c r="B45" s="350"/>
      <c r="C45" s="350"/>
      <c r="D45" s="350"/>
      <c r="E45" s="350"/>
      <c r="F45" s="350"/>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9" t="s">
        <v>36</v>
      </c>
      <c r="B52" s="340"/>
      <c r="C52" s="341"/>
      <c r="D52" s="257">
        <f>SUM(B46:C51)</f>
        <v>0</v>
      </c>
    </row>
    <row r="53" spans="1:7" x14ac:dyDescent="0.3">
      <c r="A53" s="339" t="s">
        <v>295</v>
      </c>
      <c r="B53" s="340"/>
      <c r="C53" s="341"/>
      <c r="D53" s="33">
        <f>D52/(COUNT(B46:C51)*2)</f>
        <v>0</v>
      </c>
    </row>
    <row r="54" spans="1:7" s="22" customFormat="1" x14ac:dyDescent="0.3">
      <c r="A54" s="26"/>
      <c r="B54" s="27"/>
      <c r="C54" s="27"/>
      <c r="D54" s="28"/>
      <c r="G54" s="126"/>
    </row>
    <row r="55" spans="1:7" ht="19.5" x14ac:dyDescent="0.4">
      <c r="A55" s="337" t="s">
        <v>8</v>
      </c>
      <c r="B55" s="338"/>
      <c r="C55" s="338"/>
      <c r="D55" s="338"/>
      <c r="E55" s="338"/>
      <c r="F55" s="338"/>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9" t="s">
        <v>36</v>
      </c>
      <c r="B63" s="340"/>
      <c r="C63" s="341"/>
      <c r="D63" s="257">
        <f>SUM(B56:C62)</f>
        <v>0</v>
      </c>
    </row>
    <row r="64" spans="1:7" x14ac:dyDescent="0.3">
      <c r="A64" s="339" t="s">
        <v>295</v>
      </c>
      <c r="B64" s="340"/>
      <c r="C64" s="341"/>
      <c r="D64" s="33">
        <f>D63/(COUNT(B56:C62)*2)</f>
        <v>0</v>
      </c>
    </row>
    <row r="65" spans="1:7" s="22" customFormat="1" x14ac:dyDescent="0.3">
      <c r="A65" s="26"/>
      <c r="B65" s="27"/>
      <c r="C65" s="27"/>
      <c r="D65" s="28"/>
      <c r="G65" s="126"/>
    </row>
    <row r="66" spans="1:7" ht="19.5" x14ac:dyDescent="0.4">
      <c r="A66" s="337" t="s">
        <v>130</v>
      </c>
      <c r="B66" s="338"/>
      <c r="C66" s="338"/>
      <c r="D66" s="338"/>
      <c r="E66" s="338"/>
      <c r="F66" s="338"/>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9" t="s">
        <v>36</v>
      </c>
      <c r="B84" s="340"/>
      <c r="C84" s="341"/>
      <c r="D84" s="257">
        <f>SUM(B67:C83)</f>
        <v>0</v>
      </c>
    </row>
    <row r="85" spans="1:7" x14ac:dyDescent="0.3">
      <c r="A85" s="339" t="s">
        <v>295</v>
      </c>
      <c r="B85" s="340"/>
      <c r="C85" s="341"/>
      <c r="D85" s="33">
        <f>D84/(COUNT(B67:C83)*2)</f>
        <v>0</v>
      </c>
    </row>
    <row r="86" spans="1:7" s="22" customFormat="1" x14ac:dyDescent="0.3">
      <c r="A86" s="26"/>
      <c r="B86" s="27"/>
      <c r="C86" s="27"/>
      <c r="D86" s="28"/>
      <c r="G86" s="126"/>
    </row>
    <row r="87" spans="1:7" ht="19.5" x14ac:dyDescent="0.4">
      <c r="A87" s="337" t="s">
        <v>211</v>
      </c>
      <c r="B87" s="338"/>
      <c r="C87" s="338"/>
      <c r="D87" s="338"/>
      <c r="E87" s="338"/>
      <c r="F87" s="338"/>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9" t="s">
        <v>36</v>
      </c>
      <c r="B102" s="340"/>
      <c r="C102" s="341"/>
      <c r="D102" s="257">
        <f>SUM(B88:C101)</f>
        <v>0</v>
      </c>
    </row>
    <row r="103" spans="1:7" x14ac:dyDescent="0.3">
      <c r="A103" s="339" t="s">
        <v>295</v>
      </c>
      <c r="B103" s="340"/>
      <c r="C103" s="341"/>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7" t="s">
        <v>212</v>
      </c>
      <c r="B106" s="338"/>
      <c r="C106" s="338"/>
      <c r="D106" s="338"/>
      <c r="E106" s="338"/>
      <c r="F106" s="338"/>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9" t="s">
        <v>36</v>
      </c>
      <c r="B118" s="340"/>
      <c r="C118" s="341"/>
      <c r="D118" s="257">
        <f>SUM(B107:C117)</f>
        <v>0</v>
      </c>
      <c r="E118" s="13"/>
      <c r="F118" s="13"/>
      <c r="G118" s="126"/>
    </row>
    <row r="119" spans="1:7" s="22" customFormat="1" x14ac:dyDescent="0.3">
      <c r="A119" s="339" t="s">
        <v>295</v>
      </c>
      <c r="B119" s="340"/>
      <c r="C119" s="341"/>
      <c r="D119" s="33">
        <f>D118/(COUNT(B107:C117)*2)</f>
        <v>0</v>
      </c>
      <c r="E119" s="13"/>
      <c r="F119" s="13"/>
      <c r="G119" s="126"/>
    </row>
    <row r="120" spans="1:7" s="22" customFormat="1" x14ac:dyDescent="0.3">
      <c r="A120" s="26"/>
      <c r="B120" s="27"/>
      <c r="C120" s="27"/>
      <c r="D120" s="28"/>
      <c r="G120" s="126"/>
    </row>
    <row r="121" spans="1:7" ht="19.5" x14ac:dyDescent="0.4">
      <c r="A121" s="337" t="s">
        <v>185</v>
      </c>
      <c r="B121" s="338"/>
      <c r="C121" s="338"/>
      <c r="D121" s="338"/>
      <c r="E121" s="338"/>
      <c r="F121" s="338"/>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9" t="s">
        <v>36</v>
      </c>
      <c r="B133" s="340"/>
      <c r="C133" s="341"/>
      <c r="D133" s="257">
        <f>SUM(B122:C132)</f>
        <v>0</v>
      </c>
    </row>
    <row r="134" spans="1:7" x14ac:dyDescent="0.3">
      <c r="A134" s="339" t="s">
        <v>295</v>
      </c>
      <c r="B134" s="340"/>
      <c r="C134" s="341"/>
      <c r="D134" s="32">
        <f>D133/(COUNT(B122:C132)*2)</f>
        <v>0</v>
      </c>
    </row>
    <row r="135" spans="1:7" s="22" customFormat="1" x14ac:dyDescent="0.3">
      <c r="A135" s="26"/>
      <c r="B135" s="27"/>
      <c r="C135" s="27"/>
      <c r="D135" s="31"/>
      <c r="G135" s="126"/>
    </row>
    <row r="136" spans="1:7" ht="19.5" x14ac:dyDescent="0.4">
      <c r="A136" s="337" t="s">
        <v>71</v>
      </c>
      <c r="B136" s="338"/>
      <c r="C136" s="338"/>
      <c r="D136" s="338"/>
      <c r="E136" s="338"/>
      <c r="F136" s="338"/>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9" t="s">
        <v>36</v>
      </c>
      <c r="B149" s="340"/>
      <c r="C149" s="341"/>
      <c r="D149" s="257">
        <f>SUM(B137:C148)</f>
        <v>0</v>
      </c>
    </row>
    <row r="150" spans="1:7" x14ac:dyDescent="0.3">
      <c r="A150" s="339" t="s">
        <v>295</v>
      </c>
      <c r="B150" s="340"/>
      <c r="C150" s="341"/>
      <c r="D150" s="33">
        <f>D149/(COUNT(B137:C148)*2)</f>
        <v>0</v>
      </c>
    </row>
    <row r="151" spans="1:7" s="22" customFormat="1" x14ac:dyDescent="0.3">
      <c r="A151" s="26"/>
      <c r="B151" s="27"/>
      <c r="C151" s="27"/>
      <c r="D151" s="28"/>
      <c r="G151" s="126"/>
    </row>
    <row r="152" spans="1:7" ht="19.5" x14ac:dyDescent="0.4">
      <c r="A152" s="337" t="s">
        <v>217</v>
      </c>
      <c r="B152" s="338"/>
      <c r="C152" s="338"/>
      <c r="D152" s="338"/>
      <c r="E152" s="338"/>
      <c r="F152" s="338"/>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9" t="s">
        <v>36</v>
      </c>
      <c r="B161" s="344"/>
      <c r="C161" s="345"/>
      <c r="D161" s="258">
        <f>SUM(B153:C160)</f>
        <v>0</v>
      </c>
    </row>
    <row r="162" spans="1:7" x14ac:dyDescent="0.3">
      <c r="A162" s="339" t="s">
        <v>295</v>
      </c>
      <c r="B162" s="340"/>
      <c r="C162" s="341"/>
      <c r="D162" s="33">
        <f>D161/(COUNT(B153:C160)*2)</f>
        <v>0</v>
      </c>
    </row>
    <row r="163" spans="1:7" s="22" customFormat="1" x14ac:dyDescent="0.3">
      <c r="A163" s="26"/>
      <c r="B163" s="27"/>
      <c r="C163" s="29"/>
      <c r="D163" s="30"/>
      <c r="G163" s="126"/>
    </row>
    <row r="164" spans="1:7" ht="19.5" x14ac:dyDescent="0.4">
      <c r="A164" s="337" t="s">
        <v>77</v>
      </c>
      <c r="B164" s="338"/>
      <c r="C164" s="338"/>
      <c r="D164" s="338"/>
      <c r="E164" s="338"/>
      <c r="F164" s="338"/>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9" t="s">
        <v>36</v>
      </c>
      <c r="B169" s="340"/>
      <c r="C169" s="341"/>
      <c r="D169" s="257">
        <f>SUM(B165:C168)</f>
        <v>0</v>
      </c>
    </row>
    <row r="170" spans="1:7" x14ac:dyDescent="0.3">
      <c r="A170" s="339" t="s">
        <v>295</v>
      </c>
      <c r="B170" s="340"/>
      <c r="C170" s="341"/>
      <c r="D170" s="33">
        <f>D169/(COUNT(B165:C168)*2)</f>
        <v>0</v>
      </c>
    </row>
    <row r="171" spans="1:7" s="22" customFormat="1" x14ac:dyDescent="0.3">
      <c r="A171" s="26"/>
      <c r="B171" s="27"/>
      <c r="C171" s="27"/>
      <c r="D171" s="28"/>
      <c r="G171" s="126"/>
    </row>
    <row r="172" spans="1:7" ht="19.5" x14ac:dyDescent="0.4">
      <c r="A172" s="342" t="s">
        <v>17</v>
      </c>
      <c r="B172" s="343"/>
      <c r="C172" s="343"/>
      <c r="D172" s="343"/>
      <c r="E172" s="343"/>
      <c r="F172" s="343"/>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9" t="s">
        <v>36</v>
      </c>
      <c r="B177" s="340"/>
      <c r="C177" s="341"/>
      <c r="D177" s="257">
        <f>SUM(B173:C176)</f>
        <v>0</v>
      </c>
    </row>
    <row r="178" spans="1:7" x14ac:dyDescent="0.3">
      <c r="A178" s="339" t="s">
        <v>295</v>
      </c>
      <c r="B178" s="340"/>
      <c r="C178" s="341"/>
      <c r="D178" s="33">
        <f>D177/(COUNT(B173:C176)*2)</f>
        <v>0</v>
      </c>
    </row>
    <row r="179" spans="1:7" s="22" customFormat="1" x14ac:dyDescent="0.3">
      <c r="A179" s="26"/>
      <c r="B179" s="27"/>
      <c r="C179" s="27"/>
      <c r="D179" s="28"/>
      <c r="G179" s="126"/>
    </row>
    <row r="180" spans="1:7" ht="19.5" x14ac:dyDescent="0.4">
      <c r="A180" s="337" t="s">
        <v>78</v>
      </c>
      <c r="B180" s="338"/>
      <c r="C180" s="338"/>
      <c r="D180" s="338"/>
      <c r="E180" s="338"/>
      <c r="F180" s="338"/>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9" t="s">
        <v>36</v>
      </c>
      <c r="B186" s="340"/>
      <c r="C186" s="341"/>
      <c r="D186" s="257">
        <f>SUM(B181:C185)</f>
        <v>0</v>
      </c>
    </row>
    <row r="187" spans="1:7" x14ac:dyDescent="0.3">
      <c r="A187" s="339" t="s">
        <v>295</v>
      </c>
      <c r="B187" s="340"/>
      <c r="C187" s="341"/>
      <c r="D187" s="33">
        <f>D186/(COUNT(B181:C185)*2)</f>
        <v>0</v>
      </c>
    </row>
    <row r="188" spans="1:7" s="22" customFormat="1" x14ac:dyDescent="0.3">
      <c r="A188" s="26"/>
      <c r="B188" s="27"/>
      <c r="C188" s="27"/>
      <c r="D188" s="28"/>
      <c r="G188" s="126"/>
    </row>
    <row r="189" spans="1:7" ht="19.5" x14ac:dyDescent="0.4">
      <c r="A189" s="337" t="s">
        <v>216</v>
      </c>
      <c r="B189" s="338"/>
      <c r="C189" s="338"/>
      <c r="D189" s="338"/>
      <c r="E189" s="338"/>
      <c r="F189" s="338"/>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9" t="s">
        <v>36</v>
      </c>
      <c r="B194" s="340"/>
      <c r="C194" s="341"/>
      <c r="D194" s="54">
        <f>SUM(B190:C193)</f>
        <v>0</v>
      </c>
    </row>
    <row r="195" spans="1:6" x14ac:dyDescent="0.3">
      <c r="A195" s="339" t="s">
        <v>295</v>
      </c>
      <c r="B195" s="340"/>
      <c r="C195" s="341"/>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311" zoomScale="98" zoomScaleSheetLayoutView="98" workbookViewId="0">
      <selection activeCell="F510" sqref="F510"/>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2"/>
      <c r="E1" s="332"/>
      <c r="F1" s="332"/>
      <c r="G1" s="332"/>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3" t="s">
        <v>179</v>
      </c>
      <c r="B7" s="333"/>
      <c r="C7" s="333"/>
      <c r="D7" s="333"/>
      <c r="E7" s="333"/>
      <c r="F7" s="333"/>
      <c r="G7" s="125"/>
    </row>
    <row r="8" spans="1:7" ht="29.25" x14ac:dyDescent="0.45">
      <c r="A8" s="334" t="str">
        <f>'Page de garde'!D18</f>
        <v>Manar City</v>
      </c>
      <c r="B8" s="334"/>
      <c r="C8" s="334"/>
      <c r="D8" s="334"/>
      <c r="E8" s="334"/>
      <c r="F8" s="334"/>
      <c r="G8" s="125"/>
    </row>
    <row r="9" spans="1:7" ht="24" x14ac:dyDescent="0.45">
      <c r="A9" s="14" t="s">
        <v>42</v>
      </c>
      <c r="B9" s="335" t="s">
        <v>409</v>
      </c>
      <c r="C9" s="335"/>
      <c r="D9" s="335"/>
      <c r="E9" s="335"/>
      <c r="F9" s="335"/>
      <c r="G9" s="125"/>
    </row>
    <row r="10" spans="1:7" ht="24" x14ac:dyDescent="0.45">
      <c r="A10" s="15" t="s">
        <v>44</v>
      </c>
      <c r="B10" s="336" t="s">
        <v>410</v>
      </c>
      <c r="C10" s="336"/>
      <c r="D10" s="336"/>
      <c r="E10" s="336"/>
      <c r="F10" s="336"/>
      <c r="G10" s="125"/>
    </row>
    <row r="11" spans="1:7" ht="24" x14ac:dyDescent="0.45">
      <c r="A11" s="14" t="s">
        <v>43</v>
      </c>
      <c r="B11" s="331">
        <v>43307</v>
      </c>
      <c r="C11" s="331"/>
      <c r="D11" s="331"/>
      <c r="E11" s="331"/>
      <c r="F11" s="331"/>
      <c r="G11" s="125"/>
    </row>
    <row r="12" spans="1:7" ht="24" x14ac:dyDescent="0.45">
      <c r="A12" s="14" t="s">
        <v>239</v>
      </c>
      <c r="B12" s="329">
        <f>D549</f>
        <v>0.91114982578397208</v>
      </c>
      <c r="C12" s="329"/>
      <c r="D12" s="329"/>
      <c r="E12" s="329"/>
      <c r="F12" s="329"/>
      <c r="G12" s="125"/>
    </row>
    <row r="13" spans="1:7" ht="22.5" x14ac:dyDescent="0.45">
      <c r="D13" s="330"/>
      <c r="E13" s="330"/>
      <c r="F13" s="330"/>
      <c r="G13" s="33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43307</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ht="23.25" customHeight="1" x14ac:dyDescent="0.3">
      <c r="A22" s="70" t="s">
        <v>188</v>
      </c>
      <c r="B22" s="130">
        <v>1</v>
      </c>
      <c r="C22" s="130"/>
      <c r="D22" s="297" t="s">
        <v>452</v>
      </c>
      <c r="E22" s="94"/>
      <c r="F22" s="204" t="s">
        <v>356</v>
      </c>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7</v>
      </c>
    </row>
    <row r="26" spans="1:8" x14ac:dyDescent="0.3">
      <c r="A26" s="5" t="s">
        <v>35</v>
      </c>
      <c r="B26" s="132"/>
      <c r="C26" s="133"/>
      <c r="D26" s="134">
        <f>D25/(COUNT(B21:C24)*2)</f>
        <v>0.875</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2" t="str">
        <f>IF(B34=0, -5, "0")</f>
        <v>0</v>
      </c>
      <c r="D34" s="94" t="s">
        <v>454</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3" t="s">
        <v>379</v>
      </c>
      <c r="B38" s="324"/>
      <c r="C38" s="324"/>
      <c r="D38" s="324"/>
      <c r="E38" s="324"/>
      <c r="F38" s="325"/>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t="s">
        <v>32</v>
      </c>
      <c r="C41" s="130"/>
      <c r="D41" s="251"/>
      <c r="E41" s="252"/>
      <c r="F41" s="253"/>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0.96666666666666667</v>
      </c>
    </row>
    <row r="47" spans="1:7" x14ac:dyDescent="0.3">
      <c r="A47" s="145"/>
      <c r="B47" s="124"/>
      <c r="C47" s="135"/>
      <c r="D47" s="124"/>
    </row>
    <row r="48" spans="1:7" ht="18" x14ac:dyDescent="0.35">
      <c r="A48" s="185" t="s">
        <v>124</v>
      </c>
      <c r="B48" s="185"/>
      <c r="C48" s="185"/>
      <c r="D48" s="185"/>
      <c r="E48" s="185"/>
      <c r="F48" s="201"/>
    </row>
    <row r="49" spans="1:7" x14ac:dyDescent="0.3">
      <c r="A49" s="146">
        <f>B11</f>
        <v>43307</v>
      </c>
      <c r="B49" s="124"/>
      <c r="C49" s="135"/>
      <c r="D49" s="124"/>
    </row>
    <row r="50" spans="1:7" x14ac:dyDescent="0.3">
      <c r="A50" s="313" t="s">
        <v>30</v>
      </c>
      <c r="B50" s="314" t="s">
        <v>31</v>
      </c>
      <c r="C50" s="314"/>
      <c r="D50" s="314" t="s">
        <v>46</v>
      </c>
      <c r="E50" s="315" t="s">
        <v>310</v>
      </c>
      <c r="F50" s="315" t="s">
        <v>360</v>
      </c>
      <c r="G50" s="127"/>
    </row>
    <row r="51" spans="1:7"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9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291" t="str">
        <f>IF(B72=0, -5, "0")</f>
        <v>0</v>
      </c>
      <c r="D72" s="138"/>
      <c r="F72" s="204"/>
      <c r="G72" s="214"/>
    </row>
    <row r="73" spans="1:7" ht="36.75" customHeight="1" x14ac:dyDescent="0.3">
      <c r="A73" s="209" t="s">
        <v>398</v>
      </c>
      <c r="B73" s="130" t="s">
        <v>32</v>
      </c>
      <c r="C73" s="218"/>
      <c r="D73" s="223"/>
      <c r="E73" s="116"/>
      <c r="F73" s="204"/>
      <c r="G73" s="214"/>
    </row>
    <row r="74" spans="1:7" s="112" customFormat="1" ht="173.25" customHeight="1" x14ac:dyDescent="0.3">
      <c r="A74" s="209" t="s">
        <v>393</v>
      </c>
      <c r="B74" s="130">
        <v>1</v>
      </c>
      <c r="C74" s="150" t="str">
        <f>IF(B74=0, -5, "0")</f>
        <v>0</v>
      </c>
      <c r="D74" s="294" t="s">
        <v>461</v>
      </c>
      <c r="E74" s="116"/>
      <c r="F74" s="204" t="s">
        <v>356</v>
      </c>
      <c r="G74" s="214"/>
    </row>
    <row r="75" spans="1:7" s="112" customFormat="1" x14ac:dyDescent="0.3">
      <c r="A75" s="70" t="s">
        <v>251</v>
      </c>
      <c r="B75" s="130">
        <v>2</v>
      </c>
      <c r="C75" s="131"/>
      <c r="D75" s="151"/>
      <c r="E75" s="106"/>
      <c r="F75" s="204"/>
      <c r="G75" s="214"/>
    </row>
    <row r="76" spans="1:7" s="112" customFormat="1" ht="82.5" x14ac:dyDescent="0.3">
      <c r="A76" s="70" t="s">
        <v>156</v>
      </c>
      <c r="B76" s="130">
        <v>2</v>
      </c>
      <c r="C76" s="131"/>
      <c r="D76" s="138" t="s">
        <v>462</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33</v>
      </c>
    </row>
    <row r="85" spans="1:7" x14ac:dyDescent="0.3">
      <c r="A85" s="5" t="s">
        <v>35</v>
      </c>
      <c r="B85" s="132"/>
      <c r="C85" s="133"/>
      <c r="D85" s="134">
        <f>D84/(COUNT(B65:C83)*2)</f>
        <v>0.97058823529411764</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x14ac:dyDescent="0.3">
      <c r="A93" s="4" t="s">
        <v>359</v>
      </c>
      <c r="B93" s="130">
        <v>2</v>
      </c>
      <c r="C93" s="130"/>
      <c r="D93" s="129"/>
      <c r="E93" s="94"/>
      <c r="F93" s="204"/>
    </row>
    <row r="94" spans="1:7" x14ac:dyDescent="0.3">
      <c r="A94" s="323" t="s">
        <v>379</v>
      </c>
      <c r="B94" s="324"/>
      <c r="C94" s="324"/>
      <c r="D94" s="324"/>
      <c r="E94" s="324"/>
      <c r="F94" s="325"/>
    </row>
    <row r="95" spans="1:7" ht="26.25" customHeight="1" x14ac:dyDescent="0.3">
      <c r="A95" s="229" t="s">
        <v>361</v>
      </c>
      <c r="B95" s="130" t="s">
        <v>32</v>
      </c>
      <c r="C95" s="230"/>
      <c r="D95" s="231"/>
      <c r="E95" s="106"/>
      <c r="F95" s="204"/>
    </row>
    <row r="96" spans="1:7" s="112" customFormat="1" ht="31.5" customHeight="1" x14ac:dyDescent="0.3">
      <c r="A96" s="55" t="s">
        <v>386</v>
      </c>
      <c r="B96" s="130" t="s">
        <v>32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t="s">
        <v>32</v>
      </c>
      <c r="C99" s="213"/>
      <c r="D99" s="251"/>
      <c r="E99" s="252"/>
      <c r="F99" s="253"/>
      <c r="G99" s="127"/>
    </row>
    <row r="100" spans="1:7" x14ac:dyDescent="0.3">
      <c r="A100" s="5" t="s">
        <v>36</v>
      </c>
      <c r="B100" s="5"/>
      <c r="C100" s="5"/>
      <c r="D100" s="5">
        <f>SUM(B88:C93,B95:C99)</f>
        <v>16</v>
      </c>
    </row>
    <row r="101" spans="1:7" x14ac:dyDescent="0.3">
      <c r="A101" s="5" t="s">
        <v>35</v>
      </c>
      <c r="B101" s="132"/>
      <c r="C101" s="133"/>
      <c r="D101" s="134">
        <f>D100/(COUNT(B88:C93,B95:C99)*2)</f>
        <v>1</v>
      </c>
    </row>
    <row r="102" spans="1:7" ht="18" x14ac:dyDescent="0.35">
      <c r="A102" s="42" t="s">
        <v>61</v>
      </c>
      <c r="B102" s="152"/>
      <c r="C102" s="153"/>
      <c r="D102" s="143">
        <f>SUM(D84,D100,D61)</f>
        <v>65</v>
      </c>
    </row>
    <row r="103" spans="1:7" ht="18" x14ac:dyDescent="0.35">
      <c r="A103" s="42" t="s">
        <v>199</v>
      </c>
      <c r="B103" s="152"/>
      <c r="C103" s="153"/>
      <c r="D103" s="144">
        <f>D102/(COUNT(B88:C93,B53:C60,B65:C83,B95:C99)*2)</f>
        <v>0.98484848484848486</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43307</v>
      </c>
      <c r="B106" s="124"/>
      <c r="C106" s="135"/>
      <c r="D106" s="124"/>
    </row>
    <row r="107" spans="1:7" x14ac:dyDescent="0.3">
      <c r="A107" s="313" t="s">
        <v>30</v>
      </c>
      <c r="B107" s="314" t="s">
        <v>31</v>
      </c>
      <c r="C107" s="314"/>
      <c r="D107" s="314" t="s">
        <v>46</v>
      </c>
      <c r="E107" s="315" t="s">
        <v>310</v>
      </c>
      <c r="F107" s="315" t="s">
        <v>360</v>
      </c>
    </row>
    <row r="108" spans="1:7"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297"/>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66" x14ac:dyDescent="0.3">
      <c r="A121" s="4" t="s">
        <v>252</v>
      </c>
      <c r="B121" s="130">
        <v>1</v>
      </c>
      <c r="C121" s="130"/>
      <c r="D121" s="113" t="s">
        <v>455</v>
      </c>
      <c r="E121" s="113"/>
      <c r="F121" s="204" t="s">
        <v>357</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463</v>
      </c>
      <c r="B129" s="130">
        <v>2</v>
      </c>
      <c r="C129" s="293" t="str">
        <f>IF(B129=0, -5, "0")</f>
        <v>0</v>
      </c>
      <c r="D129" s="116"/>
      <c r="E129" s="116"/>
      <c r="F129" s="204"/>
      <c r="G129" s="127"/>
    </row>
    <row r="130" spans="1:7" ht="66" x14ac:dyDescent="0.3">
      <c r="A130" s="70" t="s">
        <v>240</v>
      </c>
      <c r="B130" s="130">
        <v>1</v>
      </c>
      <c r="C130" s="131"/>
      <c r="D130" s="138" t="s">
        <v>474</v>
      </c>
      <c r="E130" s="106"/>
      <c r="F130" s="204" t="s">
        <v>356</v>
      </c>
    </row>
    <row r="131" spans="1:7" ht="30" x14ac:dyDescent="0.3">
      <c r="A131" s="209" t="s">
        <v>380</v>
      </c>
      <c r="B131" s="130">
        <v>2</v>
      </c>
      <c r="C131" s="293" t="str">
        <f>IF(B131=0, -5, "0")</f>
        <v>0</v>
      </c>
      <c r="D131" s="95"/>
      <c r="E131" s="95"/>
      <c r="F131" s="204"/>
      <c r="G131" s="127"/>
    </row>
    <row r="132" spans="1:7" x14ac:dyDescent="0.3">
      <c r="A132" s="210" t="s">
        <v>157</v>
      </c>
      <c r="B132" s="130">
        <v>2</v>
      </c>
      <c r="C132" s="150" t="str">
        <f>IF(B132=0, -5, "0")</f>
        <v>0</v>
      </c>
      <c r="D132" s="298"/>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299"/>
      <c r="E138" s="106"/>
      <c r="F138" s="204"/>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t="s">
        <v>32</v>
      </c>
      <c r="C149" s="225"/>
      <c r="D149" s="116"/>
      <c r="E149" s="116"/>
      <c r="F149" s="204"/>
      <c r="G149" s="127"/>
    </row>
    <row r="150" spans="1:7" s="112" customFormat="1" x14ac:dyDescent="0.3">
      <c r="A150" s="55" t="s">
        <v>386</v>
      </c>
      <c r="B150" s="130" t="s">
        <v>32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t="s">
        <v>32</v>
      </c>
      <c r="C153" s="140"/>
      <c r="D153" s="251"/>
      <c r="E153" s="252"/>
      <c r="F153" s="253"/>
    </row>
    <row r="154" spans="1:7" x14ac:dyDescent="0.3">
      <c r="A154" s="5" t="s">
        <v>36</v>
      </c>
      <c r="B154" s="5"/>
      <c r="C154" s="5"/>
      <c r="D154" s="5">
        <f>SUM(B143:C147,B149:C153)</f>
        <v>14</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62</v>
      </c>
    </row>
    <row r="158" spans="1:7" ht="18" x14ac:dyDescent="0.35">
      <c r="A158" s="42" t="s">
        <v>200</v>
      </c>
      <c r="B158" s="152"/>
      <c r="C158" s="153"/>
      <c r="D158" s="144">
        <f>D157/(COUNT(B143:C147,B110:C116,B121:C138,B149:C153)*2)</f>
        <v>0.96875</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43307</v>
      </c>
      <c r="B161" s="124"/>
      <c r="C161" s="135"/>
      <c r="D161" s="127"/>
    </row>
    <row r="162" spans="1:7" x14ac:dyDescent="0.3">
      <c r="A162" s="313" t="s">
        <v>30</v>
      </c>
      <c r="B162" s="314" t="s">
        <v>31</v>
      </c>
      <c r="C162" s="314"/>
      <c r="D162" s="314" t="s">
        <v>46</v>
      </c>
      <c r="E162" s="315" t="s">
        <v>310</v>
      </c>
      <c r="F162" s="315" t="s">
        <v>360</v>
      </c>
      <c r="G162" s="127"/>
    </row>
    <row r="163" spans="1:7"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1</v>
      </c>
      <c r="C167" s="95"/>
      <c r="D167" s="95"/>
      <c r="E167" s="94"/>
      <c r="F167" s="204"/>
    </row>
    <row r="168" spans="1:7" ht="18" x14ac:dyDescent="0.3">
      <c r="A168" s="10" t="s">
        <v>123</v>
      </c>
      <c r="B168" s="130">
        <v>2</v>
      </c>
      <c r="C168" s="130"/>
      <c r="D168" s="154"/>
      <c r="E168" s="94"/>
      <c r="F168" s="204"/>
    </row>
    <row r="169" spans="1:7" ht="186.75" customHeight="1" x14ac:dyDescent="0.3">
      <c r="A169" s="7" t="s">
        <v>171</v>
      </c>
      <c r="B169" s="130">
        <v>0</v>
      </c>
      <c r="C169" s="130"/>
      <c r="D169" s="156" t="s">
        <v>457</v>
      </c>
      <c r="E169" s="113" t="s">
        <v>456</v>
      </c>
      <c r="F169" s="204" t="s">
        <v>356</v>
      </c>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11</v>
      </c>
    </row>
    <row r="173" spans="1:7" x14ac:dyDescent="0.3">
      <c r="A173" s="5" t="s">
        <v>35</v>
      </c>
      <c r="B173" s="132"/>
      <c r="C173" s="133"/>
      <c r="D173" s="134">
        <f>D172/(COUNT(B165:C171)*2)</f>
        <v>0.7857142857142857</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33" x14ac:dyDescent="0.3">
      <c r="A185" s="70" t="s">
        <v>136</v>
      </c>
      <c r="B185" s="130">
        <v>1</v>
      </c>
      <c r="C185" s="130"/>
      <c r="D185" s="147" t="s">
        <v>411</v>
      </c>
      <c r="E185" s="94"/>
      <c r="F185" s="204" t="s">
        <v>356</v>
      </c>
    </row>
    <row r="186" spans="1:7" ht="118.5" customHeight="1" x14ac:dyDescent="0.35">
      <c r="A186" s="266" t="s">
        <v>186</v>
      </c>
      <c r="B186" s="130">
        <v>0</v>
      </c>
      <c r="C186" s="136">
        <f>IF(B186=0, -10, "0")</f>
        <v>-10</v>
      </c>
      <c r="D186" s="165" t="s">
        <v>458</v>
      </c>
      <c r="E186" s="113" t="s">
        <v>412</v>
      </c>
      <c r="F186" s="204" t="s">
        <v>356</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19" t="s">
        <v>379</v>
      </c>
      <c r="B195" s="319"/>
      <c r="C195" s="319"/>
      <c r="D195" s="319"/>
      <c r="E195" s="319"/>
      <c r="F195" s="319"/>
      <c r="G195" s="127"/>
    </row>
    <row r="196" spans="1:7" s="112" customFormat="1" ht="35.25" customHeight="1" x14ac:dyDescent="0.3">
      <c r="A196" s="4" t="s">
        <v>361</v>
      </c>
      <c r="B196" s="130" t="s">
        <v>32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t="s">
        <v>32</v>
      </c>
      <c r="C200" s="130"/>
      <c r="D200" s="251"/>
      <c r="E200" s="252"/>
      <c r="F200" s="253"/>
      <c r="G200" s="127"/>
    </row>
    <row r="201" spans="1:7" x14ac:dyDescent="0.3">
      <c r="A201" s="59" t="s">
        <v>36</v>
      </c>
      <c r="B201" s="59"/>
      <c r="C201" s="59"/>
      <c r="D201" s="59">
        <f>SUM(B176:C194,B196:C200)</f>
        <v>31</v>
      </c>
    </row>
    <row r="202" spans="1:7" x14ac:dyDescent="0.3">
      <c r="A202" s="5" t="s">
        <v>35</v>
      </c>
      <c r="B202" s="132"/>
      <c r="C202" s="133"/>
      <c r="D202" s="134">
        <f>D201/(COUNT(B176:C194,B196:C200)*2)</f>
        <v>0.67391304347826086</v>
      </c>
    </row>
    <row r="203" spans="1:7" x14ac:dyDescent="0.3">
      <c r="A203" s="145"/>
      <c r="B203" s="124"/>
      <c r="C203" s="135"/>
      <c r="D203" s="124"/>
    </row>
    <row r="204" spans="1:7" ht="18" x14ac:dyDescent="0.35">
      <c r="A204" s="42" t="s">
        <v>126</v>
      </c>
      <c r="B204" s="152"/>
      <c r="C204" s="153"/>
      <c r="D204" s="143">
        <f>SUM(D172,D201)</f>
        <v>42</v>
      </c>
    </row>
    <row r="205" spans="1:7" ht="18" x14ac:dyDescent="0.35">
      <c r="A205" s="42" t="s">
        <v>201</v>
      </c>
      <c r="B205" s="152"/>
      <c r="C205" s="153"/>
      <c r="D205" s="144">
        <f>D204/(COUNT(B165:C171,B176:C194,B196:C200)*2)</f>
        <v>0.7</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43307</v>
      </c>
      <c r="B208" s="124"/>
      <c r="C208" s="135"/>
      <c r="D208" s="124"/>
    </row>
    <row r="209" spans="1:7" x14ac:dyDescent="0.3">
      <c r="A209" s="313" t="s">
        <v>30</v>
      </c>
      <c r="B209" s="314" t="s">
        <v>31</v>
      </c>
      <c r="C209" s="314"/>
      <c r="D209" s="314" t="s">
        <v>46</v>
      </c>
      <c r="E209" s="315" t="s">
        <v>310</v>
      </c>
      <c r="F209" s="315" t="s">
        <v>360</v>
      </c>
      <c r="G209" s="127"/>
    </row>
    <row r="210" spans="1:7"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33" x14ac:dyDescent="0.3">
      <c r="A218" s="10" t="s">
        <v>142</v>
      </c>
      <c r="B218" s="130">
        <v>0</v>
      </c>
      <c r="C218" s="130"/>
      <c r="D218" s="138" t="s">
        <v>475</v>
      </c>
      <c r="E218" s="95" t="s">
        <v>476</v>
      </c>
      <c r="F218" s="204" t="s">
        <v>356</v>
      </c>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18</v>
      </c>
    </row>
    <row r="223" spans="1:7" x14ac:dyDescent="0.3">
      <c r="A223" s="5" t="s">
        <v>35</v>
      </c>
      <c r="B223" s="132"/>
      <c r="C223" s="133"/>
      <c r="D223" s="134">
        <f>D222/(COUNT(B212:C221)*2)</f>
        <v>0.9</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9.5" x14ac:dyDescent="0.3">
      <c r="A227" s="208" t="s">
        <v>314</v>
      </c>
      <c r="B227" s="130">
        <v>1</v>
      </c>
      <c r="C227" s="150" t="str">
        <f>IF(B227=0, -5, "0")</f>
        <v>0</v>
      </c>
      <c r="D227" s="95" t="s">
        <v>468</v>
      </c>
      <c r="E227" s="94"/>
      <c r="F227" s="204" t="s">
        <v>356</v>
      </c>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95" customHeight="1" x14ac:dyDescent="0.3">
      <c r="A238" s="209" t="s">
        <v>66</v>
      </c>
      <c r="B238" s="130">
        <v>0</v>
      </c>
      <c r="C238" s="150">
        <f>IF(B238=0, -5, "0")</f>
        <v>-5</v>
      </c>
      <c r="D238" s="165" t="s">
        <v>464</v>
      </c>
      <c r="E238" s="113" t="s">
        <v>465</v>
      </c>
      <c r="F238" s="204" t="s">
        <v>357</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3" x14ac:dyDescent="0.3">
      <c r="A242" s="70" t="s">
        <v>178</v>
      </c>
      <c r="B242" s="130">
        <v>1</v>
      </c>
      <c r="C242" s="130"/>
      <c r="D242" s="165" t="s">
        <v>477</v>
      </c>
      <c r="E242" s="94"/>
      <c r="F242" s="204" t="s">
        <v>356</v>
      </c>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27</v>
      </c>
    </row>
    <row r="245" spans="1:7" x14ac:dyDescent="0.3">
      <c r="A245" s="5" t="s">
        <v>35</v>
      </c>
      <c r="B245" s="132"/>
      <c r="C245" s="133"/>
      <c r="D245" s="134">
        <f>D244/(COUNT(B226:C243)*2)</f>
        <v>0.71052631578947367</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300"/>
      <c r="E254" s="106"/>
      <c r="F254" s="204"/>
    </row>
    <row r="255" spans="1:7" x14ac:dyDescent="0.3">
      <c r="A255" s="70" t="s">
        <v>143</v>
      </c>
      <c r="B255" s="130">
        <v>2</v>
      </c>
      <c r="C255" s="130"/>
      <c r="D255" s="138"/>
      <c r="E255" s="94"/>
      <c r="F255" s="204"/>
    </row>
    <row r="256" spans="1:7" x14ac:dyDescent="0.3">
      <c r="A256" s="319" t="s">
        <v>379</v>
      </c>
      <c r="B256" s="319"/>
      <c r="C256" s="319"/>
      <c r="D256" s="319"/>
      <c r="E256" s="319"/>
      <c r="F256" s="319"/>
    </row>
    <row r="257" spans="1:7" ht="31.5" customHeight="1" x14ac:dyDescent="0.3">
      <c r="A257" s="58" t="s">
        <v>361</v>
      </c>
      <c r="B257" s="130" t="s">
        <v>32</v>
      </c>
      <c r="C257" s="227"/>
      <c r="D257" s="227"/>
      <c r="E257" s="227"/>
      <c r="F257" s="204"/>
      <c r="G257" s="127"/>
    </row>
    <row r="258" spans="1:7" x14ac:dyDescent="0.3">
      <c r="A258" s="55" t="s">
        <v>386</v>
      </c>
      <c r="B258" s="130">
        <v>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t="s">
        <v>32</v>
      </c>
      <c r="C261" s="140"/>
      <c r="D261" s="251"/>
      <c r="E261" s="252"/>
      <c r="F261" s="253"/>
    </row>
    <row r="262" spans="1:7" x14ac:dyDescent="0.3">
      <c r="A262" s="5" t="s">
        <v>36</v>
      </c>
      <c r="B262" s="5"/>
      <c r="C262" s="5"/>
      <c r="D262" s="5">
        <f>SUM(B248:C255,B257:C261)</f>
        <v>22</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67</v>
      </c>
    </row>
    <row r="266" spans="1:7" ht="18" x14ac:dyDescent="0.35">
      <c r="A266" s="57" t="s">
        <v>202</v>
      </c>
      <c r="B266" s="160"/>
      <c r="C266" s="161"/>
      <c r="D266" s="162">
        <f>D265/(COUNT(B226:C243,B248:C255,B212:C221,B257:C261)*2)</f>
        <v>0.83750000000000002</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43307</v>
      </c>
      <c r="B269" s="124"/>
      <c r="C269" s="135"/>
      <c r="D269" s="124"/>
      <c r="F269" s="206"/>
      <c r="G269" s="214"/>
    </row>
    <row r="270" spans="1:7" s="16" customFormat="1" x14ac:dyDescent="0.3">
      <c r="A270" s="313" t="s">
        <v>30</v>
      </c>
      <c r="B270" s="314" t="s">
        <v>31</v>
      </c>
      <c r="C270" s="314"/>
      <c r="D270" s="314" t="s">
        <v>46</v>
      </c>
      <c r="E270" s="315" t="s">
        <v>310</v>
      </c>
      <c r="F270" s="315" t="s">
        <v>360</v>
      </c>
      <c r="G270" s="214"/>
    </row>
    <row r="271" spans="1:7" s="16" customForma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ht="66" x14ac:dyDescent="0.3">
      <c r="A273" s="222" t="s">
        <v>364</v>
      </c>
      <c r="B273" s="130">
        <v>0</v>
      </c>
      <c r="C273" s="150"/>
      <c r="D273" s="113" t="s">
        <v>466</v>
      </c>
      <c r="E273" s="116" t="s">
        <v>413</v>
      </c>
      <c r="F273" s="295" t="s">
        <v>357</v>
      </c>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22</v>
      </c>
      <c r="F285" s="206"/>
      <c r="G285" s="214"/>
    </row>
    <row r="286" spans="1:7" s="16" customFormat="1" x14ac:dyDescent="0.3">
      <c r="A286" s="5" t="s">
        <v>35</v>
      </c>
      <c r="B286" s="132"/>
      <c r="C286" s="133"/>
      <c r="D286" s="134">
        <f>D285/(COUNT(B273:C284)*2)</f>
        <v>0.91666666666666663</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33" x14ac:dyDescent="0.3">
      <c r="A293" s="70" t="s">
        <v>136</v>
      </c>
      <c r="B293" s="130">
        <v>1</v>
      </c>
      <c r="C293" s="130"/>
      <c r="D293" s="156" t="s">
        <v>478</v>
      </c>
      <c r="E293" s="106"/>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151.5" customHeight="1" x14ac:dyDescent="0.3">
      <c r="A297" s="270" t="s">
        <v>388</v>
      </c>
      <c r="B297" s="130">
        <v>1</v>
      </c>
      <c r="C297" s="136" t="str">
        <f>IF(B297=0, -10, "0")</f>
        <v>0</v>
      </c>
      <c r="D297" s="156" t="s">
        <v>467</v>
      </c>
      <c r="E297" s="116"/>
      <c r="F297" s="204" t="s">
        <v>356</v>
      </c>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99" x14ac:dyDescent="0.3">
      <c r="A302" s="209" t="s">
        <v>157</v>
      </c>
      <c r="B302" s="130">
        <v>1</v>
      </c>
      <c r="C302" s="150" t="str">
        <f>IF(B302=0, -5, "0")</f>
        <v>0</v>
      </c>
      <c r="D302" s="165" t="s">
        <v>479</v>
      </c>
      <c r="E302" s="106"/>
      <c r="F302" s="204" t="s">
        <v>356</v>
      </c>
      <c r="G302" s="214"/>
    </row>
    <row r="303" spans="1:7" s="16" customFormat="1" ht="18" customHeight="1" x14ac:dyDescent="0.35">
      <c r="A303" s="191" t="s">
        <v>399</v>
      </c>
      <c r="B303" s="130">
        <v>1</v>
      </c>
      <c r="C303" s="131"/>
      <c r="D303" s="165" t="s">
        <v>414</v>
      </c>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3" x14ac:dyDescent="0.3">
      <c r="A306" s="70" t="s">
        <v>178</v>
      </c>
      <c r="B306" s="130">
        <v>1</v>
      </c>
      <c r="C306" s="131"/>
      <c r="D306" s="165" t="s">
        <v>415</v>
      </c>
      <c r="E306" s="106"/>
      <c r="F306" s="204" t="s">
        <v>356</v>
      </c>
      <c r="G306" s="214"/>
    </row>
    <row r="307" spans="1:7" s="16" customFormat="1" x14ac:dyDescent="0.3">
      <c r="A307" s="55" t="s">
        <v>383</v>
      </c>
      <c r="B307" s="130">
        <v>2</v>
      </c>
      <c r="C307" s="131"/>
      <c r="D307" s="217"/>
      <c r="E307" s="106"/>
      <c r="F307" s="204"/>
      <c r="G307" s="214"/>
    </row>
    <row r="308" spans="1:7" s="16" customFormat="1" x14ac:dyDescent="0.3">
      <c r="A308" s="320" t="s">
        <v>396</v>
      </c>
      <c r="B308" s="321"/>
      <c r="C308" s="321"/>
      <c r="D308" s="321"/>
      <c r="E308" s="321"/>
      <c r="F308" s="322"/>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v>2</v>
      </c>
      <c r="C310" s="213"/>
      <c r="D310" s="165"/>
      <c r="E310" s="106"/>
      <c r="F310" s="204"/>
      <c r="G310" s="214"/>
    </row>
    <row r="311" spans="1:7" s="16" customFormat="1"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t="s">
        <v>32</v>
      </c>
      <c r="C313" s="140"/>
      <c r="D313" s="251"/>
      <c r="E313" s="252"/>
      <c r="F313" s="253"/>
      <c r="G313" s="214"/>
    </row>
    <row r="314" spans="1:7" s="16" customFormat="1" x14ac:dyDescent="0.3">
      <c r="A314" s="5" t="s">
        <v>36</v>
      </c>
      <c r="B314" s="5"/>
      <c r="C314" s="5"/>
      <c r="D314" s="5">
        <f>SUM(B289:C307,B309:C313)</f>
        <v>39</v>
      </c>
      <c r="F314" s="206"/>
      <c r="G314" s="214"/>
    </row>
    <row r="315" spans="1:7" s="16" customFormat="1" x14ac:dyDescent="0.3">
      <c r="A315" s="5" t="s">
        <v>35</v>
      </c>
      <c r="B315" s="132"/>
      <c r="C315" s="133"/>
      <c r="D315" s="134">
        <f>D314/(COUNT(B289:C307,B309:C313)*2)</f>
        <v>0.88636363636363635</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61</v>
      </c>
      <c r="F317" s="206"/>
      <c r="G317" s="214"/>
    </row>
    <row r="318" spans="1:7" s="16" customFormat="1" ht="18" x14ac:dyDescent="0.35">
      <c r="A318" s="42" t="s">
        <v>203</v>
      </c>
      <c r="B318" s="152"/>
      <c r="C318" s="153"/>
      <c r="D318" s="144">
        <f>D317/(COUNT(B273:C284,B289:C307,B309:C313)*2)</f>
        <v>0.8970588235294118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43307</v>
      </c>
      <c r="B321" s="124"/>
      <c r="C321" s="135"/>
      <c r="D321" s="127"/>
    </row>
    <row r="322" spans="1:7" x14ac:dyDescent="0.3">
      <c r="A322" s="313" t="s">
        <v>30</v>
      </c>
      <c r="B322" s="314" t="s">
        <v>31</v>
      </c>
      <c r="C322" s="314"/>
      <c r="D322" s="314" t="s">
        <v>46</v>
      </c>
      <c r="E322" s="315" t="s">
        <v>310</v>
      </c>
      <c r="F322" s="315" t="s">
        <v>360</v>
      </c>
      <c r="G322" s="127"/>
    </row>
    <row r="323" spans="1:7"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0" t="s">
        <v>379</v>
      </c>
      <c r="B349" s="321"/>
      <c r="C349" s="321"/>
      <c r="D349" s="321"/>
      <c r="E349" s="321"/>
      <c r="F349" s="321"/>
    </row>
    <row r="350" spans="1:7" s="112" customFormat="1" ht="27.75" customHeight="1" x14ac:dyDescent="0.3">
      <c r="A350" s="55" t="s">
        <v>361</v>
      </c>
      <c r="B350" s="130" t="s">
        <v>32</v>
      </c>
      <c r="C350" s="227"/>
      <c r="D350" s="290"/>
      <c r="E350" s="290"/>
      <c r="F350" s="204"/>
      <c r="G350" s="127"/>
    </row>
    <row r="351" spans="1:7" s="112" customFormat="1" ht="33" x14ac:dyDescent="0.3">
      <c r="A351" s="219" t="s">
        <v>391</v>
      </c>
      <c r="B351" s="130">
        <v>1</v>
      </c>
      <c r="C351" s="150"/>
      <c r="D351" s="223" t="s">
        <v>416</v>
      </c>
      <c r="E351" s="106"/>
      <c r="F351" s="204" t="s">
        <v>356</v>
      </c>
      <c r="G351" s="127"/>
    </row>
    <row r="352" spans="1:7" s="112" customFormat="1" x14ac:dyDescent="0.3">
      <c r="A352" s="219" t="s">
        <v>392</v>
      </c>
      <c r="B352" s="130">
        <v>2</v>
      </c>
      <c r="C352" s="131"/>
      <c r="D352" s="116"/>
      <c r="E352" s="106"/>
      <c r="F352" s="204"/>
      <c r="G352" s="127"/>
    </row>
    <row r="353" spans="1:7" ht="45" x14ac:dyDescent="0.3">
      <c r="A353" s="56" t="s">
        <v>249</v>
      </c>
      <c r="B353" s="280" t="s">
        <v>32</v>
      </c>
      <c r="C353" s="130"/>
      <c r="D353" s="251"/>
      <c r="E353" s="252"/>
      <c r="F353" s="253"/>
    </row>
    <row r="354" spans="1:7" x14ac:dyDescent="0.3">
      <c r="A354" s="5" t="s">
        <v>36</v>
      </c>
      <c r="B354" s="59"/>
      <c r="C354" s="59"/>
      <c r="D354" s="232">
        <f>SUM(B337:C348,B350:C353)</f>
        <v>27</v>
      </c>
    </row>
    <row r="355" spans="1:7" x14ac:dyDescent="0.3">
      <c r="A355" s="5" t="s">
        <v>35</v>
      </c>
      <c r="B355" s="132"/>
      <c r="C355" s="133"/>
      <c r="D355" s="134">
        <f>D354/(COUNT(B337:C348,B350:C353)*2)</f>
        <v>0.9642857142857143</v>
      </c>
    </row>
    <row r="356" spans="1:7" x14ac:dyDescent="0.3">
      <c r="A356" s="2"/>
      <c r="B356" s="135"/>
      <c r="C356" s="135"/>
      <c r="D356" s="135"/>
    </row>
    <row r="357" spans="1:7" ht="18" x14ac:dyDescent="0.35">
      <c r="A357" s="42" t="s">
        <v>39</v>
      </c>
      <c r="B357" s="152"/>
      <c r="C357" s="153"/>
      <c r="D357" s="143">
        <f>SUM(D354,D333)</f>
        <v>43</v>
      </c>
    </row>
    <row r="358" spans="1:7" ht="18" x14ac:dyDescent="0.35">
      <c r="A358" s="42" t="s">
        <v>204</v>
      </c>
      <c r="B358" s="152"/>
      <c r="C358" s="153"/>
      <c r="D358" s="144">
        <f>D357/(COUNT(B337:C348,B325:C332,B350:C353)*2)</f>
        <v>0.97727272727272729</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43307</v>
      </c>
      <c r="B361" s="124"/>
      <c r="C361" s="135"/>
      <c r="D361" s="124"/>
    </row>
    <row r="362" spans="1:7" x14ac:dyDescent="0.3">
      <c r="A362" s="313" t="s">
        <v>30</v>
      </c>
      <c r="B362" s="314" t="s">
        <v>31</v>
      </c>
      <c r="C362" s="314"/>
      <c r="D362" s="314" t="s">
        <v>46</v>
      </c>
      <c r="E362" s="315" t="s">
        <v>310</v>
      </c>
      <c r="F362" s="315" t="s">
        <v>360</v>
      </c>
      <c r="G362" s="127"/>
    </row>
    <row r="363" spans="1:7"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66" x14ac:dyDescent="0.3">
      <c r="A381" s="8" t="s">
        <v>101</v>
      </c>
      <c r="B381" s="130">
        <v>1</v>
      </c>
      <c r="C381" s="280" t="str">
        <f>IF(B381=0, -5, "0")</f>
        <v>0</v>
      </c>
      <c r="D381" s="149" t="s">
        <v>459</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19" t="s">
        <v>379</v>
      </c>
      <c r="B383" s="319"/>
      <c r="C383" s="319"/>
      <c r="D383" s="319"/>
      <c r="E383" s="319"/>
      <c r="F383" s="319"/>
      <c r="G383" s="127"/>
    </row>
    <row r="384" spans="1:7" ht="27" customHeight="1" x14ac:dyDescent="0.3">
      <c r="A384" s="70" t="s">
        <v>361</v>
      </c>
      <c r="B384" s="130" t="s">
        <v>32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t="s">
        <v>32</v>
      </c>
      <c r="C386" s="130"/>
      <c r="D386" s="251"/>
      <c r="E386" s="252"/>
      <c r="F386" s="253"/>
      <c r="G386" s="127"/>
    </row>
    <row r="387" spans="1:7" ht="39.75" customHeight="1" x14ac:dyDescent="0.3">
      <c r="A387" s="59" t="s">
        <v>36</v>
      </c>
      <c r="B387" s="59"/>
      <c r="C387" s="59"/>
      <c r="D387" s="59">
        <f>SUM(B377:C382,B384:C386)</f>
        <v>13</v>
      </c>
      <c r="G387" s="127"/>
    </row>
    <row r="388" spans="1:7" x14ac:dyDescent="0.3">
      <c r="A388" s="5" t="s">
        <v>35</v>
      </c>
      <c r="B388" s="132"/>
      <c r="C388" s="133"/>
      <c r="D388" s="134">
        <f>D387/(COUNT(B377:C382,B384:C386)*2)</f>
        <v>0.9285714285714286</v>
      </c>
      <c r="G388" s="127"/>
    </row>
    <row r="389" spans="1:7" x14ac:dyDescent="0.3">
      <c r="A389" s="2"/>
      <c r="B389" s="135"/>
      <c r="C389" s="135"/>
      <c r="D389" s="135"/>
      <c r="G389" s="127"/>
    </row>
    <row r="390" spans="1:7" ht="18" x14ac:dyDescent="0.35">
      <c r="A390" s="42" t="s">
        <v>40</v>
      </c>
      <c r="B390" s="152"/>
      <c r="C390" s="153"/>
      <c r="D390" s="143">
        <f>SUM(D387,D373)</f>
        <v>29</v>
      </c>
      <c r="G390" s="127"/>
    </row>
    <row r="391" spans="1:7" ht="18" x14ac:dyDescent="0.35">
      <c r="A391" s="42" t="s">
        <v>205</v>
      </c>
      <c r="B391" s="152"/>
      <c r="C391" s="153"/>
      <c r="D391" s="168">
        <f>D390/(COUNT(B377:C382,B365:C372,B384:C386)*2)</f>
        <v>0.96666666666666667</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43307</v>
      </c>
      <c r="B394" s="124"/>
      <c r="C394" s="135"/>
      <c r="D394" s="127"/>
      <c r="G394" s="127"/>
    </row>
    <row r="395" spans="1:7" x14ac:dyDescent="0.3">
      <c r="A395" s="313" t="s">
        <v>30</v>
      </c>
      <c r="B395" s="314" t="s">
        <v>31</v>
      </c>
      <c r="C395" s="314"/>
      <c r="D395" s="314" t="s">
        <v>46</v>
      </c>
      <c r="E395" s="315" t="s">
        <v>310</v>
      </c>
      <c r="F395" s="315" t="s">
        <v>360</v>
      </c>
      <c r="G395" s="127"/>
    </row>
    <row r="396" spans="1:7"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9" t="s">
        <v>379</v>
      </c>
      <c r="B435" s="319"/>
      <c r="C435" s="319"/>
      <c r="D435" s="319"/>
      <c r="E435" s="319"/>
      <c r="F435" s="319"/>
      <c r="G435" s="12"/>
    </row>
    <row r="436" spans="1:7" ht="26.25" customHeight="1" x14ac:dyDescent="0.3">
      <c r="A436" s="70" t="s">
        <v>361</v>
      </c>
      <c r="B436" s="130" t="s">
        <v>32</v>
      </c>
      <c r="C436" s="130"/>
      <c r="D436" s="129"/>
      <c r="E436" s="94"/>
      <c r="F436" s="204"/>
      <c r="G436" s="233"/>
    </row>
    <row r="437" spans="1:7" ht="33" x14ac:dyDescent="0.3">
      <c r="A437" s="10" t="s">
        <v>391</v>
      </c>
      <c r="B437" s="130">
        <v>1</v>
      </c>
      <c r="C437" s="130"/>
      <c r="D437" s="138" t="s">
        <v>417</v>
      </c>
      <c r="E437" s="94"/>
      <c r="F437" s="204" t="s">
        <v>356</v>
      </c>
      <c r="G437" s="12"/>
    </row>
    <row r="438" spans="1:7" ht="33" x14ac:dyDescent="0.3">
      <c r="A438" s="10" t="s">
        <v>392</v>
      </c>
      <c r="B438" s="130">
        <v>1</v>
      </c>
      <c r="C438" s="150" t="str">
        <f>IF(B438=0, -5, "0")</f>
        <v>0</v>
      </c>
      <c r="D438" s="129" t="s">
        <v>418</v>
      </c>
      <c r="E438" s="94"/>
      <c r="F438" s="204" t="s">
        <v>356</v>
      </c>
      <c r="G438" s="12"/>
    </row>
    <row r="439" spans="1:7" ht="45" x14ac:dyDescent="0.3">
      <c r="A439" s="4" t="s">
        <v>249</v>
      </c>
      <c r="B439" s="280" t="s">
        <v>32</v>
      </c>
      <c r="C439" s="130"/>
      <c r="D439" s="251"/>
      <c r="E439" s="252"/>
      <c r="F439" s="253"/>
      <c r="G439" s="12"/>
    </row>
    <row r="440" spans="1:7" ht="27.75" customHeight="1" x14ac:dyDescent="0.3">
      <c r="A440" s="59" t="s">
        <v>36</v>
      </c>
      <c r="B440" s="59"/>
      <c r="C440" s="59"/>
      <c r="D440" s="59">
        <f>SUM(B430:C434,B436:C439)</f>
        <v>12</v>
      </c>
    </row>
    <row r="441" spans="1:7" x14ac:dyDescent="0.3">
      <c r="A441" s="5" t="s">
        <v>35</v>
      </c>
      <c r="B441" s="132"/>
      <c r="C441" s="133"/>
      <c r="D441" s="134">
        <f>D440/(COUNT(B430:C434,B436:C439)*2)</f>
        <v>0.8571428571428571</v>
      </c>
    </row>
    <row r="442" spans="1:7" x14ac:dyDescent="0.3">
      <c r="A442" s="2"/>
      <c r="B442" s="135"/>
      <c r="C442" s="135"/>
      <c r="D442" s="135"/>
    </row>
    <row r="443" spans="1:7" ht="18" x14ac:dyDescent="0.35">
      <c r="A443" s="42" t="s">
        <v>41</v>
      </c>
      <c r="B443" s="152"/>
      <c r="C443" s="153"/>
      <c r="D443" s="143">
        <f>SUM(D440,D417,D426,D406)</f>
        <v>52</v>
      </c>
    </row>
    <row r="444" spans="1:7" ht="18" x14ac:dyDescent="0.35">
      <c r="A444" s="42" t="s">
        <v>206</v>
      </c>
      <c r="B444" s="152"/>
      <c r="C444" s="153"/>
      <c r="D444" s="144">
        <f>D443/(COUNT(B430:C434,B410:C416,B421:C425,B398:C405,B436:C439)*2)</f>
        <v>0.96296296296296291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43307</v>
      </c>
      <c r="B447" s="124"/>
      <c r="C447" s="135"/>
      <c r="D447" s="124"/>
    </row>
    <row r="448" spans="1:7" x14ac:dyDescent="0.3">
      <c r="A448" s="313" t="s">
        <v>30</v>
      </c>
      <c r="B448" s="314" t="s">
        <v>31</v>
      </c>
      <c r="C448" s="314"/>
      <c r="D448" s="314" t="s">
        <v>46</v>
      </c>
      <c r="E448" s="315" t="s">
        <v>310</v>
      </c>
      <c r="F448" s="315" t="s">
        <v>360</v>
      </c>
      <c r="G448" s="127"/>
    </row>
    <row r="449" spans="1:6"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ht="49.5" x14ac:dyDescent="0.3">
      <c r="A453" s="6" t="s">
        <v>113</v>
      </c>
      <c r="B453" s="130">
        <v>0</v>
      </c>
      <c r="C453" s="130"/>
      <c r="D453" s="113" t="s">
        <v>419</v>
      </c>
      <c r="E453" s="95" t="s">
        <v>420</v>
      </c>
      <c r="F453" s="204" t="s">
        <v>356</v>
      </c>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10</v>
      </c>
    </row>
    <row r="458" spans="1:6" x14ac:dyDescent="0.3">
      <c r="A458" s="5" t="s">
        <v>35</v>
      </c>
      <c r="B458" s="132"/>
      <c r="C458" s="133"/>
      <c r="D458" s="134">
        <f>D457/(COUNT(B451:C456)*2)</f>
        <v>0.83333333333333337</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49.5" x14ac:dyDescent="0.3">
      <c r="A462" s="70" t="s">
        <v>243</v>
      </c>
      <c r="B462" s="130">
        <v>1</v>
      </c>
      <c r="C462" s="130"/>
      <c r="D462" s="95" t="s">
        <v>421</v>
      </c>
      <c r="E462" s="94"/>
      <c r="F462" s="204" t="s">
        <v>356</v>
      </c>
    </row>
    <row r="463" spans="1:6" x14ac:dyDescent="0.3">
      <c r="A463" s="70" t="s">
        <v>351</v>
      </c>
      <c r="B463" s="130">
        <v>2</v>
      </c>
      <c r="C463" s="130"/>
      <c r="D463" s="95"/>
      <c r="E463" s="94"/>
      <c r="F463" s="204"/>
    </row>
    <row r="464" spans="1:6" x14ac:dyDescent="0.3">
      <c r="A464" s="70" t="s">
        <v>133</v>
      </c>
      <c r="B464" s="130">
        <v>1</v>
      </c>
      <c r="C464" s="130"/>
      <c r="D464" s="95" t="s">
        <v>422</v>
      </c>
      <c r="E464" s="94"/>
      <c r="F464" s="204" t="s">
        <v>356</v>
      </c>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6" t="s">
        <v>379</v>
      </c>
      <c r="B471" s="317"/>
      <c r="C471" s="317"/>
      <c r="D471" s="317"/>
      <c r="E471" s="317"/>
      <c r="F471" s="317"/>
    </row>
    <row r="472" spans="1:7" s="112" customFormat="1" ht="27.75" customHeight="1" x14ac:dyDescent="0.3">
      <c r="A472" s="55" t="s">
        <v>361</v>
      </c>
      <c r="B472" s="130" t="s">
        <v>32</v>
      </c>
      <c r="C472" s="213"/>
      <c r="D472" s="116"/>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t="s">
        <v>32</v>
      </c>
      <c r="C476" s="140"/>
      <c r="D476" s="251"/>
      <c r="E476" s="252"/>
      <c r="F476" s="253"/>
    </row>
    <row r="477" spans="1:7" x14ac:dyDescent="0.3">
      <c r="A477" s="5" t="s">
        <v>36</v>
      </c>
      <c r="B477" s="5"/>
      <c r="C477" s="5"/>
      <c r="D477" s="234">
        <f>SUM(B461:C470,B472:C476)</f>
        <v>24</v>
      </c>
    </row>
    <row r="478" spans="1:7" x14ac:dyDescent="0.3">
      <c r="A478" s="5" t="s">
        <v>35</v>
      </c>
      <c r="B478" s="132"/>
      <c r="C478" s="133"/>
      <c r="D478" s="134">
        <f>D477/(COUNT(B461:C470,B472:C476)*2)</f>
        <v>0.92307692307692313</v>
      </c>
    </row>
    <row r="479" spans="1:7" x14ac:dyDescent="0.3">
      <c r="A479" s="2"/>
      <c r="B479" s="135"/>
      <c r="C479" s="135"/>
      <c r="D479" s="135"/>
    </row>
    <row r="480" spans="1:7" ht="18" x14ac:dyDescent="0.35">
      <c r="A480" s="42" t="s">
        <v>115</v>
      </c>
      <c r="B480" s="152"/>
      <c r="C480" s="153"/>
      <c r="D480" s="143">
        <f>SUM(D477,D457)</f>
        <v>34</v>
      </c>
    </row>
    <row r="481" spans="1:7" ht="18" x14ac:dyDescent="0.35">
      <c r="A481" s="42" t="s">
        <v>207</v>
      </c>
      <c r="B481" s="152"/>
      <c r="C481" s="153"/>
      <c r="D481" s="144">
        <f>D480/(COUNT(B461:C470,B451:C456,B472:C476)*2)</f>
        <v>0.89473684210526316</v>
      </c>
    </row>
    <row r="482" spans="1:7" x14ac:dyDescent="0.3">
      <c r="A482" s="1"/>
      <c r="B482" s="124"/>
      <c r="C482" s="135"/>
      <c r="D482" s="124"/>
    </row>
    <row r="483" spans="1:7" ht="21.75" customHeight="1" x14ac:dyDescent="0.35">
      <c r="A483" s="318" t="s">
        <v>367</v>
      </c>
      <c r="B483" s="318"/>
      <c r="C483" s="318"/>
      <c r="D483" s="318"/>
      <c r="E483" s="185"/>
      <c r="F483" s="201"/>
    </row>
    <row r="484" spans="1:7" x14ac:dyDescent="0.3">
      <c r="A484" s="74">
        <f>B11</f>
        <v>43307</v>
      </c>
      <c r="B484" s="124"/>
      <c r="C484" s="135"/>
      <c r="D484" s="124"/>
    </row>
    <row r="485" spans="1:7" x14ac:dyDescent="0.3">
      <c r="A485" s="313" t="s">
        <v>30</v>
      </c>
      <c r="B485" s="314" t="s">
        <v>31</v>
      </c>
      <c r="C485" s="314"/>
      <c r="D485" s="314" t="s">
        <v>46</v>
      </c>
      <c r="E485" s="315" t="s">
        <v>310</v>
      </c>
      <c r="F485" s="315" t="s">
        <v>360</v>
      </c>
      <c r="G485" s="127"/>
    </row>
    <row r="486" spans="1:7" x14ac:dyDescent="0.3">
      <c r="A486" s="313"/>
      <c r="B486" s="41" t="s">
        <v>34</v>
      </c>
      <c r="C486" s="41" t="s">
        <v>33</v>
      </c>
      <c r="D486" s="314"/>
      <c r="E486" s="315"/>
      <c r="F486" s="315"/>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
        <v>32</v>
      </c>
      <c r="C498" s="213"/>
      <c r="D498" s="251"/>
      <c r="E498" s="252"/>
      <c r="F498" s="253"/>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43307</v>
      </c>
      <c r="B506" s="124"/>
      <c r="C506" s="135"/>
      <c r="D506" s="124"/>
    </row>
    <row r="507" spans="1:7" x14ac:dyDescent="0.3">
      <c r="A507" s="313" t="s">
        <v>30</v>
      </c>
      <c r="B507" s="314" t="s">
        <v>31</v>
      </c>
      <c r="C507" s="314"/>
      <c r="D507" s="314" t="s">
        <v>46</v>
      </c>
      <c r="E507" s="315" t="s">
        <v>310</v>
      </c>
      <c r="F507" s="315" t="s">
        <v>360</v>
      </c>
      <c r="G507" s="127"/>
    </row>
    <row r="508" spans="1:7" x14ac:dyDescent="0.3">
      <c r="A508" s="313"/>
      <c r="B508" s="41" t="s">
        <v>34</v>
      </c>
      <c r="C508" s="41" t="s">
        <v>33</v>
      </c>
      <c r="D508" s="314"/>
      <c r="E508" s="315"/>
      <c r="F508" s="315"/>
    </row>
    <row r="509" spans="1:7" ht="33" x14ac:dyDescent="0.3">
      <c r="A509" s="6" t="s">
        <v>15</v>
      </c>
      <c r="B509" s="130" t="s">
        <v>32</v>
      </c>
      <c r="C509" s="130"/>
      <c r="D509" s="95" t="s">
        <v>423</v>
      </c>
      <c r="E509" s="94"/>
      <c r="F509" s="204"/>
    </row>
    <row r="510" spans="1:7" ht="33" x14ac:dyDescent="0.3">
      <c r="A510" s="9" t="s">
        <v>218</v>
      </c>
      <c r="B510" s="130">
        <v>1</v>
      </c>
      <c r="C510" s="130"/>
      <c r="D510" s="95" t="s">
        <v>424</v>
      </c>
      <c r="E510" s="94"/>
      <c r="F510" s="204" t="s">
        <v>356</v>
      </c>
    </row>
    <row r="511" spans="1:7" x14ac:dyDescent="0.3">
      <c r="A511" s="9" t="s">
        <v>16</v>
      </c>
      <c r="B511" s="130">
        <v>2</v>
      </c>
      <c r="C511" s="130"/>
      <c r="D511" s="138"/>
      <c r="E511" s="94"/>
      <c r="F511" s="204"/>
    </row>
    <row r="512" spans="1:7" ht="45" x14ac:dyDescent="0.3">
      <c r="A512" s="62" t="s">
        <v>249</v>
      </c>
      <c r="B512" s="280" t="s">
        <v>32</v>
      </c>
      <c r="C512" s="140"/>
      <c r="D512" s="251"/>
      <c r="E512" s="254"/>
      <c r="F512" s="255"/>
    </row>
    <row r="513" spans="1:7" x14ac:dyDescent="0.3">
      <c r="A513" s="5" t="s">
        <v>36</v>
      </c>
      <c r="B513" s="5"/>
      <c r="C513" s="5"/>
      <c r="D513" s="59">
        <f>SUM(B509:C512)</f>
        <v>3</v>
      </c>
    </row>
    <row r="514" spans="1:7" x14ac:dyDescent="0.3">
      <c r="A514" s="5" t="s">
        <v>35</v>
      </c>
      <c r="B514" s="132"/>
      <c r="C514" s="133"/>
      <c r="D514" s="134">
        <f>D513/(COUNT(B509:C512)*2)</f>
        <v>0.75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43307</v>
      </c>
      <c r="B517" s="124"/>
      <c r="C517" s="135"/>
      <c r="D517" s="124"/>
    </row>
    <row r="518" spans="1:7" x14ac:dyDescent="0.3">
      <c r="A518" s="313" t="s">
        <v>30</v>
      </c>
      <c r="B518" s="314" t="s">
        <v>31</v>
      </c>
      <c r="C518" s="314"/>
      <c r="D518" s="314" t="s">
        <v>46</v>
      </c>
      <c r="E518" s="315" t="s">
        <v>310</v>
      </c>
      <c r="F518" s="315" t="s">
        <v>360</v>
      </c>
      <c r="G518" s="127"/>
    </row>
    <row r="519" spans="1:7" x14ac:dyDescent="0.3">
      <c r="A519" s="313"/>
      <c r="B519" s="41" t="s">
        <v>34</v>
      </c>
      <c r="C519" s="41" t="s">
        <v>33</v>
      </c>
      <c r="D519" s="314"/>
      <c r="E519" s="315"/>
      <c r="F519" s="315"/>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3" x14ac:dyDescent="0.3">
      <c r="A522" s="4" t="s">
        <v>47</v>
      </c>
      <c r="B522" s="130">
        <v>2</v>
      </c>
      <c r="C522" s="130"/>
      <c r="D522" s="113" t="s">
        <v>460</v>
      </c>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1"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
        <v>32</v>
      </c>
      <c r="C532" s="140"/>
      <c r="D532" s="251"/>
      <c r="E532" s="252"/>
      <c r="F532" s="253"/>
    </row>
    <row r="533" spans="1:7" x14ac:dyDescent="0.3">
      <c r="A533" s="5" t="s">
        <v>36</v>
      </c>
      <c r="B533" s="5"/>
      <c r="C533" s="5"/>
      <c r="D533" s="5">
        <f>SUM(B520:C532)</f>
        <v>16</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43307</v>
      </c>
      <c r="B537" s="124"/>
      <c r="C537" s="135"/>
      <c r="D537" s="124"/>
      <c r="G537" s="127"/>
    </row>
    <row r="538" spans="1:7" x14ac:dyDescent="0.3">
      <c r="A538" s="313" t="s">
        <v>30</v>
      </c>
      <c r="B538" s="314" t="s">
        <v>31</v>
      </c>
      <c r="C538" s="314"/>
      <c r="D538" s="314" t="s">
        <v>46</v>
      </c>
      <c r="E538" s="315" t="s">
        <v>310</v>
      </c>
      <c r="F538" s="315" t="s">
        <v>360</v>
      </c>
      <c r="G538" s="127"/>
    </row>
    <row r="539" spans="1:7" x14ac:dyDescent="0.3">
      <c r="A539" s="313"/>
      <c r="B539" s="41" t="s">
        <v>34</v>
      </c>
      <c r="C539" s="41" t="s">
        <v>33</v>
      </c>
      <c r="D539" s="314"/>
      <c r="E539" s="315"/>
      <c r="F539" s="315"/>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
        <v>32</v>
      </c>
      <c r="C543" s="130"/>
      <c r="D543" s="251"/>
      <c r="E543" s="252"/>
      <c r="F543" s="253"/>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523</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0.91114982578397208</v>
      </c>
    </row>
  </sheetData>
  <sheetProtection algorithmName="SHA-512" hashValue="X5urtjaw/EsfM9etH8ypBtACfHvZFDO2xwqFsDphwyo8Gikn/XaEPFNysQlH/pDoIYxuQuC9JfUsJsNbTC+aqQ==" saltValue="XEEX2d70AGIimnlijaNZHg=="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540:B542 B398:B405 B410:B416 B421:B425 B384:B385 B430:B434 B451:B456 B436:B438 B488:B492 B461:B470 B496:B497 B509:B511 B472:B475">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3" orientation="portrait" r:id="rId1"/>
  <rowBreaks count="4" manualBreakCount="4">
    <brk id="85" max="6" man="1"/>
    <brk id="205" max="6" man="1"/>
    <brk id="267" max="6" man="1"/>
    <brk id="418"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51" zoomScale="89" zoomScaleNormal="90" zoomScaleSheetLayoutView="89" workbookViewId="0">
      <selection activeCell="F60" sqref="F60"/>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2"/>
      <c r="E1" s="332"/>
      <c r="F1" s="332"/>
      <c r="G1" s="332"/>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3" t="s">
        <v>50</v>
      </c>
      <c r="B6" s="353"/>
      <c r="C6" s="353"/>
      <c r="D6" s="353"/>
      <c r="E6" s="353"/>
      <c r="F6" s="353"/>
      <c r="G6" s="125"/>
    </row>
    <row r="7" spans="1:7" s="12" customFormat="1" ht="21.75" customHeight="1" x14ac:dyDescent="0.45">
      <c r="A7" s="334" t="str">
        <f>'A1 Exploitation'!A8:F8</f>
        <v>Manar City</v>
      </c>
      <c r="B7" s="334"/>
      <c r="C7" s="334"/>
      <c r="D7" s="334"/>
      <c r="E7" s="334"/>
      <c r="F7" s="334"/>
      <c r="G7" s="125"/>
    </row>
    <row r="8" spans="1:7" s="12" customFormat="1" ht="24" x14ac:dyDescent="0.45">
      <c r="A8" s="14" t="s">
        <v>42</v>
      </c>
      <c r="B8" s="354" t="str">
        <f>'A1 Exploitation'!B9:F9</f>
        <v>Dr Raja Bouhalfaya</v>
      </c>
      <c r="C8" s="354"/>
      <c r="D8" s="354"/>
      <c r="E8" s="354"/>
      <c r="F8" s="354"/>
      <c r="G8" s="125"/>
    </row>
    <row r="9" spans="1:7" s="12" customFormat="1" ht="24" x14ac:dyDescent="0.45">
      <c r="A9" s="15" t="s">
        <v>44</v>
      </c>
      <c r="B9" s="355" t="str">
        <f>'A1 Exploitation'!B10:F10</f>
        <v>Directeur du magasin et chefs rayons</v>
      </c>
      <c r="C9" s="355"/>
      <c r="D9" s="355"/>
      <c r="E9" s="355"/>
      <c r="F9" s="355"/>
      <c r="G9" s="125"/>
    </row>
    <row r="10" spans="1:7" s="12" customFormat="1" ht="24" x14ac:dyDescent="0.45">
      <c r="A10" s="14" t="s">
        <v>43</v>
      </c>
      <c r="B10" s="352">
        <f>'A1 Exploitation'!B11:F11</f>
        <v>43307</v>
      </c>
      <c r="C10" s="352"/>
      <c r="D10" s="352"/>
      <c r="E10" s="352"/>
      <c r="F10" s="352"/>
      <c r="G10" s="125"/>
    </row>
    <row r="11" spans="1:7" s="12" customFormat="1" ht="24" x14ac:dyDescent="0.45">
      <c r="A11" s="14" t="s">
        <v>294</v>
      </c>
      <c r="B11" s="351">
        <f>D199</f>
        <v>0.79565217391304344</v>
      </c>
      <c r="C11" s="351"/>
      <c r="D11" s="351"/>
      <c r="E11" s="351"/>
      <c r="F11" s="351"/>
      <c r="G11" s="125"/>
    </row>
    <row r="12" spans="1:7" s="12" customFormat="1" ht="22.5" x14ac:dyDescent="0.45">
      <c r="A12" s="11"/>
      <c r="D12" s="330"/>
      <c r="E12" s="330"/>
      <c r="F12" s="330"/>
      <c r="G12" s="330"/>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46" t="s">
        <v>0</v>
      </c>
      <c r="B16" s="347"/>
      <c r="C16" s="347"/>
      <c r="D16" s="347"/>
      <c r="E16" s="347"/>
      <c r="F16" s="347"/>
      <c r="G16" s="126" t="s">
        <v>356</v>
      </c>
    </row>
    <row r="17" spans="1:7" ht="33" x14ac:dyDescent="0.3">
      <c r="A17" s="17" t="s">
        <v>269</v>
      </c>
      <c r="B17" s="94">
        <v>0</v>
      </c>
      <c r="C17" s="94"/>
      <c r="D17" s="113" t="s">
        <v>481</v>
      </c>
      <c r="E17" s="95" t="s">
        <v>425</v>
      </c>
      <c r="F17" s="94" t="s">
        <v>357</v>
      </c>
      <c r="G17" s="126" t="s">
        <v>357</v>
      </c>
    </row>
    <row r="18" spans="1:7" x14ac:dyDescent="0.3">
      <c r="A18" s="20" t="s">
        <v>80</v>
      </c>
      <c r="B18" s="94">
        <v>2</v>
      </c>
      <c r="C18" s="94"/>
      <c r="D18" s="95"/>
      <c r="E18" s="94"/>
      <c r="F18" s="94"/>
    </row>
    <row r="19" spans="1:7" ht="33" x14ac:dyDescent="0.3">
      <c r="A19" s="17" t="s">
        <v>81</v>
      </c>
      <c r="B19" s="94">
        <v>1</v>
      </c>
      <c r="C19" s="94"/>
      <c r="D19" s="95" t="s">
        <v>451</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8" t="s">
        <v>36</v>
      </c>
      <c r="B22" s="344"/>
      <c r="C22" s="345"/>
      <c r="D22" s="250">
        <f>SUM(B17:C21)</f>
        <v>7</v>
      </c>
    </row>
    <row r="23" spans="1:7" x14ac:dyDescent="0.3">
      <c r="A23" s="339" t="s">
        <v>295</v>
      </c>
      <c r="B23" s="340"/>
      <c r="C23" s="341"/>
      <c r="D23" s="33">
        <f>D22/(COUNT(B17:C21)*2)</f>
        <v>0.7</v>
      </c>
    </row>
    <row r="24" spans="1:7" s="22" customFormat="1" x14ac:dyDescent="0.3">
      <c r="A24" s="26"/>
      <c r="B24" s="27"/>
      <c r="C24" s="27"/>
      <c r="D24" s="28"/>
      <c r="G24" s="126"/>
    </row>
    <row r="25" spans="1:7" ht="19.5" x14ac:dyDescent="0.4">
      <c r="A25" s="337" t="s">
        <v>4</v>
      </c>
      <c r="B25" s="338"/>
      <c r="C25" s="338"/>
      <c r="D25" s="338"/>
      <c r="E25" s="338"/>
      <c r="F25" s="338"/>
    </row>
    <row r="26" spans="1:7" ht="18" x14ac:dyDescent="0.35">
      <c r="A26" s="40" t="s">
        <v>97</v>
      </c>
      <c r="B26" s="94">
        <v>2</v>
      </c>
      <c r="C26" s="120" t="str">
        <f>IF(B26=0, -5, "0")</f>
        <v>0</v>
      </c>
      <c r="D26" s="95"/>
      <c r="E26" s="95"/>
      <c r="F26" s="94"/>
    </row>
    <row r="27" spans="1:7" x14ac:dyDescent="0.3">
      <c r="A27" s="17" t="s">
        <v>90</v>
      </c>
      <c r="B27" s="94">
        <v>2</v>
      </c>
      <c r="C27" s="94"/>
      <c r="D27" s="95" t="s">
        <v>426</v>
      </c>
      <c r="E27" s="94"/>
      <c r="F27" s="94"/>
    </row>
    <row r="28" spans="1:7" ht="33" x14ac:dyDescent="0.3">
      <c r="A28" s="44" t="s">
        <v>370</v>
      </c>
      <c r="B28" s="94">
        <v>2</v>
      </c>
      <c r="C28" s="94"/>
      <c r="D28" s="95" t="s">
        <v>427</v>
      </c>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9" t="s">
        <v>36</v>
      </c>
      <c r="B33" s="340"/>
      <c r="C33" s="341"/>
      <c r="D33" s="248">
        <f>SUM(B26:C32)</f>
        <v>14</v>
      </c>
    </row>
    <row r="34" spans="1:7" x14ac:dyDescent="0.3">
      <c r="A34" s="339" t="s">
        <v>295</v>
      </c>
      <c r="B34" s="340"/>
      <c r="C34" s="341"/>
      <c r="D34" s="33">
        <f>D33/(COUNT(B26:C32)*2)</f>
        <v>1</v>
      </c>
    </row>
    <row r="35" spans="1:7" s="22" customFormat="1" x14ac:dyDescent="0.3">
      <c r="A35" s="26"/>
      <c r="B35" s="27"/>
      <c r="C35" s="27"/>
      <c r="D35" s="28"/>
      <c r="G35" s="126"/>
    </row>
    <row r="36" spans="1:7" s="22" customFormat="1" ht="19.5" x14ac:dyDescent="0.4">
      <c r="A36" s="337" t="s">
        <v>219</v>
      </c>
      <c r="B36" s="338"/>
      <c r="C36" s="338"/>
      <c r="D36" s="338"/>
      <c r="E36" s="338"/>
      <c r="F36" s="338"/>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ht="49.5" x14ac:dyDescent="0.3">
      <c r="A39" s="17" t="s">
        <v>281</v>
      </c>
      <c r="B39" s="94">
        <v>1</v>
      </c>
      <c r="C39" s="94"/>
      <c r="D39" s="95" t="s">
        <v>428</v>
      </c>
      <c r="E39" s="94"/>
      <c r="F39" s="94" t="s">
        <v>356</v>
      </c>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9" t="s">
        <v>36</v>
      </c>
      <c r="B42" s="340"/>
      <c r="C42" s="341"/>
      <c r="D42" s="248">
        <f>SUM(B37:C41)</f>
        <v>9</v>
      </c>
      <c r="E42" s="13"/>
      <c r="F42" s="13"/>
      <c r="G42" s="126"/>
    </row>
    <row r="43" spans="1:7" s="22" customFormat="1" x14ac:dyDescent="0.3">
      <c r="A43" s="339" t="s">
        <v>295</v>
      </c>
      <c r="B43" s="340"/>
      <c r="C43" s="341"/>
      <c r="D43" s="33">
        <f>D42/(COUNT(B37:C41)*2)</f>
        <v>0.9</v>
      </c>
      <c r="E43" s="13"/>
      <c r="F43" s="13"/>
      <c r="G43" s="126"/>
    </row>
    <row r="44" spans="1:7" s="22" customFormat="1" x14ac:dyDescent="0.3">
      <c r="A44" s="47"/>
      <c r="B44" s="48"/>
      <c r="C44" s="48"/>
      <c r="D44" s="49"/>
      <c r="G44" s="126"/>
    </row>
    <row r="45" spans="1:7" ht="19.5" x14ac:dyDescent="0.4">
      <c r="A45" s="349" t="s">
        <v>21</v>
      </c>
      <c r="B45" s="350"/>
      <c r="C45" s="350"/>
      <c r="D45" s="350"/>
      <c r="E45" s="350"/>
      <c r="F45" s="350"/>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ht="49.5" x14ac:dyDescent="0.3">
      <c r="A50" s="17" t="s">
        <v>84</v>
      </c>
      <c r="B50" s="94">
        <v>0</v>
      </c>
      <c r="C50" s="94"/>
      <c r="D50" s="113" t="s">
        <v>429</v>
      </c>
      <c r="E50" s="95" t="s">
        <v>430</v>
      </c>
      <c r="F50" s="94" t="s">
        <v>356</v>
      </c>
    </row>
    <row r="51" spans="1:7" ht="18" x14ac:dyDescent="0.35">
      <c r="A51" s="40" t="s">
        <v>296</v>
      </c>
      <c r="B51" s="94">
        <v>2</v>
      </c>
      <c r="C51" s="120" t="str">
        <f>IF(B51=0, -5, "0")</f>
        <v>0</v>
      </c>
      <c r="D51" s="98"/>
      <c r="E51" s="94"/>
      <c r="F51" s="94"/>
    </row>
    <row r="52" spans="1:7" x14ac:dyDescent="0.3">
      <c r="A52" s="339" t="s">
        <v>36</v>
      </c>
      <c r="B52" s="340"/>
      <c r="C52" s="341"/>
      <c r="D52" s="248">
        <f>SUM(B46:C51)</f>
        <v>10</v>
      </c>
    </row>
    <row r="53" spans="1:7" x14ac:dyDescent="0.3">
      <c r="A53" s="339" t="s">
        <v>295</v>
      </c>
      <c r="B53" s="340"/>
      <c r="C53" s="341"/>
      <c r="D53" s="33">
        <f>D52/(COUNT(B46:C51)*2)</f>
        <v>0.83333333333333337</v>
      </c>
    </row>
    <row r="54" spans="1:7" s="22" customFormat="1" x14ac:dyDescent="0.3">
      <c r="A54" s="26"/>
      <c r="B54" s="27"/>
      <c r="C54" s="27"/>
      <c r="D54" s="28"/>
      <c r="G54" s="126"/>
    </row>
    <row r="55" spans="1:7" ht="19.5" x14ac:dyDescent="0.4">
      <c r="A55" s="337" t="s">
        <v>8</v>
      </c>
      <c r="B55" s="338"/>
      <c r="C55" s="338"/>
      <c r="D55" s="338"/>
      <c r="E55" s="338"/>
      <c r="F55" s="338"/>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99.75" x14ac:dyDescent="0.35">
      <c r="A60" s="43" t="s">
        <v>221</v>
      </c>
      <c r="B60" s="94">
        <v>1</v>
      </c>
      <c r="C60" s="120" t="str">
        <f>IF(B60=0, -5, "0")</f>
        <v>0</v>
      </c>
      <c r="D60" s="95" t="s">
        <v>431</v>
      </c>
      <c r="E60" s="94"/>
      <c r="F60" s="94" t="s">
        <v>356</v>
      </c>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9" t="s">
        <v>36</v>
      </c>
      <c r="B63" s="340"/>
      <c r="C63" s="341"/>
      <c r="D63" s="248">
        <f>SUM(B56:C62)</f>
        <v>13</v>
      </c>
    </row>
    <row r="64" spans="1:7" x14ac:dyDescent="0.3">
      <c r="A64" s="339" t="s">
        <v>295</v>
      </c>
      <c r="B64" s="340"/>
      <c r="C64" s="341"/>
      <c r="D64" s="33">
        <f>D63/(COUNT(B56:C62)*2)</f>
        <v>0.9285714285714286</v>
      </c>
    </row>
    <row r="65" spans="1:7" s="22" customFormat="1" x14ac:dyDescent="0.3">
      <c r="A65" s="26"/>
      <c r="B65" s="27"/>
      <c r="C65" s="27"/>
      <c r="D65" s="28"/>
      <c r="G65" s="126"/>
    </row>
    <row r="66" spans="1:7" ht="19.5" x14ac:dyDescent="0.4">
      <c r="A66" s="337" t="s">
        <v>130</v>
      </c>
      <c r="B66" s="338"/>
      <c r="C66" s="338"/>
      <c r="D66" s="338"/>
      <c r="E66" s="338"/>
      <c r="F66" s="338"/>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23" t="s">
        <v>432</v>
      </c>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ht="33" x14ac:dyDescent="0.3">
      <c r="A78" s="21" t="s">
        <v>232</v>
      </c>
      <c r="B78" s="100">
        <v>1</v>
      </c>
      <c r="C78" s="106"/>
      <c r="D78" s="95" t="s">
        <v>433</v>
      </c>
      <c r="E78" s="107"/>
      <c r="F78" s="94" t="s">
        <v>357</v>
      </c>
      <c r="G78" s="126"/>
    </row>
    <row r="79" spans="1:7" x14ac:dyDescent="0.3">
      <c r="A79" s="17" t="s">
        <v>177</v>
      </c>
      <c r="B79" s="100">
        <v>2</v>
      </c>
      <c r="C79" s="94"/>
      <c r="D79" s="107"/>
      <c r="E79" s="105"/>
      <c r="F79" s="94"/>
    </row>
    <row r="80" spans="1:7" ht="36" x14ac:dyDescent="0.35">
      <c r="A80" s="43" t="s">
        <v>167</v>
      </c>
      <c r="B80" s="100">
        <v>2</v>
      </c>
      <c r="C80" s="120" t="str">
        <f>IF(B80=0, -5, "0")</f>
        <v>0</v>
      </c>
      <c r="D80" s="95" t="s">
        <v>434</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9" t="s">
        <v>36</v>
      </c>
      <c r="B84" s="340"/>
      <c r="C84" s="341"/>
      <c r="D84" s="248">
        <f>SUM(B67:C83)</f>
        <v>25</v>
      </c>
    </row>
    <row r="85" spans="1:7" x14ac:dyDescent="0.3">
      <c r="A85" s="339" t="s">
        <v>295</v>
      </c>
      <c r="B85" s="340"/>
      <c r="C85" s="341"/>
      <c r="D85" s="33">
        <f>D84/(COUNT(B67:C83)*2)</f>
        <v>0.96153846153846156</v>
      </c>
    </row>
    <row r="86" spans="1:7" s="22" customFormat="1" x14ac:dyDescent="0.3">
      <c r="A86" s="26"/>
      <c r="B86" s="27"/>
      <c r="C86" s="27"/>
      <c r="D86" s="28"/>
      <c r="G86" s="126"/>
    </row>
    <row r="87" spans="1:7" ht="19.5" x14ac:dyDescent="0.4">
      <c r="A87" s="337" t="s">
        <v>211</v>
      </c>
      <c r="B87" s="338"/>
      <c r="C87" s="338"/>
      <c r="D87" s="338"/>
      <c r="E87" s="338"/>
      <c r="F87" s="338"/>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1</v>
      </c>
      <c r="C91" s="101"/>
      <c r="D91" s="95" t="s">
        <v>435</v>
      </c>
      <c r="E91" s="94"/>
      <c r="F91" s="94" t="s">
        <v>356</v>
      </c>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ht="38.25" customHeight="1" x14ac:dyDescent="0.3">
      <c r="A95" s="20" t="s">
        <v>165</v>
      </c>
      <c r="B95" s="110">
        <v>0</v>
      </c>
      <c r="C95" s="94"/>
      <c r="D95" s="113" t="s">
        <v>438</v>
      </c>
      <c r="E95" s="94" t="s">
        <v>480</v>
      </c>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83.25" x14ac:dyDescent="0.35">
      <c r="A99" s="46" t="s">
        <v>193</v>
      </c>
      <c r="B99" s="110">
        <v>0</v>
      </c>
      <c r="C99" s="120">
        <f>IF(B99=0, -5, "0")</f>
        <v>-5</v>
      </c>
      <c r="D99" s="95" t="s">
        <v>436</v>
      </c>
      <c r="E99" s="95" t="s">
        <v>437</v>
      </c>
      <c r="F99" s="94" t="s">
        <v>357</v>
      </c>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9" t="s">
        <v>36</v>
      </c>
      <c r="B102" s="340"/>
      <c r="C102" s="341"/>
      <c r="D102" s="248">
        <f>SUM(B88:C101)</f>
        <v>16</v>
      </c>
    </row>
    <row r="103" spans="1:7" x14ac:dyDescent="0.3">
      <c r="A103" s="339" t="s">
        <v>295</v>
      </c>
      <c r="B103" s="340"/>
      <c r="C103" s="341"/>
      <c r="D103" s="33">
        <f>D102/(COUNT(B88:C101)*2)</f>
        <v>0.5714285714285714</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7" t="s">
        <v>212</v>
      </c>
      <c r="B106" s="338"/>
      <c r="C106" s="338"/>
      <c r="D106" s="338"/>
      <c r="E106" s="338"/>
      <c r="F106" s="338"/>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296" t="s">
        <v>439</v>
      </c>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99.75" x14ac:dyDescent="0.35">
      <c r="A115" s="46" t="s">
        <v>312</v>
      </c>
      <c r="B115" s="110">
        <v>2</v>
      </c>
      <c r="C115" s="120" t="str">
        <f>IF(B115=0, -5, "0")</f>
        <v>0</v>
      </c>
      <c r="D115" s="95" t="s">
        <v>471</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9" t="s">
        <v>36</v>
      </c>
      <c r="B118" s="340"/>
      <c r="C118" s="341"/>
      <c r="D118" s="248">
        <f>SUM(B107:C117)</f>
        <v>22</v>
      </c>
      <c r="E118" s="13"/>
      <c r="F118" s="13"/>
      <c r="G118" s="126"/>
    </row>
    <row r="119" spans="1:7" s="22" customFormat="1" x14ac:dyDescent="0.3">
      <c r="A119" s="339" t="s">
        <v>295</v>
      </c>
      <c r="B119" s="340"/>
      <c r="C119" s="341"/>
      <c r="D119" s="33">
        <f>D118/(COUNT(B107:C117)*2)</f>
        <v>1</v>
      </c>
      <c r="E119" s="13"/>
      <c r="F119" s="13"/>
      <c r="G119" s="126"/>
    </row>
    <row r="120" spans="1:7" s="22" customFormat="1" x14ac:dyDescent="0.3">
      <c r="A120" s="26"/>
      <c r="B120" s="27"/>
      <c r="C120" s="27"/>
      <c r="D120" s="28"/>
      <c r="G120" s="126"/>
    </row>
    <row r="121" spans="1:7" ht="19.5" x14ac:dyDescent="0.4">
      <c r="A121" s="337" t="s">
        <v>185</v>
      </c>
      <c r="B121" s="338"/>
      <c r="C121" s="338"/>
      <c r="D121" s="338"/>
      <c r="E121" s="338"/>
      <c r="F121" s="338"/>
    </row>
    <row r="122" spans="1:7" x14ac:dyDescent="0.3">
      <c r="A122" s="44" t="s">
        <v>275</v>
      </c>
      <c r="B122" s="111">
        <v>2</v>
      </c>
      <c r="C122" s="94"/>
      <c r="D122" s="113"/>
      <c r="E122" s="113"/>
      <c r="F122" s="94"/>
    </row>
    <row r="123" spans="1:7" ht="33" x14ac:dyDescent="0.3">
      <c r="A123" s="44" t="s">
        <v>272</v>
      </c>
      <c r="B123" s="111">
        <v>1</v>
      </c>
      <c r="C123" s="94"/>
      <c r="D123" s="95" t="s">
        <v>472</v>
      </c>
      <c r="E123" s="95"/>
      <c r="F123" s="94" t="s">
        <v>357</v>
      </c>
    </row>
    <row r="124" spans="1:7" ht="34.5" x14ac:dyDescent="0.4">
      <c r="A124" s="17" t="s">
        <v>293</v>
      </c>
      <c r="B124" s="111">
        <v>1</v>
      </c>
      <c r="C124" s="101"/>
      <c r="D124" s="95" t="s">
        <v>453</v>
      </c>
      <c r="E124" s="95"/>
      <c r="F124" s="94" t="s">
        <v>356</v>
      </c>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23" t="s">
        <v>440</v>
      </c>
      <c r="E127" s="102"/>
      <c r="F127" s="94"/>
    </row>
    <row r="128" spans="1:7" ht="18" x14ac:dyDescent="0.35">
      <c r="A128" s="40" t="s">
        <v>236</v>
      </c>
      <c r="B128" s="111">
        <v>2</v>
      </c>
      <c r="C128" s="120" t="str">
        <f>IF(B128=0, -5, "0")</f>
        <v>0</v>
      </c>
      <c r="D128" s="95" t="s">
        <v>441</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442</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9" t="s">
        <v>36</v>
      </c>
      <c r="B133" s="340"/>
      <c r="C133" s="341"/>
      <c r="D133" s="248">
        <f>SUM(B122:C132)</f>
        <v>20</v>
      </c>
    </row>
    <row r="134" spans="1:7" x14ac:dyDescent="0.3">
      <c r="A134" s="339" t="s">
        <v>295</v>
      </c>
      <c r="B134" s="340"/>
      <c r="C134" s="341"/>
      <c r="D134" s="32">
        <f>D133/(COUNT(B122:C132)*2)</f>
        <v>0.90909090909090906</v>
      </c>
    </row>
    <row r="135" spans="1:7" s="22" customFormat="1" x14ac:dyDescent="0.3">
      <c r="A135" s="26"/>
      <c r="B135" s="27"/>
      <c r="C135" s="27"/>
      <c r="D135" s="31"/>
      <c r="G135" s="126"/>
    </row>
    <row r="136" spans="1:7" ht="19.5" x14ac:dyDescent="0.4">
      <c r="A136" s="337" t="s">
        <v>71</v>
      </c>
      <c r="B136" s="338"/>
      <c r="C136" s="338"/>
      <c r="D136" s="338"/>
      <c r="E136" s="338"/>
      <c r="F136" s="338"/>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33" x14ac:dyDescent="0.3">
      <c r="A140" s="52" t="s">
        <v>278</v>
      </c>
      <c r="B140" s="110">
        <v>1</v>
      </c>
      <c r="C140" s="95"/>
      <c r="D140" s="129" t="s">
        <v>443</v>
      </c>
      <c r="E140" s="94"/>
      <c r="F140" s="94" t="s">
        <v>356</v>
      </c>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129"/>
      <c r="E145" s="94"/>
      <c r="F145" s="94"/>
    </row>
    <row r="146" spans="1:7" ht="33" x14ac:dyDescent="0.3">
      <c r="A146" s="23" t="s">
        <v>95</v>
      </c>
      <c r="B146" s="110">
        <v>1</v>
      </c>
      <c r="C146" s="95"/>
      <c r="D146" s="129" t="s">
        <v>444</v>
      </c>
      <c r="E146" s="94"/>
      <c r="F146" s="94" t="s">
        <v>356</v>
      </c>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9" t="s">
        <v>36</v>
      </c>
      <c r="B149" s="340"/>
      <c r="C149" s="341"/>
      <c r="D149" s="248">
        <f>SUM(B137:C148)</f>
        <v>22</v>
      </c>
    </row>
    <row r="150" spans="1:7" x14ac:dyDescent="0.3">
      <c r="A150" s="339" t="s">
        <v>295</v>
      </c>
      <c r="B150" s="340"/>
      <c r="C150" s="341"/>
      <c r="D150" s="33">
        <f>D149/(COUNT(B137:C148)*2)</f>
        <v>0.91666666666666663</v>
      </c>
    </row>
    <row r="151" spans="1:7" s="22" customFormat="1" x14ac:dyDescent="0.3">
      <c r="A151" s="26"/>
      <c r="B151" s="27"/>
      <c r="C151" s="27"/>
      <c r="D151" s="28"/>
      <c r="G151" s="126"/>
    </row>
    <row r="152" spans="1:7" ht="19.5" x14ac:dyDescent="0.4">
      <c r="A152" s="337" t="s">
        <v>217</v>
      </c>
      <c r="B152" s="338"/>
      <c r="C152" s="338"/>
      <c r="D152" s="338"/>
      <c r="E152" s="338"/>
      <c r="F152" s="338"/>
    </row>
    <row r="153" spans="1:7" x14ac:dyDescent="0.3">
      <c r="A153" s="50" t="s">
        <v>279</v>
      </c>
      <c r="B153" s="94">
        <v>2</v>
      </c>
      <c r="C153" s="94"/>
      <c r="D153" s="95"/>
      <c r="E153" s="94"/>
      <c r="F153" s="94"/>
    </row>
    <row r="154" spans="1:7" x14ac:dyDescent="0.3">
      <c r="A154" s="17" t="s">
        <v>149</v>
      </c>
      <c r="B154" s="94">
        <v>2</v>
      </c>
      <c r="C154" s="94"/>
      <c r="D154" s="95"/>
      <c r="E154" s="94"/>
      <c r="F154" s="94"/>
    </row>
    <row r="155" spans="1:7" ht="50.25" x14ac:dyDescent="0.35">
      <c r="A155" s="40" t="s">
        <v>306</v>
      </c>
      <c r="B155" s="94">
        <v>0</v>
      </c>
      <c r="C155" s="120">
        <f>IF(B155=0, -5, "0")</f>
        <v>-5</v>
      </c>
      <c r="D155" s="95" t="s">
        <v>445</v>
      </c>
      <c r="E155" s="95" t="s">
        <v>447</v>
      </c>
      <c r="F155" s="94" t="s">
        <v>356</v>
      </c>
    </row>
    <row r="156" spans="1:7" ht="50.25" x14ac:dyDescent="0.35">
      <c r="A156" s="40" t="s">
        <v>307</v>
      </c>
      <c r="B156" s="94">
        <v>1</v>
      </c>
      <c r="C156" s="120" t="str">
        <f>IF(B156=0, -5, "0")</f>
        <v>0</v>
      </c>
      <c r="D156" s="95" t="s">
        <v>446</v>
      </c>
      <c r="E156" s="94"/>
      <c r="F156" s="94" t="s">
        <v>357</v>
      </c>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9" t="s">
        <v>36</v>
      </c>
      <c r="B161" s="344"/>
      <c r="C161" s="345"/>
      <c r="D161" s="250">
        <f>SUM(B153:C160)</f>
        <v>8</v>
      </c>
    </row>
    <row r="162" spans="1:7" x14ac:dyDescent="0.3">
      <c r="A162" s="339" t="s">
        <v>295</v>
      </c>
      <c r="B162" s="340"/>
      <c r="C162" s="341"/>
      <c r="D162" s="33">
        <f>D161/(COUNT(B153:C160)*2)</f>
        <v>0.44444444444444442</v>
      </c>
    </row>
    <row r="163" spans="1:7" s="22" customFormat="1" x14ac:dyDescent="0.3">
      <c r="A163" s="26"/>
      <c r="B163" s="27"/>
      <c r="C163" s="29"/>
      <c r="D163" s="30"/>
      <c r="G163" s="126"/>
    </row>
    <row r="164" spans="1:7" ht="19.5" x14ac:dyDescent="0.4">
      <c r="A164" s="337" t="s">
        <v>77</v>
      </c>
      <c r="B164" s="338"/>
      <c r="C164" s="338"/>
      <c r="D164" s="338"/>
      <c r="E164" s="338"/>
      <c r="F164" s="338"/>
    </row>
    <row r="165" spans="1:7" ht="83.25" x14ac:dyDescent="0.35">
      <c r="A165" s="40" t="s">
        <v>286</v>
      </c>
      <c r="B165" s="94">
        <v>0</v>
      </c>
      <c r="C165" s="120">
        <f>IF(B165=0, -5, "0")</f>
        <v>-5</v>
      </c>
      <c r="D165" s="95" t="s">
        <v>449</v>
      </c>
      <c r="E165" s="113" t="s">
        <v>448</v>
      </c>
      <c r="F165" s="94" t="s">
        <v>357</v>
      </c>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9" t="s">
        <v>36</v>
      </c>
      <c r="B169" s="340"/>
      <c r="C169" s="341"/>
      <c r="D169" s="248">
        <f>SUM(B165:C168)</f>
        <v>1</v>
      </c>
    </row>
    <row r="170" spans="1:7" x14ac:dyDescent="0.3">
      <c r="A170" s="339" t="s">
        <v>295</v>
      </c>
      <c r="B170" s="340"/>
      <c r="C170" s="341"/>
      <c r="D170" s="33">
        <f>D169/(COUNT(B165:C168)*2)</f>
        <v>0.1</v>
      </c>
    </row>
    <row r="171" spans="1:7" s="22" customFormat="1" x14ac:dyDescent="0.3">
      <c r="A171" s="26"/>
      <c r="B171" s="27"/>
      <c r="C171" s="27"/>
      <c r="D171" s="28"/>
      <c r="G171" s="126"/>
    </row>
    <row r="172" spans="1:7" ht="19.5" x14ac:dyDescent="0.4">
      <c r="A172" s="342" t="s">
        <v>17</v>
      </c>
      <c r="B172" s="343"/>
      <c r="C172" s="343"/>
      <c r="D172" s="343"/>
      <c r="E172" s="343"/>
      <c r="F172" s="343"/>
    </row>
    <row r="173" spans="1:7" ht="132" x14ac:dyDescent="0.3">
      <c r="A173" s="20" t="s">
        <v>180</v>
      </c>
      <c r="B173" s="94">
        <v>1</v>
      </c>
      <c r="C173" s="94"/>
      <c r="D173" s="113" t="s">
        <v>469</v>
      </c>
      <c r="E173" s="94"/>
      <c r="F173" s="94" t="s">
        <v>357</v>
      </c>
    </row>
    <row r="174" spans="1:7" ht="33" x14ac:dyDescent="0.3">
      <c r="A174" s="17" t="s">
        <v>87</v>
      </c>
      <c r="B174" s="94">
        <v>1</v>
      </c>
      <c r="C174" s="94"/>
      <c r="D174" s="95" t="s">
        <v>473</v>
      </c>
      <c r="E174" s="94"/>
      <c r="F174" s="94" t="s">
        <v>357</v>
      </c>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9" t="s">
        <v>36</v>
      </c>
      <c r="B177" s="340"/>
      <c r="C177" s="341"/>
      <c r="D177" s="248">
        <f>SUM(B173:C176)</f>
        <v>6</v>
      </c>
    </row>
    <row r="178" spans="1:7" x14ac:dyDescent="0.3">
      <c r="A178" s="339" t="s">
        <v>295</v>
      </c>
      <c r="B178" s="340"/>
      <c r="C178" s="341"/>
      <c r="D178" s="33">
        <f>D177/(COUNT(B173:C176)*2)</f>
        <v>0.75</v>
      </c>
    </row>
    <row r="179" spans="1:7" s="22" customFormat="1" x14ac:dyDescent="0.3">
      <c r="A179" s="26"/>
      <c r="B179" s="27"/>
      <c r="C179" s="27"/>
      <c r="D179" s="28"/>
      <c r="G179" s="126"/>
    </row>
    <row r="180" spans="1:7" ht="19.5" x14ac:dyDescent="0.4">
      <c r="A180" s="337" t="s">
        <v>78</v>
      </c>
      <c r="B180" s="338"/>
      <c r="C180" s="338"/>
      <c r="D180" s="338"/>
      <c r="E180" s="338"/>
      <c r="F180" s="338"/>
    </row>
    <row r="181" spans="1:7" x14ac:dyDescent="0.3">
      <c r="A181" s="44" t="s">
        <v>315</v>
      </c>
      <c r="B181" s="94">
        <v>2</v>
      </c>
      <c r="C181" s="94"/>
      <c r="D181" s="95"/>
      <c r="E181" s="95"/>
      <c r="F181" s="94"/>
    </row>
    <row r="182" spans="1:7" ht="66" x14ac:dyDescent="0.3">
      <c r="A182" s="52" t="s">
        <v>220</v>
      </c>
      <c r="B182" s="94">
        <v>1</v>
      </c>
      <c r="C182" s="94"/>
      <c r="D182" s="95" t="s">
        <v>470</v>
      </c>
      <c r="E182" s="69"/>
      <c r="F182" s="94" t="s">
        <v>356</v>
      </c>
    </row>
    <row r="183" spans="1:7" ht="33" x14ac:dyDescent="0.3">
      <c r="A183" s="17" t="s">
        <v>88</v>
      </c>
      <c r="B183" s="94">
        <v>1</v>
      </c>
      <c r="C183" s="94"/>
      <c r="D183" s="95" t="s">
        <v>450</v>
      </c>
      <c r="E183" s="94"/>
      <c r="F183" s="94" t="s">
        <v>357</v>
      </c>
    </row>
    <row r="184" spans="1:7" x14ac:dyDescent="0.3">
      <c r="A184" s="20" t="s">
        <v>238</v>
      </c>
      <c r="B184" s="94" t="s">
        <v>32</v>
      </c>
      <c r="C184" s="94"/>
      <c r="D184" s="95"/>
      <c r="E184" s="94"/>
      <c r="F184" s="94"/>
    </row>
    <row r="185" spans="1:7" x14ac:dyDescent="0.3">
      <c r="A185" s="17" t="s">
        <v>309</v>
      </c>
      <c r="B185" s="94">
        <v>2</v>
      </c>
      <c r="C185" s="94"/>
      <c r="D185" s="95"/>
      <c r="E185" s="94"/>
      <c r="F185" s="94"/>
    </row>
    <row r="186" spans="1:7" x14ac:dyDescent="0.3">
      <c r="A186" s="339" t="s">
        <v>36</v>
      </c>
      <c r="B186" s="340"/>
      <c r="C186" s="341"/>
      <c r="D186" s="248">
        <f>SUM(B181:C185)</f>
        <v>6</v>
      </c>
    </row>
    <row r="187" spans="1:7" x14ac:dyDescent="0.3">
      <c r="A187" s="339" t="s">
        <v>295</v>
      </c>
      <c r="B187" s="340"/>
      <c r="C187" s="341"/>
      <c r="D187" s="33">
        <f>D186/(COUNT(B181:C185)*2)</f>
        <v>0.75</v>
      </c>
    </row>
    <row r="188" spans="1:7" s="22" customFormat="1" x14ac:dyDescent="0.3">
      <c r="A188" s="26"/>
      <c r="B188" s="27"/>
      <c r="C188" s="27"/>
      <c r="D188" s="28"/>
      <c r="G188" s="126"/>
    </row>
    <row r="189" spans="1:7" ht="19.5" x14ac:dyDescent="0.4">
      <c r="A189" s="337" t="s">
        <v>216</v>
      </c>
      <c r="B189" s="338"/>
      <c r="C189" s="338"/>
      <c r="D189" s="338"/>
      <c r="E189" s="338"/>
      <c r="F189" s="338"/>
    </row>
    <row r="190" spans="1:7" x14ac:dyDescent="0.3">
      <c r="A190" s="44" t="s">
        <v>371</v>
      </c>
      <c r="B190" s="94" t="s">
        <v>32</v>
      </c>
      <c r="C190" s="94"/>
      <c r="D190" s="94"/>
      <c r="E190" s="94"/>
      <c r="F190" s="94"/>
      <c r="G190" s="13"/>
    </row>
    <row r="191" spans="1:7" ht="18" x14ac:dyDescent="0.35">
      <c r="A191" s="273"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39" t="s">
        <v>36</v>
      </c>
      <c r="B194" s="340"/>
      <c r="C194" s="341"/>
      <c r="D194" s="54">
        <f>SUM(B190:C193)</f>
        <v>4</v>
      </c>
    </row>
    <row r="195" spans="1:6" x14ac:dyDescent="0.3">
      <c r="A195" s="339" t="s">
        <v>295</v>
      </c>
      <c r="B195" s="340"/>
      <c r="C195" s="341"/>
      <c r="D195" s="33">
        <f>D194/(COUNT(B190:C193)*2)</f>
        <v>1</v>
      </c>
    </row>
    <row r="197" spans="1:6" ht="18" x14ac:dyDescent="0.35">
      <c r="A197" s="64" t="s">
        <v>246</v>
      </c>
      <c r="B197" s="63"/>
      <c r="C197" s="63"/>
      <c r="D197" s="289" t="e">
        <f>E197*100/F197</f>
        <v>#DIV/0!</v>
      </c>
      <c r="E197" s="287"/>
      <c r="F197" s="288"/>
    </row>
    <row r="198" spans="1:6" ht="22.5" x14ac:dyDescent="0.3">
      <c r="A198" s="35" t="s">
        <v>322</v>
      </c>
      <c r="B198" s="36"/>
      <c r="C198" s="37"/>
      <c r="D198" s="38">
        <f>SUM(D194,D186,D177,D169,D161,D63,D52,D33,D22,D118,D149,D133,D102,D84,D42)</f>
        <v>183</v>
      </c>
    </row>
    <row r="199" spans="1:6" ht="22.5" x14ac:dyDescent="0.3">
      <c r="A199" s="35" t="s">
        <v>323</v>
      </c>
      <c r="B199" s="36"/>
      <c r="C199" s="37"/>
      <c r="D199" s="39">
        <f>D198/(COUNT(B190:C193,B181:C185,B173:C176,B165:C168,B153:C160,B56:C62,B46:C51,B26:C32,B17:C21,B107:C117,B137:C148,B122:C132,B88:C101,B67:C83,B37:C41)*2)</f>
        <v>0.79565217391304344</v>
      </c>
    </row>
  </sheetData>
  <sheetProtection algorithmName="SHA-512" hashValue="/ZvnBfcWzBky+OiEWMpRALpezSrVhRX0xs1WbJ6g2q0yLb5uEClzc+rxTQa7mC/nQvlsdfSusM8LTgG7ggE9fw==" saltValue="Gwa4V1kskC3Ahh4/lPIesw=="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37" orientation="portrait" r:id="rId1"/>
  <rowBreaks count="2" manualBreakCount="2">
    <brk id="85" max="5" man="1"/>
    <brk id="170" max="5" man="1"/>
  </rowBreaks>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abSelected="1" view="pageBreakPreview" zoomScale="81" zoomScaleSheetLayoutView="81" workbookViewId="0">
      <selection activeCell="D132" sqref="D132"/>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2"/>
      <c r="E1" s="332"/>
      <c r="F1" s="332"/>
      <c r="G1" s="332"/>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33" t="s">
        <v>179</v>
      </c>
      <c r="B7" s="333"/>
      <c r="C7" s="333"/>
      <c r="D7" s="333"/>
      <c r="E7" s="333"/>
      <c r="F7" s="333"/>
      <c r="G7" s="125"/>
    </row>
    <row r="8" spans="1:7" ht="29.25" x14ac:dyDescent="0.45">
      <c r="A8" s="334" t="str">
        <f>'Page de garde'!D18</f>
        <v>Manar City</v>
      </c>
      <c r="B8" s="334"/>
      <c r="C8" s="334"/>
      <c r="D8" s="334"/>
      <c r="E8" s="334"/>
      <c r="F8" s="334"/>
      <c r="G8" s="125"/>
    </row>
    <row r="9" spans="1:7" ht="24" x14ac:dyDescent="0.45">
      <c r="A9" s="14" t="s">
        <v>42</v>
      </c>
      <c r="B9" s="335" t="s">
        <v>482</v>
      </c>
      <c r="C9" s="335"/>
      <c r="D9" s="335"/>
      <c r="E9" s="335"/>
      <c r="F9" s="335"/>
      <c r="G9" s="125"/>
    </row>
    <row r="10" spans="1:7" ht="24" x14ac:dyDescent="0.45">
      <c r="A10" s="15" t="s">
        <v>44</v>
      </c>
      <c r="B10" s="336" t="s">
        <v>483</v>
      </c>
      <c r="C10" s="336"/>
      <c r="D10" s="336"/>
      <c r="E10" s="336"/>
      <c r="F10" s="336"/>
      <c r="G10" s="125"/>
    </row>
    <row r="11" spans="1:7" ht="24" x14ac:dyDescent="0.45">
      <c r="A11" s="14" t="s">
        <v>43</v>
      </c>
      <c r="B11" s="331">
        <v>43402</v>
      </c>
      <c r="C11" s="331"/>
      <c r="D11" s="331"/>
      <c r="E11" s="331"/>
      <c r="F11" s="331"/>
      <c r="G11" s="125"/>
    </row>
    <row r="12" spans="1:7" ht="24" x14ac:dyDescent="0.45">
      <c r="A12" s="14" t="s">
        <v>239</v>
      </c>
      <c r="B12" s="329">
        <f>D549</f>
        <v>0.89464882943143809</v>
      </c>
      <c r="C12" s="329"/>
      <c r="D12" s="329"/>
      <c r="E12" s="329"/>
      <c r="F12" s="329"/>
      <c r="G12" s="125"/>
    </row>
    <row r="13" spans="1:7" ht="22.5" x14ac:dyDescent="0.45">
      <c r="D13" s="330"/>
      <c r="E13" s="330"/>
      <c r="F13" s="330"/>
      <c r="G13" s="33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43402</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3" t="s">
        <v>379</v>
      </c>
      <c r="B38" s="324"/>
      <c r="C38" s="324"/>
      <c r="D38" s="324"/>
      <c r="E38" s="324"/>
      <c r="F38" s="325"/>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43402</v>
      </c>
      <c r="B49" s="124"/>
      <c r="C49" s="135"/>
      <c r="D49" s="124"/>
    </row>
    <row r="50" spans="1:7" x14ac:dyDescent="0.3">
      <c r="A50" s="313" t="s">
        <v>30</v>
      </c>
      <c r="B50" s="314" t="s">
        <v>31</v>
      </c>
      <c r="C50" s="314"/>
      <c r="D50" s="314" t="s">
        <v>46</v>
      </c>
      <c r="E50" s="315" t="s">
        <v>310</v>
      </c>
      <c r="F50" s="315" t="s">
        <v>360</v>
      </c>
      <c r="G50" s="127"/>
    </row>
    <row r="51" spans="1:7"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t="s">
        <v>32</v>
      </c>
      <c r="C53" s="130"/>
      <c r="D53" s="138"/>
      <c r="E53" s="94"/>
      <c r="F53" s="204"/>
    </row>
    <row r="54" spans="1:7" ht="33" x14ac:dyDescent="0.3">
      <c r="A54" s="18" t="s">
        <v>229</v>
      </c>
      <c r="B54" s="130">
        <v>1</v>
      </c>
      <c r="C54" s="130"/>
      <c r="D54" s="138" t="s">
        <v>537</v>
      </c>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13</v>
      </c>
    </row>
    <row r="62" spans="1:7" x14ac:dyDescent="0.3">
      <c r="A62" s="5" t="s">
        <v>35</v>
      </c>
      <c r="B62" s="132"/>
      <c r="C62" s="133"/>
      <c r="D62" s="134">
        <f>D61/(COUNT(B53:C60)*2)</f>
        <v>0.9285714285714286</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3" x14ac:dyDescent="0.3">
      <c r="A81" s="70" t="s">
        <v>178</v>
      </c>
      <c r="B81" s="130">
        <v>1</v>
      </c>
      <c r="C81" s="131"/>
      <c r="D81" s="151" t="s">
        <v>517</v>
      </c>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25</v>
      </c>
    </row>
    <row r="85" spans="1:7" x14ac:dyDescent="0.3">
      <c r="A85" s="5" t="s">
        <v>35</v>
      </c>
      <c r="B85" s="132"/>
      <c r="C85" s="133"/>
      <c r="D85" s="134">
        <f>D84/(COUNT(B65:C83)*2)</f>
        <v>0.96153846153846156</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50.25" x14ac:dyDescent="0.35">
      <c r="A89" s="260" t="s">
        <v>55</v>
      </c>
      <c r="B89" s="130">
        <v>0</v>
      </c>
      <c r="C89" s="136">
        <f>IF(B89=0, -10, IF(B89=1, -5, "0"))</f>
        <v>-10</v>
      </c>
      <c r="D89" s="129" t="s">
        <v>518</v>
      </c>
      <c r="E89" s="95" t="s">
        <v>519</v>
      </c>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165" x14ac:dyDescent="0.3">
      <c r="A92" s="70" t="s">
        <v>384</v>
      </c>
      <c r="B92" s="130">
        <v>1</v>
      </c>
      <c r="C92" s="218"/>
      <c r="D92" s="147" t="s">
        <v>547</v>
      </c>
      <c r="E92" s="106"/>
      <c r="F92" s="204"/>
    </row>
    <row r="93" spans="1:7" ht="30" x14ac:dyDescent="0.3">
      <c r="A93" s="4" t="s">
        <v>359</v>
      </c>
      <c r="B93" s="130">
        <v>2</v>
      </c>
      <c r="C93" s="130"/>
      <c r="D93" s="129"/>
      <c r="E93" s="94"/>
      <c r="F93" s="204"/>
    </row>
    <row r="94" spans="1:7" x14ac:dyDescent="0.3">
      <c r="A94" s="323" t="s">
        <v>379</v>
      </c>
      <c r="B94" s="324"/>
      <c r="C94" s="324"/>
      <c r="D94" s="324"/>
      <c r="E94" s="324"/>
      <c r="F94" s="325"/>
    </row>
    <row r="95" spans="1:7" ht="26.25" customHeight="1" x14ac:dyDescent="0.3">
      <c r="A95" s="229" t="s">
        <v>361</v>
      </c>
      <c r="B95" s="130">
        <v>2</v>
      </c>
      <c r="C95" s="230"/>
      <c r="D95" s="231"/>
      <c r="E95" s="106"/>
      <c r="F95" s="204"/>
    </row>
    <row r="96" spans="1:7" s="112" customFormat="1" ht="31.5" customHeight="1" x14ac:dyDescent="0.3">
      <c r="A96" s="55" t="s">
        <v>542</v>
      </c>
      <c r="B96" s="130">
        <v>2</v>
      </c>
      <c r="C96" s="213"/>
      <c r="D96" s="223"/>
      <c r="E96" s="106"/>
      <c r="F96" s="204"/>
      <c r="G96" s="127"/>
    </row>
    <row r="97" spans="1:7" s="112" customFormat="1" ht="31.5" customHeight="1" x14ac:dyDescent="0.3">
      <c r="A97" s="219" t="s">
        <v>543</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f>IFERROR(E99/F99,"N.A")</f>
        <v>1</v>
      </c>
      <c r="E99" s="282">
        <f>COUNTIF('A1 Exploitation'!F53:F98,"ok")</f>
        <v>1</v>
      </c>
      <c r="F99" s="283">
        <f>COUNTA('A1 Exploitation'!F53:F98)</f>
        <v>1</v>
      </c>
      <c r="G99" s="127"/>
    </row>
    <row r="100" spans="1:7" x14ac:dyDescent="0.3">
      <c r="A100" s="5" t="s">
        <v>36</v>
      </c>
      <c r="B100" s="5"/>
      <c r="C100" s="5"/>
      <c r="D100" s="5">
        <f>SUM(B88:C93,B95:C99)</f>
        <v>9</v>
      </c>
    </row>
    <row r="101" spans="1:7" x14ac:dyDescent="0.3">
      <c r="A101" s="5" t="s">
        <v>35</v>
      </c>
      <c r="B101" s="132"/>
      <c r="C101" s="133"/>
      <c r="D101" s="134">
        <f>D100/(COUNT(B88:C93,B95:C99)*2)</f>
        <v>0.375</v>
      </c>
    </row>
    <row r="102" spans="1:7" ht="18" x14ac:dyDescent="0.35">
      <c r="A102" s="42" t="s">
        <v>61</v>
      </c>
      <c r="B102" s="152"/>
      <c r="C102" s="153"/>
      <c r="D102" s="143">
        <f>SUM(D84,D100,D61)</f>
        <v>47</v>
      </c>
    </row>
    <row r="103" spans="1:7" ht="18" x14ac:dyDescent="0.35">
      <c r="A103" s="42" t="s">
        <v>199</v>
      </c>
      <c r="B103" s="152"/>
      <c r="C103" s="153"/>
      <c r="D103" s="144">
        <f>D102/(COUNT(B88:C93,B53:C60,B65:C83,B95:C99)*2)</f>
        <v>0.734375</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43402</v>
      </c>
      <c r="B106" s="124"/>
      <c r="C106" s="135"/>
      <c r="D106" s="124"/>
    </row>
    <row r="107" spans="1:7" x14ac:dyDescent="0.3">
      <c r="A107" s="313" t="s">
        <v>30</v>
      </c>
      <c r="B107" s="314" t="s">
        <v>31</v>
      </c>
      <c r="C107" s="314"/>
      <c r="D107" s="314" t="s">
        <v>46</v>
      </c>
      <c r="E107" s="315" t="s">
        <v>310</v>
      </c>
      <c r="F107" s="315" t="s">
        <v>360</v>
      </c>
    </row>
    <row r="108" spans="1:7"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127.5" customHeight="1" x14ac:dyDescent="0.3">
      <c r="A114" s="10" t="s">
        <v>158</v>
      </c>
      <c r="B114" s="130">
        <v>0</v>
      </c>
      <c r="C114" s="130"/>
      <c r="D114" s="123" t="s">
        <v>548</v>
      </c>
      <c r="E114" s="95" t="s">
        <v>498</v>
      </c>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12</v>
      </c>
    </row>
    <row r="118" spans="1:6" x14ac:dyDescent="0.3">
      <c r="A118" s="5" t="s">
        <v>35</v>
      </c>
      <c r="B118" s="132"/>
      <c r="C118" s="133"/>
      <c r="D118" s="134">
        <f>D117/(COUNT(B110:C116)*2)</f>
        <v>0.8571428571428571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463</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ht="82.5" x14ac:dyDescent="0.3">
      <c r="A132" s="210" t="s">
        <v>157</v>
      </c>
      <c r="B132" s="130">
        <v>0</v>
      </c>
      <c r="C132" s="150">
        <f>IF(B132=0, -5, "0")</f>
        <v>-5</v>
      </c>
      <c r="D132" s="301" t="s">
        <v>499</v>
      </c>
      <c r="E132" s="95" t="s">
        <v>500</v>
      </c>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29</v>
      </c>
    </row>
    <row r="140" spans="1:7" x14ac:dyDescent="0.3">
      <c r="A140" s="5" t="s">
        <v>35</v>
      </c>
      <c r="B140" s="132"/>
      <c r="C140" s="133"/>
      <c r="D140" s="134">
        <f>D139/(COUNT(B121:C138)*2)</f>
        <v>0.76315789473684215</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ht="49.5" x14ac:dyDescent="0.3">
      <c r="A144" s="4" t="s">
        <v>131</v>
      </c>
      <c r="B144" s="130">
        <v>0</v>
      </c>
      <c r="C144" s="130"/>
      <c r="D144" s="113" t="s">
        <v>493</v>
      </c>
      <c r="E144" s="95" t="s">
        <v>494</v>
      </c>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542</v>
      </c>
      <c r="B150" s="130">
        <v>2</v>
      </c>
      <c r="C150" s="225"/>
      <c r="D150" s="116"/>
      <c r="E150" s="116"/>
      <c r="F150" s="204"/>
      <c r="G150" s="127"/>
    </row>
    <row r="151" spans="1:7" s="112" customFormat="1" ht="30" x14ac:dyDescent="0.3">
      <c r="A151" s="219" t="s">
        <v>543</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1</v>
      </c>
      <c r="C153" s="140"/>
      <c r="D153" s="281">
        <f>IFERROR(E153/F153,"N.A")</f>
        <v>0.5</v>
      </c>
      <c r="E153" s="282">
        <f>COUNTIF('A1 Exploitation'!F110:F152,"ok")</f>
        <v>1</v>
      </c>
      <c r="F153" s="283">
        <f>COUNTA('A1 Exploitation'!F110:F152)</f>
        <v>2</v>
      </c>
    </row>
    <row r="154" spans="1:7" x14ac:dyDescent="0.3">
      <c r="A154" s="5" t="s">
        <v>36</v>
      </c>
      <c r="B154" s="5"/>
      <c r="C154" s="5"/>
      <c r="D154" s="5">
        <f>SUM(B143:C147,B149:C153)</f>
        <v>17</v>
      </c>
    </row>
    <row r="155" spans="1:7" x14ac:dyDescent="0.3">
      <c r="A155" s="5" t="s">
        <v>35</v>
      </c>
      <c r="B155" s="132"/>
      <c r="C155" s="133"/>
      <c r="D155" s="134">
        <f>D154/(COUNT(B143:C147,B149:C153)*2)</f>
        <v>0.85</v>
      </c>
    </row>
    <row r="156" spans="1:7" x14ac:dyDescent="0.3">
      <c r="A156" s="145"/>
      <c r="B156" s="124"/>
      <c r="C156" s="135"/>
      <c r="D156" s="124"/>
    </row>
    <row r="157" spans="1:7" ht="18" x14ac:dyDescent="0.35">
      <c r="A157" s="42" t="s">
        <v>125</v>
      </c>
      <c r="B157" s="152"/>
      <c r="C157" s="153"/>
      <c r="D157" s="143">
        <f>SUM(D154,D117,D139)</f>
        <v>58</v>
      </c>
    </row>
    <row r="158" spans="1:7" ht="18" x14ac:dyDescent="0.35">
      <c r="A158" s="42" t="s">
        <v>200</v>
      </c>
      <c r="B158" s="152"/>
      <c r="C158" s="153"/>
      <c r="D158" s="144">
        <f>D157/(COUNT(B143:C147,B110:C116,B121:C138,B149:C153)*2)</f>
        <v>0.80555555555555558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43402</v>
      </c>
      <c r="B161" s="124"/>
      <c r="C161" s="135"/>
      <c r="D161" s="127"/>
    </row>
    <row r="162" spans="1:7" x14ac:dyDescent="0.3">
      <c r="A162" s="313" t="s">
        <v>30</v>
      </c>
      <c r="B162" s="314" t="s">
        <v>31</v>
      </c>
      <c r="C162" s="314"/>
      <c r="D162" s="314" t="s">
        <v>46</v>
      </c>
      <c r="E162" s="315" t="s">
        <v>310</v>
      </c>
      <c r="F162" s="315" t="s">
        <v>360</v>
      </c>
      <c r="G162" s="127"/>
    </row>
    <row r="163" spans="1:7"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ht="33" x14ac:dyDescent="0.3">
      <c r="A176" s="4" t="s">
        <v>93</v>
      </c>
      <c r="B176" s="130">
        <v>1</v>
      </c>
      <c r="C176" s="130"/>
      <c r="D176" s="113" t="s">
        <v>487</v>
      </c>
      <c r="E176" s="94"/>
      <c r="F176" s="204"/>
    </row>
    <row r="177" spans="1:7" x14ac:dyDescent="0.3">
      <c r="A177" s="4" t="s">
        <v>122</v>
      </c>
      <c r="B177" s="130">
        <v>2</v>
      </c>
      <c r="C177" s="130"/>
      <c r="D177" s="113"/>
      <c r="E177" s="94"/>
      <c r="F177" s="204"/>
    </row>
    <row r="178" spans="1:7" ht="49.5" x14ac:dyDescent="0.3">
      <c r="A178" s="4" t="s">
        <v>59</v>
      </c>
      <c r="B178" s="130">
        <v>1</v>
      </c>
      <c r="C178" s="130"/>
      <c r="D178" s="157" t="s">
        <v>489</v>
      </c>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ht="66" x14ac:dyDescent="0.3">
      <c r="A184" s="210" t="s">
        <v>363</v>
      </c>
      <c r="B184" s="130">
        <v>1</v>
      </c>
      <c r="C184" s="150" t="str">
        <f>IF(B184=0, -5, "0")</f>
        <v>0</v>
      </c>
      <c r="D184" s="157" t="s">
        <v>490</v>
      </c>
      <c r="E184" s="95"/>
      <c r="F184" s="204"/>
    </row>
    <row r="185" spans="1:7" ht="51.75" customHeight="1" x14ac:dyDescent="0.3">
      <c r="A185" s="70" t="s">
        <v>136</v>
      </c>
      <c r="B185" s="130">
        <v>1</v>
      </c>
      <c r="C185" s="130"/>
      <c r="D185" s="157" t="s">
        <v>488</v>
      </c>
      <c r="E185" s="94"/>
      <c r="F185" s="204"/>
    </row>
    <row r="186" spans="1:7" ht="48"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1</v>
      </c>
      <c r="C193" s="130"/>
      <c r="D193" s="217" t="s">
        <v>491</v>
      </c>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19" t="s">
        <v>379</v>
      </c>
      <c r="B195" s="319"/>
      <c r="C195" s="319"/>
      <c r="D195" s="319"/>
      <c r="E195" s="319"/>
      <c r="F195" s="319"/>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542</v>
      </c>
      <c r="B197" s="130">
        <v>2</v>
      </c>
      <c r="C197" s="131"/>
      <c r="D197" s="116"/>
      <c r="E197" s="106"/>
      <c r="F197" s="204"/>
      <c r="G197" s="127"/>
    </row>
    <row r="198" spans="1:7" s="112" customFormat="1" ht="33" customHeight="1" x14ac:dyDescent="0.3">
      <c r="A198" s="10" t="s">
        <v>543</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COUNTIF('A1 Exploitation'!F165:F199,"ok")</f>
        <v>3</v>
      </c>
      <c r="F200" s="283">
        <f>COUNTA('A1 Exploitation'!F165:F199)</f>
        <v>3</v>
      </c>
      <c r="G200" s="127"/>
    </row>
    <row r="201" spans="1:7" x14ac:dyDescent="0.3">
      <c r="A201" s="59" t="s">
        <v>36</v>
      </c>
      <c r="B201" s="59"/>
      <c r="C201" s="59"/>
      <c r="D201" s="59">
        <f>SUM(B176:C194,B196:C200)</f>
        <v>43</v>
      </c>
    </row>
    <row r="202" spans="1:7" x14ac:dyDescent="0.3">
      <c r="A202" s="5" t="s">
        <v>35</v>
      </c>
      <c r="B202" s="132"/>
      <c r="C202" s="133"/>
      <c r="D202" s="134">
        <f>D201/(COUNT(B176:C194,B196:C200)*2)</f>
        <v>0.89583333333333337</v>
      </c>
    </row>
    <row r="203" spans="1:7" x14ac:dyDescent="0.3">
      <c r="A203" s="145"/>
      <c r="B203" s="124"/>
      <c r="C203" s="135"/>
      <c r="D203" s="124"/>
    </row>
    <row r="204" spans="1:7" ht="18" x14ac:dyDescent="0.35">
      <c r="A204" s="42" t="s">
        <v>126</v>
      </c>
      <c r="B204" s="152"/>
      <c r="C204" s="153"/>
      <c r="D204" s="143">
        <f>SUM(D172,D201)</f>
        <v>57</v>
      </c>
    </row>
    <row r="205" spans="1:7" ht="18" x14ac:dyDescent="0.35">
      <c r="A205" s="42" t="s">
        <v>201</v>
      </c>
      <c r="B205" s="152"/>
      <c r="C205" s="153"/>
      <c r="D205" s="144">
        <f>D204/(COUNT(B165:C171,B176:C194,B196:C200)*2)</f>
        <v>0.91935483870967738</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43402</v>
      </c>
      <c r="B208" s="124"/>
      <c r="C208" s="135"/>
      <c r="D208" s="124"/>
    </row>
    <row r="209" spans="1:7" x14ac:dyDescent="0.3">
      <c r="A209" s="313" t="s">
        <v>30</v>
      </c>
      <c r="B209" s="314" t="s">
        <v>31</v>
      </c>
      <c r="C209" s="314"/>
      <c r="D209" s="314" t="s">
        <v>46</v>
      </c>
      <c r="E209" s="315" t="s">
        <v>310</v>
      </c>
      <c r="F209" s="315" t="s">
        <v>360</v>
      </c>
      <c r="G209" s="127"/>
    </row>
    <row r="210" spans="1:7"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t="s">
        <v>32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18</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33" x14ac:dyDescent="0.3">
      <c r="A226" s="70" t="s">
        <v>364</v>
      </c>
      <c r="B226" s="130">
        <v>1</v>
      </c>
      <c r="C226" s="130"/>
      <c r="D226" s="95" t="s">
        <v>525</v>
      </c>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205.5" customHeight="1" x14ac:dyDescent="0.3">
      <c r="A238" s="209" t="s">
        <v>66</v>
      </c>
      <c r="B238" s="130">
        <v>0</v>
      </c>
      <c r="C238" s="150">
        <f>IF(B238=0, -5, "0")</f>
        <v>-5</v>
      </c>
      <c r="D238" s="302" t="s">
        <v>540</v>
      </c>
      <c r="E238" s="95" t="s">
        <v>526</v>
      </c>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ht="33" x14ac:dyDescent="0.3">
      <c r="A241" s="8" t="s">
        <v>75</v>
      </c>
      <c r="B241" s="130">
        <v>1</v>
      </c>
      <c r="C241" s="130"/>
      <c r="D241" s="95" t="s">
        <v>539</v>
      </c>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27</v>
      </c>
    </row>
    <row r="245" spans="1:7" x14ac:dyDescent="0.3">
      <c r="A245" s="5" t="s">
        <v>35</v>
      </c>
      <c r="B245" s="132"/>
      <c r="C245" s="133"/>
      <c r="D245" s="134">
        <f>D244/(COUNT(B226:C243)*2)</f>
        <v>0.71052631578947367</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541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9" t="s">
        <v>379</v>
      </c>
      <c r="B256" s="319"/>
      <c r="C256" s="319"/>
      <c r="D256" s="319"/>
      <c r="E256" s="319"/>
      <c r="F256" s="319"/>
    </row>
    <row r="257" spans="1:7" ht="31.5" customHeight="1" x14ac:dyDescent="0.3">
      <c r="A257" s="58" t="s">
        <v>361</v>
      </c>
      <c r="B257" s="130">
        <v>2</v>
      </c>
      <c r="C257" s="227"/>
      <c r="D257" s="227"/>
      <c r="E257" s="227"/>
      <c r="F257" s="204"/>
      <c r="G257" s="127"/>
    </row>
    <row r="258" spans="1:7" x14ac:dyDescent="0.3">
      <c r="A258" s="55" t="s">
        <v>542</v>
      </c>
      <c r="B258" s="130">
        <v>2</v>
      </c>
      <c r="C258" s="131"/>
      <c r="D258" s="147"/>
      <c r="E258" s="106"/>
      <c r="F258" s="204"/>
      <c r="G258" s="127"/>
    </row>
    <row r="259" spans="1:7" ht="30" x14ac:dyDescent="0.3">
      <c r="A259" s="219" t="s">
        <v>543</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1</v>
      </c>
      <c r="C261" s="140"/>
      <c r="D261" s="281">
        <f>IFERROR(E261/F261,"N.A")</f>
        <v>0.75</v>
      </c>
      <c r="E261" s="282">
        <f>COUNTIF('A1 Exploitation'!F212:F260,"ok")</f>
        <v>3</v>
      </c>
      <c r="F261" s="283">
        <f>COUNTA('A1 Exploitation'!F212:F260)</f>
        <v>4</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70</v>
      </c>
    </row>
    <row r="266" spans="1:7" ht="18" x14ac:dyDescent="0.35">
      <c r="A266" s="57" t="s">
        <v>202</v>
      </c>
      <c r="B266" s="160"/>
      <c r="C266" s="161"/>
      <c r="D266" s="162">
        <f>D265/(COUNT(B226:C243,B248:C255,B212:C221,B257:C261)*2)</f>
        <v>0.85365853658536583</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43402</v>
      </c>
      <c r="B269" s="124"/>
      <c r="C269" s="135"/>
      <c r="D269" s="124"/>
      <c r="F269" s="206"/>
      <c r="G269" s="214"/>
    </row>
    <row r="270" spans="1:7" s="16" customFormat="1" x14ac:dyDescent="0.3">
      <c r="A270" s="313" t="s">
        <v>30</v>
      </c>
      <c r="B270" s="314" t="s">
        <v>31</v>
      </c>
      <c r="C270" s="314"/>
      <c r="D270" s="314" t="s">
        <v>46</v>
      </c>
      <c r="E270" s="315" t="s">
        <v>310</v>
      </c>
      <c r="F270" s="315" t="s">
        <v>360</v>
      </c>
      <c r="G270" s="214"/>
    </row>
    <row r="271" spans="1:7" s="16" customForma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22</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105" customHeight="1" x14ac:dyDescent="0.3">
      <c r="A297" s="270" t="s">
        <v>388</v>
      </c>
      <c r="B297" s="130">
        <v>1</v>
      </c>
      <c r="C297" s="136" t="str">
        <f>IF(B297=0, -10, "0")</f>
        <v>0</v>
      </c>
      <c r="D297" s="156" t="s">
        <v>544</v>
      </c>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0" t="s">
        <v>396</v>
      </c>
      <c r="B308" s="321"/>
      <c r="C308" s="321"/>
      <c r="D308" s="321"/>
      <c r="E308" s="321"/>
      <c r="F308" s="322"/>
      <c r="G308" s="214"/>
    </row>
    <row r="309" spans="1:7" s="16" customFormat="1" ht="30" customHeight="1" x14ac:dyDescent="0.3">
      <c r="A309" s="58" t="s">
        <v>361</v>
      </c>
      <c r="B309" s="130">
        <v>2</v>
      </c>
      <c r="C309" s="213"/>
      <c r="D309" s="165"/>
      <c r="E309" s="106"/>
      <c r="F309" s="204"/>
      <c r="G309" s="214"/>
    </row>
    <row r="310" spans="1:7" s="16" customFormat="1" x14ac:dyDescent="0.3">
      <c r="A310" s="55" t="s">
        <v>542</v>
      </c>
      <c r="B310" s="130">
        <v>2</v>
      </c>
      <c r="C310" s="213"/>
      <c r="D310" s="165"/>
      <c r="E310" s="106"/>
      <c r="F310" s="204"/>
      <c r="G310" s="214"/>
    </row>
    <row r="311" spans="1:7" s="16" customFormat="1" ht="30" x14ac:dyDescent="0.3">
      <c r="A311" s="219" t="s">
        <v>543</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1</v>
      </c>
      <c r="C313" s="140"/>
      <c r="D313" s="281">
        <f>IFERROR(E313/F313,"N.A")</f>
        <v>0.8</v>
      </c>
      <c r="E313" s="282">
        <f>COUNTIF('A1 Exploitation'!F273:F312,"ok")</f>
        <v>4</v>
      </c>
      <c r="F313" s="283">
        <f>COUNTA('A1 Exploitation'!F273:F312)</f>
        <v>5</v>
      </c>
      <c r="G313" s="214"/>
    </row>
    <row r="314" spans="1:7" s="16" customFormat="1" x14ac:dyDescent="0.3">
      <c r="A314" s="5" t="s">
        <v>36</v>
      </c>
      <c r="B314" s="5"/>
      <c r="C314" s="5"/>
      <c r="D314" s="5">
        <f>SUM(B289:C307,B309:C313)</f>
        <v>44</v>
      </c>
      <c r="F314" s="206"/>
      <c r="G314" s="214"/>
    </row>
    <row r="315" spans="1:7" s="16" customFormat="1" x14ac:dyDescent="0.3">
      <c r="A315" s="5" t="s">
        <v>35</v>
      </c>
      <c r="B315" s="132"/>
      <c r="C315" s="133"/>
      <c r="D315" s="134">
        <f>D314/(COUNT(B289:C307,B309:C313)*2)</f>
        <v>0.95652173913043481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66</v>
      </c>
      <c r="F317" s="206"/>
      <c r="G317" s="214"/>
    </row>
    <row r="318" spans="1:7" s="16" customFormat="1" ht="18" x14ac:dyDescent="0.35">
      <c r="A318" s="42" t="s">
        <v>203</v>
      </c>
      <c r="B318" s="152"/>
      <c r="C318" s="153"/>
      <c r="D318" s="144">
        <f>D317/(COUNT(B273:C284,B289:C307,B309:C313)*2)</f>
        <v>0.97058823529411764</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43402</v>
      </c>
      <c r="B321" s="124"/>
      <c r="C321" s="135"/>
      <c r="D321" s="127"/>
    </row>
    <row r="322" spans="1:7" x14ac:dyDescent="0.3">
      <c r="A322" s="313" t="s">
        <v>30</v>
      </c>
      <c r="B322" s="314" t="s">
        <v>31</v>
      </c>
      <c r="C322" s="314"/>
      <c r="D322" s="314" t="s">
        <v>46</v>
      </c>
      <c r="E322" s="315" t="s">
        <v>310</v>
      </c>
      <c r="F322" s="315" t="s">
        <v>360</v>
      </c>
      <c r="G322" s="127"/>
    </row>
    <row r="323" spans="1:7"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ht="66" x14ac:dyDescent="0.3">
      <c r="A338" s="70" t="s">
        <v>320</v>
      </c>
      <c r="B338" s="130">
        <v>1</v>
      </c>
      <c r="C338" s="130"/>
      <c r="D338" s="95" t="s">
        <v>545</v>
      </c>
      <c r="E338" s="94"/>
      <c r="F338" s="204"/>
    </row>
    <row r="339" spans="1:7" x14ac:dyDescent="0.3">
      <c r="A339" s="4" t="s">
        <v>5</v>
      </c>
      <c r="B339" s="130">
        <v>2</v>
      </c>
      <c r="C339" s="130"/>
      <c r="D339" s="129"/>
      <c r="E339" s="94"/>
      <c r="F339" s="204"/>
    </row>
    <row r="340" spans="1:7" ht="49.5" x14ac:dyDescent="0.3">
      <c r="A340" s="210" t="s">
        <v>318</v>
      </c>
      <c r="B340" s="130">
        <v>0</v>
      </c>
      <c r="C340" s="150">
        <f>IF(B340=0, -5, "0")</f>
        <v>-5</v>
      </c>
      <c r="D340" s="129" t="s">
        <v>503</v>
      </c>
      <c r="E340" s="95" t="s">
        <v>504</v>
      </c>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0" t="s">
        <v>379</v>
      </c>
      <c r="B349" s="321"/>
      <c r="C349" s="321"/>
      <c r="D349" s="321"/>
      <c r="E349" s="321"/>
      <c r="F349" s="321"/>
    </row>
    <row r="350" spans="1:7" s="112" customFormat="1" ht="27.75" customHeight="1" x14ac:dyDescent="0.3">
      <c r="A350" s="55" t="s">
        <v>361</v>
      </c>
      <c r="B350" s="130">
        <v>2</v>
      </c>
      <c r="C350" s="227"/>
      <c r="D350" s="227"/>
      <c r="E350" s="227"/>
      <c r="F350" s="204"/>
      <c r="G350" s="127"/>
    </row>
    <row r="351" spans="1:7" s="112" customFormat="1" ht="30" x14ac:dyDescent="0.3">
      <c r="A351" s="219" t="s">
        <v>543</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24</v>
      </c>
    </row>
    <row r="355" spans="1:7" x14ac:dyDescent="0.3">
      <c r="A355" s="5" t="s">
        <v>35</v>
      </c>
      <c r="B355" s="132"/>
      <c r="C355" s="133"/>
      <c r="D355" s="134">
        <f>D354/(COUNT(B337:C348,B350:C353)*2)</f>
        <v>0.70588235294117652</v>
      </c>
    </row>
    <row r="356" spans="1:7" x14ac:dyDescent="0.3">
      <c r="A356" s="2"/>
      <c r="B356" s="135"/>
      <c r="C356" s="135"/>
      <c r="D356" s="135"/>
    </row>
    <row r="357" spans="1:7" ht="18" x14ac:dyDescent="0.35">
      <c r="A357" s="42" t="s">
        <v>39</v>
      </c>
      <c r="B357" s="152"/>
      <c r="C357" s="153"/>
      <c r="D357" s="143">
        <f>SUM(D354,D333)</f>
        <v>38</v>
      </c>
    </row>
    <row r="358" spans="1:7" ht="18" x14ac:dyDescent="0.35">
      <c r="A358" s="42" t="s">
        <v>204</v>
      </c>
      <c r="B358" s="152"/>
      <c r="C358" s="153"/>
      <c r="D358" s="144">
        <f>D357/(COUNT(B337:C348,B325:C332,B350:C353)*2)</f>
        <v>0.79166666666666663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43402</v>
      </c>
      <c r="B361" s="124"/>
      <c r="C361" s="135"/>
      <c r="D361" s="124"/>
    </row>
    <row r="362" spans="1:7" x14ac:dyDescent="0.3">
      <c r="A362" s="313" t="s">
        <v>30</v>
      </c>
      <c r="B362" s="314" t="s">
        <v>31</v>
      </c>
      <c r="C362" s="314"/>
      <c r="D362" s="314" t="s">
        <v>46</v>
      </c>
      <c r="E362" s="315" t="s">
        <v>310</v>
      </c>
      <c r="F362" s="315" t="s">
        <v>360</v>
      </c>
      <c r="G362" s="127"/>
    </row>
    <row r="363" spans="1:7"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49.5" x14ac:dyDescent="0.3">
      <c r="A372" s="70" t="s">
        <v>262</v>
      </c>
      <c r="B372" s="130">
        <v>1</v>
      </c>
      <c r="C372" s="131"/>
      <c r="D372" s="149" t="s">
        <v>505</v>
      </c>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9" t="s">
        <v>379</v>
      </c>
      <c r="B383" s="319"/>
      <c r="C383" s="319"/>
      <c r="D383" s="319"/>
      <c r="E383" s="319"/>
      <c r="F383" s="319"/>
      <c r="G383" s="127"/>
    </row>
    <row r="384" spans="1:7" ht="27" customHeight="1" x14ac:dyDescent="0.3">
      <c r="A384" s="70" t="s">
        <v>361</v>
      </c>
      <c r="B384" s="130">
        <v>2</v>
      </c>
      <c r="C384" s="130"/>
      <c r="D384" s="149"/>
      <c r="E384" s="94"/>
      <c r="F384" s="204"/>
      <c r="G384" s="127"/>
    </row>
    <row r="385" spans="1:7" ht="27" customHeight="1" x14ac:dyDescent="0.3">
      <c r="A385" s="10" t="s">
        <v>543</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43402</v>
      </c>
      <c r="B394" s="124"/>
      <c r="C394" s="135"/>
      <c r="D394" s="127"/>
      <c r="G394" s="127"/>
    </row>
    <row r="395" spans="1:7" x14ac:dyDescent="0.3">
      <c r="A395" s="313" t="s">
        <v>30</v>
      </c>
      <c r="B395" s="314" t="s">
        <v>31</v>
      </c>
      <c r="C395" s="314"/>
      <c r="D395" s="314" t="s">
        <v>46</v>
      </c>
      <c r="E395" s="315" t="s">
        <v>310</v>
      </c>
      <c r="F395" s="315" t="s">
        <v>360</v>
      </c>
      <c r="G395" s="127"/>
    </row>
    <row r="396" spans="1:7"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t="s">
        <v>32</v>
      </c>
      <c r="C434" s="130"/>
      <c r="D434" s="129"/>
      <c r="E434" s="94"/>
      <c r="F434" s="204"/>
      <c r="G434" s="12"/>
    </row>
    <row r="435" spans="1:7" x14ac:dyDescent="0.3">
      <c r="A435" s="319" t="s">
        <v>379</v>
      </c>
      <c r="B435" s="319"/>
      <c r="C435" s="319"/>
      <c r="D435" s="319"/>
      <c r="E435" s="319"/>
      <c r="F435" s="319"/>
      <c r="G435" s="12"/>
    </row>
    <row r="436" spans="1:7" ht="26.25" customHeight="1" x14ac:dyDescent="0.3">
      <c r="A436" s="70" t="s">
        <v>361</v>
      </c>
      <c r="B436" s="130">
        <v>2</v>
      </c>
      <c r="C436" s="130"/>
      <c r="D436" s="129"/>
      <c r="E436" s="94"/>
      <c r="F436" s="204"/>
      <c r="G436" s="233"/>
    </row>
    <row r="437" spans="1:7" ht="30" x14ac:dyDescent="0.3">
      <c r="A437" s="10" t="s">
        <v>543</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2</v>
      </c>
      <c r="F439" s="283">
        <f>COUNTA('A1 Exploitation'!F398:F438)</f>
        <v>2</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43402</v>
      </c>
      <c r="B447" s="124"/>
      <c r="C447" s="135"/>
      <c r="D447" s="124"/>
    </row>
    <row r="448" spans="1:7" x14ac:dyDescent="0.3">
      <c r="A448" s="313" t="s">
        <v>30</v>
      </c>
      <c r="B448" s="314" t="s">
        <v>31</v>
      </c>
      <c r="C448" s="314"/>
      <c r="D448" s="314" t="s">
        <v>46</v>
      </c>
      <c r="E448" s="315" t="s">
        <v>310</v>
      </c>
      <c r="F448" s="315" t="s">
        <v>360</v>
      </c>
      <c r="G448" s="127"/>
    </row>
    <row r="449" spans="1:6"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16" t="s">
        <v>379</v>
      </c>
      <c r="B471" s="317"/>
      <c r="C471" s="317"/>
      <c r="D471" s="317"/>
      <c r="E471" s="317"/>
      <c r="F471" s="317"/>
    </row>
    <row r="472" spans="1:7" s="112" customFormat="1" ht="27.75" customHeight="1" x14ac:dyDescent="0.3">
      <c r="A472" s="55" t="s">
        <v>361</v>
      </c>
      <c r="B472" s="130">
        <v>2</v>
      </c>
      <c r="C472" s="213"/>
      <c r="D472" s="116"/>
      <c r="E472" s="106"/>
      <c r="F472" s="204"/>
      <c r="G472" s="127"/>
    </row>
    <row r="473" spans="1:7" s="112" customFormat="1" x14ac:dyDescent="0.3">
      <c r="A473" s="55" t="s">
        <v>542</v>
      </c>
      <c r="B473" s="130">
        <v>2</v>
      </c>
      <c r="C473" s="213"/>
      <c r="D473" s="116"/>
      <c r="E473" s="106"/>
      <c r="F473" s="204"/>
      <c r="G473" s="127"/>
    </row>
    <row r="474" spans="1:7" s="112" customFormat="1" ht="30" x14ac:dyDescent="0.3">
      <c r="A474" s="219" t="s">
        <v>543</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f>IFERROR(E476/F476,"N.A")</f>
        <v>1</v>
      </c>
      <c r="E476" s="282">
        <f>COUNTIF('A1 Exploitation'!F451:F475,"ok")</f>
        <v>3</v>
      </c>
      <c r="F476" s="283">
        <f>COUNTA('A1 Exploitation'!F451:F475)</f>
        <v>3</v>
      </c>
    </row>
    <row r="477" spans="1:7" x14ac:dyDescent="0.3">
      <c r="A477" s="5" t="s">
        <v>36</v>
      </c>
      <c r="B477" s="5"/>
      <c r="C477" s="5"/>
      <c r="D477" s="234">
        <f>SUM(B461:C470,B472:C476)</f>
        <v>26</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38</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8" t="s">
        <v>367</v>
      </c>
      <c r="B483" s="318"/>
      <c r="C483" s="318"/>
      <c r="D483" s="318"/>
      <c r="E483" s="185"/>
      <c r="F483" s="201"/>
    </row>
    <row r="484" spans="1:7" x14ac:dyDescent="0.3">
      <c r="A484" s="74">
        <f>B11</f>
        <v>43402</v>
      </c>
      <c r="B484" s="124"/>
      <c r="C484" s="135"/>
      <c r="D484" s="124"/>
    </row>
    <row r="485" spans="1:7" x14ac:dyDescent="0.3">
      <c r="A485" s="313" t="s">
        <v>30</v>
      </c>
      <c r="B485" s="314" t="s">
        <v>31</v>
      </c>
      <c r="C485" s="314"/>
      <c r="D485" s="314" t="s">
        <v>46</v>
      </c>
      <c r="E485" s="315" t="s">
        <v>310</v>
      </c>
      <c r="F485" s="315" t="s">
        <v>360</v>
      </c>
      <c r="G485" s="127"/>
    </row>
    <row r="486" spans="1:7" x14ac:dyDescent="0.3">
      <c r="A486" s="313"/>
      <c r="B486" s="41" t="s">
        <v>34</v>
      </c>
      <c r="C486" s="41" t="s">
        <v>33</v>
      </c>
      <c r="D486" s="314"/>
      <c r="E486" s="315"/>
      <c r="F486" s="315"/>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
        <v>32</v>
      </c>
      <c r="C498" s="213"/>
      <c r="D498" s="281" t="str">
        <f>IFERROR(E498/F498,"N.A")</f>
        <v>N.A</v>
      </c>
      <c r="E498" s="282">
        <f>COUNTIF('A1 Exploitation'!F488:F497,"ok")</f>
        <v>0</v>
      </c>
      <c r="F498" s="283">
        <f>COUNTA('A1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43402</v>
      </c>
      <c r="B506" s="124"/>
      <c r="C506" s="135"/>
      <c r="D506" s="124"/>
    </row>
    <row r="507" spans="1:7" x14ac:dyDescent="0.3">
      <c r="A507" s="313" t="s">
        <v>30</v>
      </c>
      <c r="B507" s="314" t="s">
        <v>31</v>
      </c>
      <c r="C507" s="314"/>
      <c r="D507" s="314" t="s">
        <v>46</v>
      </c>
      <c r="E507" s="315" t="s">
        <v>310</v>
      </c>
      <c r="F507" s="315" t="s">
        <v>360</v>
      </c>
      <c r="G507" s="127"/>
    </row>
    <row r="508" spans="1:7" x14ac:dyDescent="0.3">
      <c r="A508" s="313"/>
      <c r="B508" s="41" t="s">
        <v>34</v>
      </c>
      <c r="C508" s="41" t="s">
        <v>33</v>
      </c>
      <c r="D508" s="356"/>
      <c r="E508" s="315"/>
      <c r="F508" s="315"/>
    </row>
    <row r="509" spans="1:7" ht="33" x14ac:dyDescent="0.3">
      <c r="A509" s="6" t="s">
        <v>15</v>
      </c>
      <c r="B509" s="130" t="s">
        <v>32</v>
      </c>
      <c r="C509" s="130"/>
      <c r="D509" s="95" t="s">
        <v>538</v>
      </c>
      <c r="E509" s="94"/>
      <c r="F509" s="204"/>
    </row>
    <row r="510" spans="1:7" ht="18" x14ac:dyDescent="0.3">
      <c r="A510" s="9" t="s">
        <v>218</v>
      </c>
      <c r="B510" s="130">
        <v>2</v>
      </c>
      <c r="C510" s="130"/>
      <c r="D510" s="154"/>
      <c r="E510" s="94"/>
      <c r="F510" s="204"/>
    </row>
    <row r="511" spans="1:7" ht="22.5" customHeight="1" x14ac:dyDescent="0.3">
      <c r="A511" s="9" t="s">
        <v>16</v>
      </c>
      <c r="B511" s="130">
        <v>1</v>
      </c>
      <c r="C511" s="130"/>
      <c r="D511" s="138" t="s">
        <v>508</v>
      </c>
      <c r="E511" s="94"/>
      <c r="F511" s="204"/>
    </row>
    <row r="512" spans="1:7" ht="45" x14ac:dyDescent="0.3">
      <c r="A512" s="62" t="s">
        <v>249</v>
      </c>
      <c r="B512" s="280">
        <f>IF(D512=1, 2, IF(AND(D512&lt;1,D512&gt;0), 1, "0"))</f>
        <v>2</v>
      </c>
      <c r="C512" s="140"/>
      <c r="D512" s="281">
        <f>IFERROR(E512/F512,"N.A")</f>
        <v>1</v>
      </c>
      <c r="E512" s="284">
        <f>COUNTIF('A1 Exploitation'!F509:F511,"ok")</f>
        <v>1</v>
      </c>
      <c r="F512" s="285">
        <f>COUNTA('A1 Exploitation'!F509:F511)</f>
        <v>1</v>
      </c>
    </row>
    <row r="513" spans="1:7" x14ac:dyDescent="0.3">
      <c r="A513" s="5" t="s">
        <v>36</v>
      </c>
      <c r="B513" s="5"/>
      <c r="C513" s="5"/>
      <c r="D513" s="59">
        <f>SUM(B509:C512)</f>
        <v>5</v>
      </c>
    </row>
    <row r="514" spans="1:7" x14ac:dyDescent="0.3">
      <c r="A514" s="5" t="s">
        <v>35</v>
      </c>
      <c r="B514" s="132"/>
      <c r="C514" s="133"/>
      <c r="D514" s="134">
        <f>D513/(COUNT(B509:C512)*2)</f>
        <v>0.83333333333333337</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43402</v>
      </c>
      <c r="B517" s="124"/>
      <c r="C517" s="135"/>
      <c r="D517" s="124"/>
    </row>
    <row r="518" spans="1:7" x14ac:dyDescent="0.3">
      <c r="A518" s="313" t="s">
        <v>30</v>
      </c>
      <c r="B518" s="314" t="s">
        <v>31</v>
      </c>
      <c r="C518" s="314"/>
      <c r="D518" s="314" t="s">
        <v>46</v>
      </c>
      <c r="E518" s="315" t="s">
        <v>310</v>
      </c>
      <c r="F518" s="315" t="s">
        <v>360</v>
      </c>
      <c r="G518" s="127"/>
    </row>
    <row r="519" spans="1:7" x14ac:dyDescent="0.3">
      <c r="A519" s="313"/>
      <c r="B519" s="41" t="s">
        <v>34</v>
      </c>
      <c r="C519" s="41" t="s">
        <v>33</v>
      </c>
      <c r="D519" s="356"/>
      <c r="E519" s="315"/>
      <c r="F519" s="315"/>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ht="33" x14ac:dyDescent="0.3">
      <c r="A525" s="4" t="s">
        <v>79</v>
      </c>
      <c r="B525" s="130">
        <v>1</v>
      </c>
      <c r="C525" s="130"/>
      <c r="D525" s="95" t="s">
        <v>546</v>
      </c>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1"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
        <v>32</v>
      </c>
      <c r="C532" s="140"/>
      <c r="D532" s="281" t="str">
        <f>IFERROR(E532/F532,"N.A")</f>
        <v>N.A</v>
      </c>
      <c r="E532" s="282">
        <f>COUNTIF('A1 Exploitation'!F520:F531,"ok")</f>
        <v>0</v>
      </c>
      <c r="F532" s="283">
        <f>COUNTA('A1 Exploitation'!F520:F531)</f>
        <v>0</v>
      </c>
    </row>
    <row r="533" spans="1:7" x14ac:dyDescent="0.3">
      <c r="A533" s="5" t="s">
        <v>36</v>
      </c>
      <c r="B533" s="5"/>
      <c r="C533" s="5"/>
      <c r="D533" s="5">
        <f>SUM(B520:C532)</f>
        <v>15</v>
      </c>
    </row>
    <row r="534" spans="1:7" x14ac:dyDescent="0.3">
      <c r="A534" s="5" t="s">
        <v>35</v>
      </c>
      <c r="B534" s="132"/>
      <c r="C534" s="133"/>
      <c r="D534" s="134">
        <f>D533/(COUNT(B520:C532)*2)</f>
        <v>0.9375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43402</v>
      </c>
      <c r="B537" s="124"/>
      <c r="C537" s="135"/>
      <c r="D537" s="124"/>
      <c r="G537" s="127"/>
    </row>
    <row r="538" spans="1:7" x14ac:dyDescent="0.3">
      <c r="A538" s="313" t="s">
        <v>30</v>
      </c>
      <c r="B538" s="314" t="s">
        <v>31</v>
      </c>
      <c r="C538" s="314"/>
      <c r="D538" s="314" t="s">
        <v>46</v>
      </c>
      <c r="E538" s="315" t="s">
        <v>310</v>
      </c>
      <c r="F538" s="315" t="s">
        <v>360</v>
      </c>
      <c r="G538" s="127"/>
    </row>
    <row r="539" spans="1:7" x14ac:dyDescent="0.3">
      <c r="A539" s="313"/>
      <c r="B539" s="41" t="s">
        <v>34</v>
      </c>
      <c r="C539" s="41" t="s">
        <v>33</v>
      </c>
      <c r="D539" s="356"/>
      <c r="E539" s="315"/>
      <c r="F539" s="315"/>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
        <v>32</v>
      </c>
      <c r="C543" s="130"/>
      <c r="D543" s="281" t="str">
        <f>IFERROR(E543/F543,"N.A")</f>
        <v>N.A</v>
      </c>
      <c r="E543" s="282">
        <f>COUNTIF('A1 Exploitation'!F540:F542,"ok")</f>
        <v>0</v>
      </c>
      <c r="F543" s="283">
        <f>COUNTA('A1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0.91363636363636369</v>
      </c>
    </row>
    <row r="548" spans="1:4" ht="22.5" x14ac:dyDescent="0.45">
      <c r="A548" s="35" t="s">
        <v>45</v>
      </c>
      <c r="B548" s="181"/>
      <c r="C548" s="182"/>
      <c r="D548" s="183">
        <f>SUM(D544,D533,D513,D502,D443,D390,D357,D45,D317,D265,D157,D480,D204,D102)</f>
        <v>535</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0.89464882943143809</v>
      </c>
    </row>
  </sheetData>
  <sheetProtection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35" zoomScale="82" zoomScaleNormal="90" zoomScaleSheetLayoutView="82" workbookViewId="0">
      <selection activeCell="D99" sqref="D99"/>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2"/>
      <c r="E1" s="332"/>
      <c r="F1" s="332"/>
      <c r="G1" s="332"/>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3" t="s">
        <v>50</v>
      </c>
      <c r="B6" s="353"/>
      <c r="C6" s="353"/>
      <c r="D6" s="353"/>
      <c r="E6" s="353"/>
      <c r="F6" s="353"/>
      <c r="G6" s="125"/>
    </row>
    <row r="7" spans="1:7" s="12" customFormat="1" ht="21.75" customHeight="1" x14ac:dyDescent="0.45">
      <c r="A7" s="334" t="str">
        <f>'A2 Exploitation'!A8:F8</f>
        <v>Manar City</v>
      </c>
      <c r="B7" s="334"/>
      <c r="C7" s="334"/>
      <c r="D7" s="334"/>
      <c r="E7" s="334"/>
      <c r="F7" s="334"/>
      <c r="G7" s="125"/>
    </row>
    <row r="8" spans="1:7" s="12" customFormat="1" ht="24" x14ac:dyDescent="0.45">
      <c r="A8" s="14" t="s">
        <v>42</v>
      </c>
      <c r="B8" s="354" t="str">
        <f>'A2 Exploitation'!B9:F9</f>
        <v>Mme Meriam CHOUCHENE</v>
      </c>
      <c r="C8" s="354"/>
      <c r="D8" s="354"/>
      <c r="E8" s="354"/>
      <c r="F8" s="354"/>
      <c r="G8" s="125"/>
    </row>
    <row r="9" spans="1:7" s="12" customFormat="1" ht="24" x14ac:dyDescent="0.45">
      <c r="A9" s="15" t="s">
        <v>44</v>
      </c>
      <c r="B9" s="355" t="str">
        <f>'A2 Exploitation'!B10:F10</f>
        <v>Directeur magasin &amp; chefs rayons</v>
      </c>
      <c r="C9" s="355"/>
      <c r="D9" s="355"/>
      <c r="E9" s="355"/>
      <c r="F9" s="355"/>
      <c r="G9" s="125"/>
    </row>
    <row r="10" spans="1:7" s="12" customFormat="1" ht="24" x14ac:dyDescent="0.45">
      <c r="A10" s="14" t="s">
        <v>43</v>
      </c>
      <c r="B10" s="352">
        <f>'A2 Exploitation'!B11:F11</f>
        <v>43402</v>
      </c>
      <c r="C10" s="352"/>
      <c r="D10" s="352"/>
      <c r="E10" s="352"/>
      <c r="F10" s="352"/>
      <c r="G10" s="125"/>
    </row>
    <row r="11" spans="1:7" s="12" customFormat="1" ht="24" x14ac:dyDescent="0.45">
      <c r="A11" s="14" t="s">
        <v>294</v>
      </c>
      <c r="B11" s="351">
        <f>D199</f>
        <v>0.74358974358974361</v>
      </c>
      <c r="C11" s="351"/>
      <c r="D11" s="351"/>
      <c r="E11" s="351"/>
      <c r="F11" s="351"/>
      <c r="G11" s="125"/>
    </row>
    <row r="12" spans="1:7" s="12" customFormat="1" ht="22.5" x14ac:dyDescent="0.45">
      <c r="A12" s="11"/>
      <c r="D12" s="330"/>
      <c r="E12" s="330"/>
      <c r="F12" s="330"/>
      <c r="G12" s="330"/>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46" t="s">
        <v>0</v>
      </c>
      <c r="B16" s="347"/>
      <c r="C16" s="347"/>
      <c r="D16" s="347"/>
      <c r="E16" s="347"/>
      <c r="F16" s="347"/>
      <c r="G16" s="126" t="s">
        <v>356</v>
      </c>
    </row>
    <row r="17" spans="1:7" ht="33" x14ac:dyDescent="0.3">
      <c r="A17" s="17" t="s">
        <v>269</v>
      </c>
      <c r="B17" s="94">
        <v>0</v>
      </c>
      <c r="C17" s="94"/>
      <c r="D17" s="95" t="s">
        <v>527</v>
      </c>
      <c r="E17" s="95" t="s">
        <v>528</v>
      </c>
      <c r="F17" s="94"/>
      <c r="G17" s="126" t="s">
        <v>357</v>
      </c>
    </row>
    <row r="18" spans="1:7" x14ac:dyDescent="0.3">
      <c r="A18" s="20" t="s">
        <v>80</v>
      </c>
      <c r="B18" s="94">
        <v>2</v>
      </c>
      <c r="C18" s="94"/>
      <c r="D18" s="95"/>
      <c r="E18" s="94"/>
      <c r="F18" s="94"/>
    </row>
    <row r="19" spans="1:7" ht="33" x14ac:dyDescent="0.3">
      <c r="A19" s="17" t="s">
        <v>81</v>
      </c>
      <c r="B19" s="94">
        <v>1</v>
      </c>
      <c r="C19" s="94"/>
      <c r="D19" s="95" t="s">
        <v>529</v>
      </c>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8" t="s">
        <v>36</v>
      </c>
      <c r="B22" s="344"/>
      <c r="C22" s="345"/>
      <c r="D22" s="250">
        <f>SUM(B17:C21)</f>
        <v>7</v>
      </c>
    </row>
    <row r="23" spans="1:7" x14ac:dyDescent="0.3">
      <c r="A23" s="339" t="s">
        <v>295</v>
      </c>
      <c r="B23" s="340"/>
      <c r="C23" s="341"/>
      <c r="D23" s="33">
        <f>D22/(COUNT(B17:C21)*2)</f>
        <v>0.7</v>
      </c>
    </row>
    <row r="24" spans="1:7" s="22" customFormat="1" x14ac:dyDescent="0.3">
      <c r="A24" s="26"/>
      <c r="B24" s="27"/>
      <c r="C24" s="27"/>
      <c r="D24" s="28"/>
      <c r="G24" s="126"/>
    </row>
    <row r="25" spans="1:7" ht="19.5" x14ac:dyDescent="0.4">
      <c r="A25" s="337" t="s">
        <v>4</v>
      </c>
      <c r="B25" s="338"/>
      <c r="C25" s="338"/>
      <c r="D25" s="338"/>
      <c r="E25" s="338"/>
      <c r="F25" s="338"/>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9" t="s">
        <v>36</v>
      </c>
      <c r="B33" s="340"/>
      <c r="C33" s="341"/>
      <c r="D33" s="248">
        <f>SUM(B26:C32)</f>
        <v>14</v>
      </c>
    </row>
    <row r="34" spans="1:7" x14ac:dyDescent="0.3">
      <c r="A34" s="339" t="s">
        <v>295</v>
      </c>
      <c r="B34" s="340"/>
      <c r="C34" s="341"/>
      <c r="D34" s="33">
        <f>D33/(COUNT(B26:C32)*2)</f>
        <v>1</v>
      </c>
    </row>
    <row r="35" spans="1:7" s="22" customFormat="1" x14ac:dyDescent="0.3">
      <c r="A35" s="26"/>
      <c r="B35" s="27"/>
      <c r="C35" s="27"/>
      <c r="D35" s="28"/>
      <c r="G35" s="126"/>
    </row>
    <row r="36" spans="1:7" s="22" customFormat="1" ht="19.5" x14ac:dyDescent="0.4">
      <c r="A36" s="337" t="s">
        <v>219</v>
      </c>
      <c r="B36" s="338"/>
      <c r="C36" s="338"/>
      <c r="D36" s="338"/>
      <c r="E36" s="338"/>
      <c r="F36" s="338"/>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9" t="s">
        <v>36</v>
      </c>
      <c r="B42" s="340"/>
      <c r="C42" s="341"/>
      <c r="D42" s="248">
        <f>SUM(B37:C41)</f>
        <v>10</v>
      </c>
      <c r="E42" s="13"/>
      <c r="F42" s="13"/>
      <c r="G42" s="126"/>
    </row>
    <row r="43" spans="1:7" s="22" customFormat="1" x14ac:dyDescent="0.3">
      <c r="A43" s="339" t="s">
        <v>295</v>
      </c>
      <c r="B43" s="340"/>
      <c r="C43" s="341"/>
      <c r="D43" s="33">
        <f>D42/(COUNT(B37:C41)*2)</f>
        <v>1</v>
      </c>
      <c r="E43" s="13"/>
      <c r="F43" s="13"/>
      <c r="G43" s="126"/>
    </row>
    <row r="44" spans="1:7" s="22" customFormat="1" x14ac:dyDescent="0.3">
      <c r="A44" s="47"/>
      <c r="B44" s="48"/>
      <c r="C44" s="48"/>
      <c r="D44" s="49"/>
      <c r="G44" s="126"/>
    </row>
    <row r="45" spans="1:7" ht="19.5" x14ac:dyDescent="0.4">
      <c r="A45" s="349" t="s">
        <v>21</v>
      </c>
      <c r="B45" s="350"/>
      <c r="C45" s="350"/>
      <c r="D45" s="350"/>
      <c r="E45" s="350"/>
      <c r="F45" s="350"/>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9" t="s">
        <v>36</v>
      </c>
      <c r="B52" s="340"/>
      <c r="C52" s="341"/>
      <c r="D52" s="248">
        <f>SUM(B46:C51)</f>
        <v>12</v>
      </c>
    </row>
    <row r="53" spans="1:7" x14ac:dyDescent="0.3">
      <c r="A53" s="339" t="s">
        <v>295</v>
      </c>
      <c r="B53" s="340"/>
      <c r="C53" s="341"/>
      <c r="D53" s="33">
        <f>D52/(COUNT(B46:C51)*2)</f>
        <v>1</v>
      </c>
    </row>
    <row r="54" spans="1:7" s="22" customFormat="1" x14ac:dyDescent="0.3">
      <c r="A54" s="26"/>
      <c r="B54" s="27"/>
      <c r="C54" s="27"/>
      <c r="D54" s="28"/>
      <c r="G54" s="126"/>
    </row>
    <row r="55" spans="1:7" ht="19.5" x14ac:dyDescent="0.4">
      <c r="A55" s="337" t="s">
        <v>8</v>
      </c>
      <c r="B55" s="338"/>
      <c r="C55" s="338"/>
      <c r="D55" s="338"/>
      <c r="E55" s="338"/>
      <c r="F55" s="338"/>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113"/>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9" t="s">
        <v>36</v>
      </c>
      <c r="B63" s="340"/>
      <c r="C63" s="341"/>
      <c r="D63" s="248">
        <f>SUM(B56:C62)</f>
        <v>14</v>
      </c>
    </row>
    <row r="64" spans="1:7" x14ac:dyDescent="0.3">
      <c r="A64" s="339" t="s">
        <v>295</v>
      </c>
      <c r="B64" s="340"/>
      <c r="C64" s="341"/>
      <c r="D64" s="33">
        <f>D63/(COUNT(B56:C62)*2)</f>
        <v>1</v>
      </c>
    </row>
    <row r="65" spans="1:7" s="22" customFormat="1" x14ac:dyDescent="0.3">
      <c r="A65" s="26"/>
      <c r="B65" s="27"/>
      <c r="C65" s="27"/>
      <c r="D65" s="28"/>
      <c r="G65" s="126"/>
    </row>
    <row r="66" spans="1:7" ht="19.5" x14ac:dyDescent="0.4">
      <c r="A66" s="337" t="s">
        <v>130</v>
      </c>
      <c r="B66" s="338"/>
      <c r="C66" s="338"/>
      <c r="D66" s="338"/>
      <c r="E66" s="338"/>
      <c r="F66" s="338"/>
    </row>
    <row r="67" spans="1:7" ht="19.5" x14ac:dyDescent="0.4">
      <c r="A67" s="17" t="s">
        <v>271</v>
      </c>
      <c r="B67" s="100" t="s">
        <v>32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51.75" customHeight="1" x14ac:dyDescent="0.35">
      <c r="A75" s="46" t="s">
        <v>192</v>
      </c>
      <c r="B75" s="100">
        <v>0</v>
      </c>
      <c r="C75" s="120">
        <f>IF(B75=0, -5, "0")</f>
        <v>-5</v>
      </c>
      <c r="D75" s="95" t="s">
        <v>512</v>
      </c>
      <c r="E75" s="95" t="s">
        <v>513</v>
      </c>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ht="33" x14ac:dyDescent="0.3">
      <c r="A78" s="21" t="s">
        <v>232</v>
      </c>
      <c r="B78" s="100">
        <v>1</v>
      </c>
      <c r="C78" s="106"/>
      <c r="D78" s="95" t="s">
        <v>516</v>
      </c>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9" t="s">
        <v>36</v>
      </c>
      <c r="B84" s="340"/>
      <c r="C84" s="341"/>
      <c r="D84" s="248">
        <f>SUM(B67:C83)</f>
        <v>16</v>
      </c>
    </row>
    <row r="85" spans="1:7" x14ac:dyDescent="0.3">
      <c r="A85" s="339" t="s">
        <v>295</v>
      </c>
      <c r="B85" s="340"/>
      <c r="C85" s="341"/>
      <c r="D85" s="33">
        <f>D84/(COUNT(B67:C83)*2)</f>
        <v>0.61538461538461542</v>
      </c>
    </row>
    <row r="86" spans="1:7" s="22" customFormat="1" x14ac:dyDescent="0.3">
      <c r="A86" s="26"/>
      <c r="B86" s="27"/>
      <c r="C86" s="27"/>
      <c r="D86" s="28"/>
      <c r="G86" s="126"/>
    </row>
    <row r="87" spans="1:7" ht="19.5" x14ac:dyDescent="0.4">
      <c r="A87" s="337" t="s">
        <v>211</v>
      </c>
      <c r="B87" s="338"/>
      <c r="C87" s="338"/>
      <c r="D87" s="338"/>
      <c r="E87" s="338"/>
      <c r="F87" s="338"/>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21" customHeight="1" x14ac:dyDescent="0.35">
      <c r="A93" s="46" t="s">
        <v>230</v>
      </c>
      <c r="B93" s="110">
        <v>2</v>
      </c>
      <c r="C93" s="120" t="str">
        <f>IF(B93=0, -5, "0")</f>
        <v>0</v>
      </c>
      <c r="D93" s="12"/>
      <c r="E93" s="94"/>
      <c r="F93" s="94"/>
    </row>
    <row r="94" spans="1:7" ht="50.25" x14ac:dyDescent="0.35">
      <c r="A94" s="40" t="s">
        <v>235</v>
      </c>
      <c r="B94" s="110" t="s">
        <v>32</v>
      </c>
      <c r="C94" s="120" t="str">
        <f>IF(B94=0, -5, "0")</f>
        <v>0</v>
      </c>
      <c r="D94" s="95" t="s">
        <v>531</v>
      </c>
      <c r="E94" s="94"/>
      <c r="F94" s="94"/>
    </row>
    <row r="95" spans="1:7" ht="82.5" x14ac:dyDescent="0.3">
      <c r="A95" s="20" t="s">
        <v>165</v>
      </c>
      <c r="B95" s="110">
        <v>0</v>
      </c>
      <c r="C95" s="94"/>
      <c r="D95" s="95" t="s">
        <v>501</v>
      </c>
      <c r="E95" s="95" t="s">
        <v>502</v>
      </c>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50.25" x14ac:dyDescent="0.35">
      <c r="A99" s="46" t="s">
        <v>193</v>
      </c>
      <c r="B99" s="110">
        <v>0</v>
      </c>
      <c r="C99" s="120">
        <f>IF(B99=0, -5, "0")</f>
        <v>-5</v>
      </c>
      <c r="D99" s="95" t="s">
        <v>496</v>
      </c>
      <c r="E99" s="95" t="s">
        <v>530</v>
      </c>
      <c r="F99" s="94"/>
    </row>
    <row r="100" spans="1:7" ht="33.75" x14ac:dyDescent="0.35">
      <c r="A100" s="45" t="s">
        <v>297</v>
      </c>
      <c r="B100" s="110">
        <v>1</v>
      </c>
      <c r="C100" s="120" t="str">
        <f>IF(B100=0, -5, "0")</f>
        <v>0</v>
      </c>
      <c r="D100" s="95" t="s">
        <v>495</v>
      </c>
      <c r="E100" s="94"/>
      <c r="F100" s="94"/>
    </row>
    <row r="101" spans="1:7" x14ac:dyDescent="0.3">
      <c r="A101" s="51" t="s">
        <v>232</v>
      </c>
      <c r="B101" s="110">
        <v>2</v>
      </c>
      <c r="C101" s="94"/>
      <c r="D101" s="95"/>
      <c r="E101" s="94"/>
      <c r="F101" s="94"/>
    </row>
    <row r="102" spans="1:7" x14ac:dyDescent="0.3">
      <c r="A102" s="339" t="s">
        <v>36</v>
      </c>
      <c r="B102" s="340"/>
      <c r="C102" s="341"/>
      <c r="D102" s="248">
        <f>SUM(B88:C101)</f>
        <v>16</v>
      </c>
    </row>
    <row r="103" spans="1:7" x14ac:dyDescent="0.3">
      <c r="A103" s="339" t="s">
        <v>295</v>
      </c>
      <c r="B103" s="340"/>
      <c r="C103" s="341"/>
      <c r="D103" s="33">
        <f>D102/(COUNT(B88:C101)*2)</f>
        <v>0.5714285714285714</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7" t="s">
        <v>212</v>
      </c>
      <c r="B106" s="338"/>
      <c r="C106" s="338"/>
      <c r="D106" s="338"/>
      <c r="E106" s="338"/>
      <c r="F106" s="338"/>
      <c r="G106" s="126"/>
    </row>
    <row r="107" spans="1:7" s="22" customFormat="1" ht="34.5" x14ac:dyDescent="0.4">
      <c r="A107" s="50" t="s">
        <v>274</v>
      </c>
      <c r="B107" s="110">
        <v>1</v>
      </c>
      <c r="C107" s="101"/>
      <c r="D107" s="95" t="s">
        <v>492</v>
      </c>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28.5" customHeight="1"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66.75" x14ac:dyDescent="0.35">
      <c r="A115" s="46" t="s">
        <v>312</v>
      </c>
      <c r="B115" s="110">
        <v>0</v>
      </c>
      <c r="C115" s="120">
        <f>IF(B115=0, -5, "0")</f>
        <v>-5</v>
      </c>
      <c r="D115" s="95" t="s">
        <v>484</v>
      </c>
      <c r="E115" s="95" t="s">
        <v>532</v>
      </c>
      <c r="F115" s="94"/>
      <c r="G115" s="126"/>
    </row>
    <row r="116" spans="1:7" s="22" customFormat="1" ht="18" x14ac:dyDescent="0.35">
      <c r="A116" s="46" t="s">
        <v>317</v>
      </c>
      <c r="B116" s="110">
        <v>1</v>
      </c>
      <c r="C116" s="120" t="str">
        <f>IF(B116=0, -5, "0")</f>
        <v>0</v>
      </c>
      <c r="D116" s="95" t="s">
        <v>485</v>
      </c>
      <c r="E116" s="94"/>
      <c r="F116" s="94"/>
      <c r="G116" s="126"/>
    </row>
    <row r="117" spans="1:7" s="22" customFormat="1" x14ac:dyDescent="0.3">
      <c r="A117" s="51" t="s">
        <v>232</v>
      </c>
      <c r="B117" s="110">
        <v>2</v>
      </c>
      <c r="C117" s="94"/>
      <c r="D117" s="107"/>
      <c r="E117" s="94"/>
      <c r="F117" s="94"/>
      <c r="G117" s="126"/>
    </row>
    <row r="118" spans="1:7" s="22" customFormat="1" x14ac:dyDescent="0.3">
      <c r="A118" s="339" t="s">
        <v>36</v>
      </c>
      <c r="B118" s="340"/>
      <c r="C118" s="341"/>
      <c r="D118" s="248">
        <f>SUM(B107:C117)</f>
        <v>13</v>
      </c>
      <c r="E118" s="13"/>
      <c r="F118" s="13"/>
      <c r="G118" s="126"/>
    </row>
    <row r="119" spans="1:7" s="22" customFormat="1" x14ac:dyDescent="0.3">
      <c r="A119" s="339" t="s">
        <v>295</v>
      </c>
      <c r="B119" s="340"/>
      <c r="C119" s="341"/>
      <c r="D119" s="33">
        <f>D118/(COUNT(B107:C117)*2)</f>
        <v>0.54166666666666663</v>
      </c>
      <c r="E119" s="13"/>
      <c r="F119" s="13"/>
      <c r="G119" s="126"/>
    </row>
    <row r="120" spans="1:7" s="22" customFormat="1" x14ac:dyDescent="0.3">
      <c r="A120" s="26"/>
      <c r="B120" s="27"/>
      <c r="C120" s="27"/>
      <c r="D120" s="28"/>
      <c r="G120" s="126"/>
    </row>
    <row r="121" spans="1:7" ht="19.5" x14ac:dyDescent="0.4">
      <c r="A121" s="337" t="s">
        <v>185</v>
      </c>
      <c r="B121" s="338"/>
      <c r="C121" s="338"/>
      <c r="D121" s="338"/>
      <c r="E121" s="338"/>
      <c r="F121" s="338"/>
    </row>
    <row r="122" spans="1:7" x14ac:dyDescent="0.3">
      <c r="A122" s="44" t="s">
        <v>275</v>
      </c>
      <c r="B122" s="111">
        <v>2</v>
      </c>
      <c r="C122" s="94"/>
      <c r="D122" s="113"/>
      <c r="E122" s="113"/>
      <c r="F122" s="94"/>
    </row>
    <row r="123" spans="1:7" ht="33" x14ac:dyDescent="0.3">
      <c r="A123" s="44" t="s">
        <v>272</v>
      </c>
      <c r="B123" s="111">
        <v>1</v>
      </c>
      <c r="C123" s="94"/>
      <c r="D123" s="95" t="s">
        <v>536</v>
      </c>
      <c r="E123" s="95"/>
      <c r="F123" s="94"/>
    </row>
    <row r="124" spans="1:7" ht="19.5" x14ac:dyDescent="0.4">
      <c r="A124" s="17" t="s">
        <v>293</v>
      </c>
      <c r="B124" s="111">
        <v>2</v>
      </c>
      <c r="C124" s="101"/>
      <c r="D124" s="95"/>
      <c r="E124" s="95"/>
      <c r="F124" s="94"/>
    </row>
    <row r="125" spans="1:7" ht="34.5" x14ac:dyDescent="0.4">
      <c r="A125" s="20" t="s">
        <v>247</v>
      </c>
      <c r="B125" s="111">
        <v>1</v>
      </c>
      <c r="C125" s="101"/>
      <c r="D125" s="95" t="s">
        <v>550</v>
      </c>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95" t="s">
        <v>522</v>
      </c>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533</v>
      </c>
      <c r="E130" s="95"/>
      <c r="F130" s="94"/>
    </row>
    <row r="131" spans="1:7" x14ac:dyDescent="0.3">
      <c r="A131" s="23" t="s">
        <v>276</v>
      </c>
      <c r="B131" s="111">
        <v>2</v>
      </c>
      <c r="C131" s="121"/>
      <c r="D131" s="95"/>
      <c r="E131" s="95"/>
      <c r="F131" s="94"/>
    </row>
    <row r="132" spans="1:7" ht="33.75" x14ac:dyDescent="0.35">
      <c r="A132" s="45" t="s">
        <v>317</v>
      </c>
      <c r="B132" s="111">
        <v>1</v>
      </c>
      <c r="C132" s="120" t="str">
        <f>IF(B132=0, -5, "0")</f>
        <v>0</v>
      </c>
      <c r="D132" s="95" t="s">
        <v>520</v>
      </c>
      <c r="E132" s="102"/>
      <c r="F132" s="94"/>
    </row>
    <row r="133" spans="1:7" x14ac:dyDescent="0.3">
      <c r="A133" s="339" t="s">
        <v>36</v>
      </c>
      <c r="B133" s="340"/>
      <c r="C133" s="341"/>
      <c r="D133" s="248">
        <f>SUM(B122:C132)</f>
        <v>19</v>
      </c>
    </row>
    <row r="134" spans="1:7" x14ac:dyDescent="0.3">
      <c r="A134" s="339" t="s">
        <v>295</v>
      </c>
      <c r="B134" s="340"/>
      <c r="C134" s="341"/>
      <c r="D134" s="32">
        <f>D133/(COUNT(B122:C132)*2)</f>
        <v>0.86363636363636365</v>
      </c>
    </row>
    <row r="135" spans="1:7" s="22" customFormat="1" x14ac:dyDescent="0.3">
      <c r="A135" s="26"/>
      <c r="B135" s="27"/>
      <c r="C135" s="27"/>
      <c r="D135" s="31"/>
      <c r="G135" s="126"/>
    </row>
    <row r="136" spans="1:7" ht="19.5" x14ac:dyDescent="0.4">
      <c r="A136" s="337" t="s">
        <v>71</v>
      </c>
      <c r="B136" s="338"/>
      <c r="C136" s="338"/>
      <c r="D136" s="338"/>
      <c r="E136" s="338"/>
      <c r="F136" s="338"/>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ht="21" customHeight="1" x14ac:dyDescent="0.3">
      <c r="A143" s="23" t="s">
        <v>304</v>
      </c>
      <c r="B143" s="110">
        <v>1</v>
      </c>
      <c r="C143" s="122"/>
      <c r="D143" s="95" t="s">
        <v>511</v>
      </c>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5"/>
      <c r="E146" s="94"/>
      <c r="F146" s="94"/>
    </row>
    <row r="147" spans="1:7" ht="33" x14ac:dyDescent="0.3">
      <c r="A147" s="50" t="s">
        <v>214</v>
      </c>
      <c r="B147" s="110">
        <v>1</v>
      </c>
      <c r="C147" s="95"/>
      <c r="D147" s="95" t="s">
        <v>510</v>
      </c>
      <c r="E147" s="94"/>
      <c r="F147" s="94"/>
    </row>
    <row r="148" spans="1:7" x14ac:dyDescent="0.3">
      <c r="A148" s="17" t="s">
        <v>305</v>
      </c>
      <c r="B148" s="110">
        <v>2</v>
      </c>
      <c r="C148" s="95"/>
      <c r="D148" s="115"/>
      <c r="E148" s="94"/>
      <c r="F148" s="94"/>
    </row>
    <row r="149" spans="1:7" x14ac:dyDescent="0.3">
      <c r="A149" s="339" t="s">
        <v>36</v>
      </c>
      <c r="B149" s="340"/>
      <c r="C149" s="341"/>
      <c r="D149" s="248">
        <f>SUM(B137:C148)</f>
        <v>22</v>
      </c>
    </row>
    <row r="150" spans="1:7" x14ac:dyDescent="0.3">
      <c r="A150" s="339" t="s">
        <v>295</v>
      </c>
      <c r="B150" s="340"/>
      <c r="C150" s="341"/>
      <c r="D150" s="33">
        <f>D149/(COUNT(B137:C148)*2)</f>
        <v>0.91666666666666663</v>
      </c>
    </row>
    <row r="151" spans="1:7" s="22" customFormat="1" x14ac:dyDescent="0.3">
      <c r="A151" s="26"/>
      <c r="B151" s="27"/>
      <c r="C151" s="27"/>
      <c r="D151" s="28"/>
      <c r="G151" s="126"/>
    </row>
    <row r="152" spans="1:7" ht="19.5" x14ac:dyDescent="0.4">
      <c r="A152" s="337" t="s">
        <v>217</v>
      </c>
      <c r="B152" s="338"/>
      <c r="C152" s="338"/>
      <c r="D152" s="338"/>
      <c r="E152" s="338"/>
      <c r="F152" s="338"/>
    </row>
    <row r="153" spans="1:7" x14ac:dyDescent="0.3">
      <c r="A153" s="50" t="s">
        <v>279</v>
      </c>
      <c r="B153" s="94">
        <v>2</v>
      </c>
      <c r="C153" s="94"/>
      <c r="D153" s="95"/>
      <c r="E153" s="94"/>
      <c r="F153" s="94"/>
    </row>
    <row r="154" spans="1:7" x14ac:dyDescent="0.3">
      <c r="A154" s="17" t="s">
        <v>149</v>
      </c>
      <c r="B154" s="94">
        <v>2</v>
      </c>
      <c r="C154" s="94"/>
      <c r="D154" s="95"/>
      <c r="E154" s="94"/>
      <c r="F154" s="94"/>
    </row>
    <row r="155" spans="1:7" ht="33.75" x14ac:dyDescent="0.35">
      <c r="A155" s="40" t="s">
        <v>306</v>
      </c>
      <c r="B155" s="94">
        <v>1</v>
      </c>
      <c r="C155" s="120" t="str">
        <f>IF(B155=0, -5, "0")</f>
        <v>0</v>
      </c>
      <c r="D155" s="95" t="s">
        <v>523</v>
      </c>
      <c r="E155" s="94"/>
      <c r="F155" s="94"/>
    </row>
    <row r="156" spans="1:7" ht="50.25" x14ac:dyDescent="0.35">
      <c r="A156" s="40" t="s">
        <v>307</v>
      </c>
      <c r="B156" s="94">
        <v>1</v>
      </c>
      <c r="C156" s="120" t="str">
        <f>IF(B156=0, -5, "0")</f>
        <v>0</v>
      </c>
      <c r="D156" s="95" t="s">
        <v>446</v>
      </c>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9" t="s">
        <v>36</v>
      </c>
      <c r="B161" s="344"/>
      <c r="C161" s="345"/>
      <c r="D161" s="250">
        <f>SUM(B153:C160)</f>
        <v>14</v>
      </c>
    </row>
    <row r="162" spans="1:7" x14ac:dyDescent="0.3">
      <c r="A162" s="339" t="s">
        <v>295</v>
      </c>
      <c r="B162" s="340"/>
      <c r="C162" s="341"/>
      <c r="D162" s="33">
        <f>D161/(COUNT(B153:C160)*2)</f>
        <v>0.875</v>
      </c>
    </row>
    <row r="163" spans="1:7" s="22" customFormat="1" x14ac:dyDescent="0.3">
      <c r="A163" s="26"/>
      <c r="B163" s="27"/>
      <c r="C163" s="29"/>
      <c r="D163" s="30"/>
      <c r="G163" s="126"/>
    </row>
    <row r="164" spans="1:7" ht="19.5" x14ac:dyDescent="0.4">
      <c r="A164" s="337" t="s">
        <v>77</v>
      </c>
      <c r="B164" s="338"/>
      <c r="C164" s="338"/>
      <c r="D164" s="338"/>
      <c r="E164" s="338"/>
      <c r="F164" s="338"/>
    </row>
    <row r="165" spans="1:7" ht="50.25" x14ac:dyDescent="0.35">
      <c r="A165" s="40" t="s">
        <v>286</v>
      </c>
      <c r="B165" s="94">
        <v>0</v>
      </c>
      <c r="C165" s="120">
        <f>IF(B165=0, -5, "0")</f>
        <v>-5</v>
      </c>
      <c r="D165" s="95" t="s">
        <v>514</v>
      </c>
      <c r="E165" s="95" t="s">
        <v>515</v>
      </c>
      <c r="F165" s="94"/>
    </row>
    <row r="166" spans="1:7" ht="99" x14ac:dyDescent="0.3">
      <c r="A166" s="17" t="s">
        <v>287</v>
      </c>
      <c r="B166" s="94">
        <v>0</v>
      </c>
      <c r="C166" s="94"/>
      <c r="D166" s="95" t="s">
        <v>521</v>
      </c>
      <c r="E166" s="94" t="s">
        <v>497</v>
      </c>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9" t="s">
        <v>36</v>
      </c>
      <c r="B169" s="340"/>
      <c r="C169" s="341"/>
      <c r="D169" s="248">
        <f>SUM(B165:C168)</f>
        <v>-1</v>
      </c>
    </row>
    <row r="170" spans="1:7" x14ac:dyDescent="0.3">
      <c r="A170" s="339" t="s">
        <v>295</v>
      </c>
      <c r="B170" s="340"/>
      <c r="C170" s="341"/>
      <c r="D170" s="33">
        <f>D169/(COUNT(B165:C168)*2)</f>
        <v>-0.1</v>
      </c>
    </row>
    <row r="171" spans="1:7" s="22" customFormat="1" x14ac:dyDescent="0.3">
      <c r="A171" s="26"/>
      <c r="B171" s="27"/>
      <c r="C171" s="27"/>
      <c r="D171" s="28"/>
      <c r="G171" s="126"/>
    </row>
    <row r="172" spans="1:7" ht="19.5" x14ac:dyDescent="0.4">
      <c r="A172" s="342" t="s">
        <v>17</v>
      </c>
      <c r="B172" s="343"/>
      <c r="C172" s="343"/>
      <c r="D172" s="343"/>
      <c r="E172" s="343"/>
      <c r="F172" s="343"/>
    </row>
    <row r="173" spans="1:7" ht="66" x14ac:dyDescent="0.3">
      <c r="A173" s="20" t="s">
        <v>180</v>
      </c>
      <c r="B173" s="94">
        <v>0</v>
      </c>
      <c r="C173" s="94"/>
      <c r="D173" s="95" t="s">
        <v>506</v>
      </c>
      <c r="E173" s="95" t="s">
        <v>507</v>
      </c>
      <c r="F173" s="94"/>
    </row>
    <row r="174" spans="1:7" ht="87.75" customHeight="1" x14ac:dyDescent="0.3">
      <c r="A174" s="17" t="s">
        <v>87</v>
      </c>
      <c r="B174" s="94">
        <v>1</v>
      </c>
      <c r="C174" s="94"/>
      <c r="D174" s="113" t="s">
        <v>549</v>
      </c>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9" t="s">
        <v>36</v>
      </c>
      <c r="B177" s="340"/>
      <c r="C177" s="341"/>
      <c r="D177" s="248">
        <f>SUM(B173:C176)</f>
        <v>5</v>
      </c>
    </row>
    <row r="178" spans="1:7" x14ac:dyDescent="0.3">
      <c r="A178" s="339" t="s">
        <v>295</v>
      </c>
      <c r="B178" s="340"/>
      <c r="C178" s="341"/>
      <c r="D178" s="33">
        <f>D177/(COUNT(B173:C176)*2)</f>
        <v>0.625</v>
      </c>
    </row>
    <row r="179" spans="1:7" s="22" customFormat="1" x14ac:dyDescent="0.3">
      <c r="A179" s="26"/>
      <c r="B179" s="27"/>
      <c r="C179" s="27"/>
      <c r="D179" s="28"/>
      <c r="G179" s="126"/>
    </row>
    <row r="180" spans="1:7" ht="19.5" x14ac:dyDescent="0.4">
      <c r="A180" s="337" t="s">
        <v>78</v>
      </c>
      <c r="B180" s="338"/>
      <c r="C180" s="338"/>
      <c r="D180" s="338"/>
      <c r="E180" s="338"/>
      <c r="F180" s="338"/>
    </row>
    <row r="181" spans="1:7" x14ac:dyDescent="0.3">
      <c r="A181" s="44" t="s">
        <v>315</v>
      </c>
      <c r="B181" s="94">
        <v>2</v>
      </c>
      <c r="C181" s="94"/>
      <c r="D181" s="95"/>
      <c r="E181" s="95"/>
      <c r="F181" s="94"/>
    </row>
    <row r="182" spans="1:7" ht="33" x14ac:dyDescent="0.3">
      <c r="A182" s="52" t="s">
        <v>220</v>
      </c>
      <c r="B182" s="94">
        <v>1</v>
      </c>
      <c r="C182" s="94"/>
      <c r="D182" s="95" t="s">
        <v>524</v>
      </c>
      <c r="E182" s="69"/>
      <c r="F182" s="94"/>
    </row>
    <row r="183" spans="1:7" ht="49.5" x14ac:dyDescent="0.3">
      <c r="A183" s="17" t="s">
        <v>88</v>
      </c>
      <c r="B183" s="94">
        <v>1</v>
      </c>
      <c r="C183" s="94"/>
      <c r="D183" s="95" t="s">
        <v>509</v>
      </c>
      <c r="E183" s="94"/>
      <c r="F183" s="94"/>
    </row>
    <row r="184" spans="1:7" ht="36.75" customHeight="1" x14ac:dyDescent="0.3">
      <c r="A184" s="20" t="s">
        <v>238</v>
      </c>
      <c r="B184" s="94">
        <v>2</v>
      </c>
      <c r="C184" s="94"/>
      <c r="D184" s="95" t="s">
        <v>534</v>
      </c>
      <c r="E184" s="95"/>
      <c r="F184" s="94"/>
    </row>
    <row r="185" spans="1:7" ht="33" x14ac:dyDescent="0.3">
      <c r="A185" s="17" t="s">
        <v>309</v>
      </c>
      <c r="B185" s="94">
        <v>1</v>
      </c>
      <c r="C185" s="94"/>
      <c r="D185" s="95" t="s">
        <v>486</v>
      </c>
      <c r="E185" s="94"/>
      <c r="F185" s="94"/>
    </row>
    <row r="186" spans="1:7" x14ac:dyDescent="0.3">
      <c r="A186" s="339" t="s">
        <v>36</v>
      </c>
      <c r="B186" s="340"/>
      <c r="C186" s="341"/>
      <c r="D186" s="248">
        <f>SUM(B181:C185)</f>
        <v>7</v>
      </c>
    </row>
    <row r="187" spans="1:7" x14ac:dyDescent="0.3">
      <c r="A187" s="339" t="s">
        <v>295</v>
      </c>
      <c r="B187" s="340"/>
      <c r="C187" s="341"/>
      <c r="D187" s="33">
        <f>D186/(COUNT(B181:C185)*2)</f>
        <v>0.7</v>
      </c>
    </row>
    <row r="188" spans="1:7" s="22" customFormat="1" x14ac:dyDescent="0.3">
      <c r="A188" s="26"/>
      <c r="B188" s="27"/>
      <c r="C188" s="27"/>
      <c r="D188" s="28"/>
      <c r="G188" s="126"/>
    </row>
    <row r="189" spans="1:7" ht="19.5" x14ac:dyDescent="0.4">
      <c r="A189" s="337" t="s">
        <v>216</v>
      </c>
      <c r="B189" s="338"/>
      <c r="C189" s="338"/>
      <c r="D189" s="338"/>
      <c r="E189" s="338"/>
      <c r="F189" s="338"/>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39" t="s">
        <v>36</v>
      </c>
      <c r="B194" s="340"/>
      <c r="C194" s="341"/>
      <c r="D194" s="54">
        <f>SUM(B190:C193)</f>
        <v>6</v>
      </c>
    </row>
    <row r="195" spans="1:6" x14ac:dyDescent="0.3">
      <c r="A195" s="339" t="s">
        <v>295</v>
      </c>
      <c r="B195" s="340"/>
      <c r="C195" s="341"/>
      <c r="D195" s="33">
        <f>D194/(COUNT(B190:C193)*2)</f>
        <v>1</v>
      </c>
    </row>
    <row r="197" spans="1:6" ht="18" x14ac:dyDescent="0.35">
      <c r="A197" s="64" t="s">
        <v>535</v>
      </c>
      <c r="B197" s="63"/>
      <c r="C197" s="63"/>
      <c r="D197" s="303">
        <f>E197/F197</f>
        <v>0.45</v>
      </c>
      <c r="E197" s="304">
        <f>COUNTIF('A1 Technique'!F17:F193,"ok")</f>
        <v>9</v>
      </c>
      <c r="F197" s="304">
        <f>COUNTA('A1 Technique'!F17:F193)</f>
        <v>20</v>
      </c>
    </row>
    <row r="198" spans="1:6" ht="22.5" x14ac:dyDescent="0.3">
      <c r="A198" s="35" t="s">
        <v>45</v>
      </c>
      <c r="B198" s="36"/>
      <c r="C198" s="37"/>
      <c r="D198" s="38">
        <f>SUM(D194,D186,D177,D169,D161,D63,D52,D33,D22,D118,D149,D133,D102,D84,D42)</f>
        <v>174</v>
      </c>
    </row>
    <row r="199" spans="1:6" ht="22.5" x14ac:dyDescent="0.3">
      <c r="A199" s="35" t="s">
        <v>323</v>
      </c>
      <c r="B199" s="36"/>
      <c r="C199" s="37"/>
      <c r="D199" s="39">
        <f>D198/(COUNT(B190:C193,B181:C185,B173:C176,B165:C168,B153:C160,B56:C62,B46:C51,B26:C32,B17:C21,B107:C117,B137:C148,B122:C132,B88:C101,B67:C83,B37:C41)*2)</f>
        <v>0.74358974358974361</v>
      </c>
    </row>
  </sheetData>
  <sheetProtection algorithmName="SHA-512" hashValue="37U0IOv/j+GrslOUs1Uw+S+hK1WxjvJ4RuqovuT46gZv3ZxgF8Km/2IwbaPYJUJxuYrVL5PGMWi2pOjLMYoB6w==" saltValue="FDEJjE5Up43Kl624/YE1tg=="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rowBreaks count="1" manualBreakCount="1">
    <brk id="135" max="5" man="1"/>
  </rowBreaks>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2"/>
      <c r="E1" s="332"/>
      <c r="F1" s="332"/>
      <c r="G1" s="332"/>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3" t="s">
        <v>179</v>
      </c>
      <c r="B7" s="333"/>
      <c r="C7" s="333"/>
      <c r="D7" s="333"/>
      <c r="E7" s="333"/>
      <c r="F7" s="333"/>
      <c r="G7" s="125"/>
    </row>
    <row r="8" spans="1:7" ht="29.25" x14ac:dyDescent="0.45">
      <c r="A8" s="334" t="str">
        <f>'Page de garde'!D18</f>
        <v>Manar City</v>
      </c>
      <c r="B8" s="334"/>
      <c r="C8" s="334"/>
      <c r="D8" s="334"/>
      <c r="E8" s="334"/>
      <c r="F8" s="334"/>
      <c r="G8" s="125"/>
    </row>
    <row r="9" spans="1:7" ht="24" x14ac:dyDescent="0.45">
      <c r="A9" s="14" t="s">
        <v>42</v>
      </c>
      <c r="B9" s="335"/>
      <c r="C9" s="335"/>
      <c r="D9" s="335"/>
      <c r="E9" s="335"/>
      <c r="F9" s="335"/>
      <c r="G9" s="125"/>
    </row>
    <row r="10" spans="1:7" ht="24" x14ac:dyDescent="0.45">
      <c r="A10" s="15" t="s">
        <v>44</v>
      </c>
      <c r="B10" s="336"/>
      <c r="C10" s="336"/>
      <c r="D10" s="336"/>
      <c r="E10" s="336"/>
      <c r="F10" s="336"/>
      <c r="G10" s="125"/>
    </row>
    <row r="11" spans="1:7" ht="24" x14ac:dyDescent="0.45">
      <c r="A11" s="14" t="s">
        <v>43</v>
      </c>
      <c r="B11" s="331"/>
      <c r="C11" s="331"/>
      <c r="D11" s="331"/>
      <c r="E11" s="331"/>
      <c r="F11" s="331"/>
      <c r="G11" s="125"/>
    </row>
    <row r="12" spans="1:7" ht="24" x14ac:dyDescent="0.45">
      <c r="A12" s="14" t="s">
        <v>239</v>
      </c>
      <c r="B12" s="329">
        <f>D549</f>
        <v>0</v>
      </c>
      <c r="C12" s="329"/>
      <c r="D12" s="329"/>
      <c r="E12" s="329"/>
      <c r="F12" s="329"/>
      <c r="G12" s="125"/>
    </row>
    <row r="13" spans="1:7" ht="22.5" x14ac:dyDescent="0.45">
      <c r="D13" s="330"/>
      <c r="E13" s="330"/>
      <c r="F13" s="330"/>
      <c r="G13" s="33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3" t="s">
        <v>379</v>
      </c>
      <c r="B38" s="324"/>
      <c r="C38" s="324"/>
      <c r="D38" s="324"/>
      <c r="E38" s="324"/>
      <c r="F38" s="325"/>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13" t="s">
        <v>30</v>
      </c>
      <c r="B50" s="314" t="s">
        <v>31</v>
      </c>
      <c r="C50" s="314"/>
      <c r="D50" s="314" t="s">
        <v>46</v>
      </c>
      <c r="E50" s="315" t="s">
        <v>310</v>
      </c>
      <c r="F50" s="315" t="s">
        <v>360</v>
      </c>
      <c r="G50" s="127"/>
    </row>
    <row r="51" spans="1:7"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3" t="s">
        <v>379</v>
      </c>
      <c r="B94" s="324"/>
      <c r="C94" s="324"/>
      <c r="D94" s="324"/>
      <c r="E94" s="324"/>
      <c r="F94" s="325"/>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13" t="s">
        <v>30</v>
      </c>
      <c r="B107" s="314" t="s">
        <v>31</v>
      </c>
      <c r="C107" s="314"/>
      <c r="D107" s="314" t="s">
        <v>46</v>
      </c>
      <c r="E107" s="315" t="s">
        <v>310</v>
      </c>
      <c r="F107" s="315" t="s">
        <v>360</v>
      </c>
    </row>
    <row r="108" spans="1:7"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13" t="s">
        <v>30</v>
      </c>
      <c r="B162" s="314" t="s">
        <v>31</v>
      </c>
      <c r="C162" s="314"/>
      <c r="D162" s="314" t="s">
        <v>46</v>
      </c>
      <c r="E162" s="315" t="s">
        <v>310</v>
      </c>
      <c r="F162" s="315" t="s">
        <v>360</v>
      </c>
      <c r="G162" s="127"/>
    </row>
    <row r="163" spans="1:7"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9" t="s">
        <v>379</v>
      </c>
      <c r="B195" s="319"/>
      <c r="C195" s="319"/>
      <c r="D195" s="319"/>
      <c r="E195" s="319"/>
      <c r="F195" s="319"/>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13" t="s">
        <v>30</v>
      </c>
      <c r="B209" s="314" t="s">
        <v>31</v>
      </c>
      <c r="C209" s="314"/>
      <c r="D209" s="314" t="s">
        <v>46</v>
      </c>
      <c r="E209" s="315" t="s">
        <v>310</v>
      </c>
      <c r="F209" s="315" t="s">
        <v>360</v>
      </c>
      <c r="G209" s="127"/>
    </row>
    <row r="210" spans="1:7"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9" t="s">
        <v>379</v>
      </c>
      <c r="B256" s="319"/>
      <c r="C256" s="319"/>
      <c r="D256" s="319"/>
      <c r="E256" s="319"/>
      <c r="F256" s="319"/>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13" t="s">
        <v>30</v>
      </c>
      <c r="B270" s="314" t="s">
        <v>31</v>
      </c>
      <c r="C270" s="314"/>
      <c r="D270" s="314" t="s">
        <v>46</v>
      </c>
      <c r="E270" s="315" t="s">
        <v>310</v>
      </c>
      <c r="F270" s="315" t="s">
        <v>360</v>
      </c>
      <c r="G270" s="214"/>
    </row>
    <row r="271" spans="1:7" s="16" customForma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0" t="s">
        <v>396</v>
      </c>
      <c r="B308" s="321"/>
      <c r="C308" s="321"/>
      <c r="D308" s="321"/>
      <c r="E308" s="321"/>
      <c r="F308" s="322"/>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13" t="s">
        <v>30</v>
      </c>
      <c r="B322" s="314" t="s">
        <v>31</v>
      </c>
      <c r="C322" s="314"/>
      <c r="D322" s="314" t="s">
        <v>46</v>
      </c>
      <c r="E322" s="315" t="s">
        <v>310</v>
      </c>
      <c r="F322" s="315" t="s">
        <v>360</v>
      </c>
      <c r="G322" s="127"/>
    </row>
    <row r="323" spans="1:7"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0" t="s">
        <v>379</v>
      </c>
      <c r="B349" s="321"/>
      <c r="C349" s="321"/>
      <c r="D349" s="321"/>
      <c r="E349" s="321"/>
      <c r="F349" s="321"/>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13" t="s">
        <v>30</v>
      </c>
      <c r="B362" s="314" t="s">
        <v>31</v>
      </c>
      <c r="C362" s="314"/>
      <c r="D362" s="314" t="s">
        <v>46</v>
      </c>
      <c r="E362" s="315" t="s">
        <v>310</v>
      </c>
      <c r="F362" s="315" t="s">
        <v>360</v>
      </c>
      <c r="G362" s="127"/>
    </row>
    <row r="363" spans="1:7"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9" t="s">
        <v>379</v>
      </c>
      <c r="B383" s="319"/>
      <c r="C383" s="319"/>
      <c r="D383" s="319"/>
      <c r="E383" s="319"/>
      <c r="F383" s="319"/>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13" t="s">
        <v>30</v>
      </c>
      <c r="B395" s="314" t="s">
        <v>31</v>
      </c>
      <c r="C395" s="314"/>
      <c r="D395" s="314" t="s">
        <v>46</v>
      </c>
      <c r="E395" s="315" t="s">
        <v>310</v>
      </c>
      <c r="F395" s="315" t="s">
        <v>360</v>
      </c>
      <c r="G395" s="127"/>
    </row>
    <row r="396" spans="1:7"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9" t="s">
        <v>379</v>
      </c>
      <c r="B435" s="319"/>
      <c r="C435" s="319"/>
      <c r="D435" s="319"/>
      <c r="E435" s="319"/>
      <c r="F435" s="319"/>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13" t="s">
        <v>30</v>
      </c>
      <c r="B448" s="314" t="s">
        <v>31</v>
      </c>
      <c r="C448" s="314"/>
      <c r="D448" s="314" t="s">
        <v>46</v>
      </c>
      <c r="E448" s="315" t="s">
        <v>310</v>
      </c>
      <c r="F448" s="315" t="s">
        <v>360</v>
      </c>
      <c r="G448" s="127"/>
    </row>
    <row r="449" spans="1:6"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6" t="s">
        <v>379</v>
      </c>
      <c r="B471" s="317"/>
      <c r="C471" s="317"/>
      <c r="D471" s="317"/>
      <c r="E471" s="317"/>
      <c r="F471" s="31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8" t="s">
        <v>367</v>
      </c>
      <c r="B483" s="318"/>
      <c r="C483" s="318"/>
      <c r="D483" s="318"/>
      <c r="E483" s="185"/>
      <c r="F483" s="201"/>
    </row>
    <row r="484" spans="1:7" x14ac:dyDescent="0.3">
      <c r="A484" s="74">
        <f>B11</f>
        <v>0</v>
      </c>
      <c r="B484" s="124"/>
      <c r="C484" s="135"/>
      <c r="D484" s="124"/>
    </row>
    <row r="485" spans="1:7" x14ac:dyDescent="0.3">
      <c r="A485" s="313" t="s">
        <v>30</v>
      </c>
      <c r="B485" s="314" t="s">
        <v>31</v>
      </c>
      <c r="C485" s="314"/>
      <c r="D485" s="314" t="s">
        <v>46</v>
      </c>
      <c r="E485" s="315" t="s">
        <v>310</v>
      </c>
      <c r="F485" s="315" t="s">
        <v>360</v>
      </c>
      <c r="G485" s="127"/>
    </row>
    <row r="486" spans="1:7" x14ac:dyDescent="0.3">
      <c r="A486" s="313"/>
      <c r="B486" s="41" t="s">
        <v>34</v>
      </c>
      <c r="C486" s="41" t="s">
        <v>33</v>
      </c>
      <c r="D486" s="314"/>
      <c r="E486" s="315"/>
      <c r="F486" s="315"/>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13" t="s">
        <v>30</v>
      </c>
      <c r="B507" s="314" t="s">
        <v>31</v>
      </c>
      <c r="C507" s="314"/>
      <c r="D507" s="314" t="s">
        <v>46</v>
      </c>
      <c r="E507" s="315" t="s">
        <v>310</v>
      </c>
      <c r="F507" s="315" t="s">
        <v>360</v>
      </c>
      <c r="G507" s="127"/>
    </row>
    <row r="508" spans="1:7" x14ac:dyDescent="0.3">
      <c r="A508" s="313"/>
      <c r="B508" s="41" t="s">
        <v>34</v>
      </c>
      <c r="C508" s="41" t="s">
        <v>33</v>
      </c>
      <c r="D508" s="314"/>
      <c r="E508" s="315"/>
      <c r="F508" s="31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13" t="s">
        <v>30</v>
      </c>
      <c r="B518" s="314" t="s">
        <v>31</v>
      </c>
      <c r="C518" s="314"/>
      <c r="D518" s="314" t="s">
        <v>46</v>
      </c>
      <c r="E518" s="315" t="s">
        <v>310</v>
      </c>
      <c r="F518" s="315" t="s">
        <v>360</v>
      </c>
      <c r="G518" s="127"/>
    </row>
    <row r="519" spans="1:7" x14ac:dyDescent="0.3">
      <c r="A519" s="313"/>
      <c r="B519" s="41" t="s">
        <v>34</v>
      </c>
      <c r="C519" s="41" t="s">
        <v>33</v>
      </c>
      <c r="D519" s="314"/>
      <c r="E519" s="315"/>
      <c r="F519" s="31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1"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13" t="s">
        <v>30</v>
      </c>
      <c r="B538" s="314" t="s">
        <v>31</v>
      </c>
      <c r="C538" s="314"/>
      <c r="D538" s="314" t="s">
        <v>46</v>
      </c>
      <c r="E538" s="315" t="s">
        <v>310</v>
      </c>
      <c r="F538" s="315" t="s">
        <v>360</v>
      </c>
      <c r="G538" s="127"/>
    </row>
    <row r="539" spans="1:7" x14ac:dyDescent="0.3">
      <c r="A539" s="313"/>
      <c r="B539" s="41" t="s">
        <v>34</v>
      </c>
      <c r="C539" s="41" t="s">
        <v>33</v>
      </c>
      <c r="D539" s="314"/>
      <c r="E539" s="315"/>
      <c r="F539" s="31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0kOfZKy3ACFJTJjHc6qMWDYuqTijP/MjfscLkDikUtsBAnHfnB82L4+q26nNB9SXfeWlOUkjH/NXNWLffBxvQ==" saltValue="/e3fCYJI0ejFao9gtNKKE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2"/>
      <c r="E1" s="332"/>
      <c r="F1" s="332"/>
      <c r="G1" s="332"/>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53" t="s">
        <v>50</v>
      </c>
      <c r="B6" s="353"/>
      <c r="C6" s="353"/>
      <c r="D6" s="353"/>
      <c r="E6" s="353"/>
      <c r="F6" s="353"/>
      <c r="G6" s="125"/>
    </row>
    <row r="7" spans="1:7" s="12" customFormat="1" ht="21.75" customHeight="1" x14ac:dyDescent="0.45">
      <c r="A7" s="334" t="str">
        <f>'A3 Exploitation'!A8:F8</f>
        <v>Manar City</v>
      </c>
      <c r="B7" s="334"/>
      <c r="C7" s="334"/>
      <c r="D7" s="334"/>
      <c r="E7" s="334"/>
      <c r="F7" s="334"/>
      <c r="G7" s="125"/>
    </row>
    <row r="8" spans="1:7" s="12" customFormat="1" ht="24" x14ac:dyDescent="0.45">
      <c r="A8" s="14" t="s">
        <v>42</v>
      </c>
      <c r="B8" s="354">
        <f>'A3 Exploitation'!B9:F9</f>
        <v>0</v>
      </c>
      <c r="C8" s="354"/>
      <c r="D8" s="354"/>
      <c r="E8" s="354"/>
      <c r="F8" s="354"/>
      <c r="G8" s="125"/>
    </row>
    <row r="9" spans="1:7" s="12" customFormat="1" ht="24" x14ac:dyDescent="0.45">
      <c r="A9" s="15" t="s">
        <v>44</v>
      </c>
      <c r="B9" s="355">
        <f>'A3 Exploitation'!B10:F10</f>
        <v>0</v>
      </c>
      <c r="C9" s="355"/>
      <c r="D9" s="355"/>
      <c r="E9" s="355"/>
      <c r="F9" s="355"/>
      <c r="G9" s="125"/>
    </row>
    <row r="10" spans="1:7" s="12" customFormat="1" ht="24" x14ac:dyDescent="0.45">
      <c r="A10" s="14" t="s">
        <v>43</v>
      </c>
      <c r="B10" s="352">
        <f>'A3 Exploitation'!B11:F11</f>
        <v>0</v>
      </c>
      <c r="C10" s="352"/>
      <c r="D10" s="352"/>
      <c r="E10" s="352"/>
      <c r="F10" s="352"/>
      <c r="G10" s="125"/>
    </row>
    <row r="11" spans="1:7" s="12" customFormat="1" ht="24" x14ac:dyDescent="0.45">
      <c r="A11" s="14" t="s">
        <v>294</v>
      </c>
      <c r="B11" s="351">
        <f>D199</f>
        <v>0</v>
      </c>
      <c r="C11" s="351"/>
      <c r="D11" s="351"/>
      <c r="E11" s="351"/>
      <c r="F11" s="351"/>
      <c r="G11" s="125"/>
    </row>
    <row r="12" spans="1:7" s="12" customFormat="1" ht="22.5" x14ac:dyDescent="0.45">
      <c r="A12" s="11"/>
      <c r="D12" s="330"/>
      <c r="E12" s="330"/>
      <c r="F12" s="330"/>
      <c r="G12" s="330"/>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46" t="s">
        <v>0</v>
      </c>
      <c r="B16" s="347"/>
      <c r="C16" s="347"/>
      <c r="D16" s="347"/>
      <c r="E16" s="347"/>
      <c r="F16" s="347"/>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8" t="s">
        <v>36</v>
      </c>
      <c r="B22" s="344"/>
      <c r="C22" s="345"/>
      <c r="D22" s="92">
        <f>SUM(B17:C21)</f>
        <v>0</v>
      </c>
    </row>
    <row r="23" spans="1:7" x14ac:dyDescent="0.3">
      <c r="A23" s="339" t="s">
        <v>295</v>
      </c>
      <c r="B23" s="340"/>
      <c r="C23" s="341"/>
      <c r="D23" s="33">
        <f>D22/(COUNT(B17:C21)*2)</f>
        <v>0</v>
      </c>
    </row>
    <row r="24" spans="1:7" s="22" customFormat="1" x14ac:dyDescent="0.3">
      <c r="A24" s="26"/>
      <c r="B24" s="27"/>
      <c r="C24" s="27"/>
      <c r="D24" s="28"/>
      <c r="G24" s="126"/>
    </row>
    <row r="25" spans="1:7" ht="19.5" x14ac:dyDescent="0.4">
      <c r="A25" s="337" t="s">
        <v>4</v>
      </c>
      <c r="B25" s="338"/>
      <c r="C25" s="338"/>
      <c r="D25" s="338"/>
      <c r="E25" s="338"/>
      <c r="F25" s="338"/>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9" t="s">
        <v>36</v>
      </c>
      <c r="B33" s="340"/>
      <c r="C33" s="341"/>
      <c r="D33" s="91">
        <f>SUM(B26:C32)</f>
        <v>0</v>
      </c>
    </row>
    <row r="34" spans="1:7" x14ac:dyDescent="0.3">
      <c r="A34" s="339" t="s">
        <v>295</v>
      </c>
      <c r="B34" s="340"/>
      <c r="C34" s="341"/>
      <c r="D34" s="33">
        <f>D33/(COUNT(B26:C32)*2)</f>
        <v>0</v>
      </c>
    </row>
    <row r="35" spans="1:7" s="22" customFormat="1" x14ac:dyDescent="0.3">
      <c r="A35" s="26"/>
      <c r="B35" s="27"/>
      <c r="C35" s="27"/>
      <c r="D35" s="28"/>
      <c r="G35" s="126"/>
    </row>
    <row r="36" spans="1:7" s="22" customFormat="1" ht="19.5" x14ac:dyDescent="0.4">
      <c r="A36" s="337" t="s">
        <v>219</v>
      </c>
      <c r="B36" s="338"/>
      <c r="C36" s="338"/>
      <c r="D36" s="338"/>
      <c r="E36" s="338"/>
      <c r="F36" s="338"/>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9" t="s">
        <v>36</v>
      </c>
      <c r="B42" s="340"/>
      <c r="C42" s="341"/>
      <c r="D42" s="91">
        <f>SUM(B37:C41)</f>
        <v>0</v>
      </c>
      <c r="E42" s="13"/>
      <c r="F42" s="13"/>
      <c r="G42" s="126"/>
    </row>
    <row r="43" spans="1:7" s="22" customFormat="1" x14ac:dyDescent="0.3">
      <c r="A43" s="339" t="s">
        <v>295</v>
      </c>
      <c r="B43" s="340"/>
      <c r="C43" s="341"/>
      <c r="D43" s="33">
        <f>D42/(COUNT(B37:C41)*2)</f>
        <v>0</v>
      </c>
      <c r="E43" s="13"/>
      <c r="F43" s="13"/>
      <c r="G43" s="126"/>
    </row>
    <row r="44" spans="1:7" s="22" customFormat="1" x14ac:dyDescent="0.3">
      <c r="A44" s="47"/>
      <c r="B44" s="48"/>
      <c r="C44" s="48"/>
      <c r="D44" s="49"/>
      <c r="G44" s="126"/>
    </row>
    <row r="45" spans="1:7" ht="19.5" x14ac:dyDescent="0.4">
      <c r="A45" s="349" t="s">
        <v>21</v>
      </c>
      <c r="B45" s="350"/>
      <c r="C45" s="350"/>
      <c r="D45" s="350"/>
      <c r="E45" s="350"/>
      <c r="F45" s="350"/>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9" t="s">
        <v>36</v>
      </c>
      <c r="B52" s="340"/>
      <c r="C52" s="341"/>
      <c r="D52" s="91">
        <f>SUM(B46:C51)</f>
        <v>0</v>
      </c>
    </row>
    <row r="53" spans="1:7" x14ac:dyDescent="0.3">
      <c r="A53" s="339" t="s">
        <v>295</v>
      </c>
      <c r="B53" s="340"/>
      <c r="C53" s="341"/>
      <c r="D53" s="33">
        <f>D52/(COUNT(B46:C51)*2)</f>
        <v>0</v>
      </c>
    </row>
    <row r="54" spans="1:7" s="22" customFormat="1" x14ac:dyDescent="0.3">
      <c r="A54" s="26"/>
      <c r="B54" s="27"/>
      <c r="C54" s="27"/>
      <c r="D54" s="28"/>
      <c r="G54" s="126"/>
    </row>
    <row r="55" spans="1:7" ht="19.5" x14ac:dyDescent="0.4">
      <c r="A55" s="337" t="s">
        <v>8</v>
      </c>
      <c r="B55" s="338"/>
      <c r="C55" s="338"/>
      <c r="D55" s="338"/>
      <c r="E55" s="338"/>
      <c r="F55" s="338"/>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9" t="s">
        <v>36</v>
      </c>
      <c r="B63" s="340"/>
      <c r="C63" s="341"/>
      <c r="D63" s="91">
        <f>SUM(B56:C62)</f>
        <v>0</v>
      </c>
    </row>
    <row r="64" spans="1:7" x14ac:dyDescent="0.3">
      <c r="A64" s="339" t="s">
        <v>295</v>
      </c>
      <c r="B64" s="340"/>
      <c r="C64" s="341"/>
      <c r="D64" s="33">
        <f>D63/(COUNT(B56:C62)*2)</f>
        <v>0</v>
      </c>
    </row>
    <row r="65" spans="1:7" s="22" customFormat="1" x14ac:dyDescent="0.3">
      <c r="A65" s="26"/>
      <c r="B65" s="27"/>
      <c r="C65" s="27"/>
      <c r="D65" s="28"/>
      <c r="G65" s="126"/>
    </row>
    <row r="66" spans="1:7" ht="19.5" x14ac:dyDescent="0.4">
      <c r="A66" s="337" t="s">
        <v>130</v>
      </c>
      <c r="B66" s="338"/>
      <c r="C66" s="338"/>
      <c r="D66" s="338"/>
      <c r="E66" s="338"/>
      <c r="F66" s="338"/>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9" t="s">
        <v>36</v>
      </c>
      <c r="B84" s="340"/>
      <c r="C84" s="341"/>
      <c r="D84" s="91">
        <f>SUM(B67:C83)</f>
        <v>0</v>
      </c>
    </row>
    <row r="85" spans="1:7" x14ac:dyDescent="0.3">
      <c r="A85" s="339" t="s">
        <v>295</v>
      </c>
      <c r="B85" s="340"/>
      <c r="C85" s="341"/>
      <c r="D85" s="33">
        <f>D84/(COUNT(B67:C83)*2)</f>
        <v>0</v>
      </c>
    </row>
    <row r="86" spans="1:7" s="22" customFormat="1" x14ac:dyDescent="0.3">
      <c r="A86" s="26"/>
      <c r="B86" s="27"/>
      <c r="C86" s="27"/>
      <c r="D86" s="28"/>
      <c r="G86" s="126"/>
    </row>
    <row r="87" spans="1:7" ht="19.5" x14ac:dyDescent="0.4">
      <c r="A87" s="337" t="s">
        <v>211</v>
      </c>
      <c r="B87" s="338"/>
      <c r="C87" s="338"/>
      <c r="D87" s="338"/>
      <c r="E87" s="338"/>
      <c r="F87" s="338"/>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9" t="s">
        <v>36</v>
      </c>
      <c r="B102" s="340"/>
      <c r="C102" s="341"/>
      <c r="D102" s="91">
        <f>SUM(B88:C101)</f>
        <v>0</v>
      </c>
    </row>
    <row r="103" spans="1:7" x14ac:dyDescent="0.3">
      <c r="A103" s="339" t="s">
        <v>295</v>
      </c>
      <c r="B103" s="340"/>
      <c r="C103" s="341"/>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7" t="s">
        <v>212</v>
      </c>
      <c r="B106" s="338"/>
      <c r="C106" s="338"/>
      <c r="D106" s="338"/>
      <c r="E106" s="338"/>
      <c r="F106" s="338"/>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9" t="s">
        <v>36</v>
      </c>
      <c r="B118" s="340"/>
      <c r="C118" s="341"/>
      <c r="D118" s="91">
        <f>SUM(B107:C117)</f>
        <v>0</v>
      </c>
      <c r="E118" s="13"/>
      <c r="F118" s="13"/>
      <c r="G118" s="126"/>
    </row>
    <row r="119" spans="1:7" s="22" customFormat="1" x14ac:dyDescent="0.3">
      <c r="A119" s="339" t="s">
        <v>295</v>
      </c>
      <c r="B119" s="340"/>
      <c r="C119" s="341"/>
      <c r="D119" s="33">
        <f>D118/(COUNT(B107:C117)*2)</f>
        <v>0</v>
      </c>
      <c r="E119" s="13"/>
      <c r="F119" s="13"/>
      <c r="G119" s="126"/>
    </row>
    <row r="120" spans="1:7" s="22" customFormat="1" x14ac:dyDescent="0.3">
      <c r="A120" s="26"/>
      <c r="B120" s="27"/>
      <c r="C120" s="27"/>
      <c r="D120" s="28"/>
      <c r="G120" s="126"/>
    </row>
    <row r="121" spans="1:7" ht="19.5" x14ac:dyDescent="0.4">
      <c r="A121" s="337" t="s">
        <v>185</v>
      </c>
      <c r="B121" s="338"/>
      <c r="C121" s="338"/>
      <c r="D121" s="338"/>
      <c r="E121" s="338"/>
      <c r="F121" s="338"/>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9" t="s">
        <v>36</v>
      </c>
      <c r="B133" s="340"/>
      <c r="C133" s="341"/>
      <c r="D133" s="91">
        <f>SUM(B122:C132)</f>
        <v>0</v>
      </c>
    </row>
    <row r="134" spans="1:7" x14ac:dyDescent="0.3">
      <c r="A134" s="339" t="s">
        <v>295</v>
      </c>
      <c r="B134" s="340"/>
      <c r="C134" s="341"/>
      <c r="D134" s="32">
        <f>D133/(COUNT(B122:C132)*2)</f>
        <v>0</v>
      </c>
    </row>
    <row r="135" spans="1:7" s="22" customFormat="1" x14ac:dyDescent="0.3">
      <c r="A135" s="26"/>
      <c r="B135" s="27"/>
      <c r="C135" s="27"/>
      <c r="D135" s="31"/>
      <c r="G135" s="126"/>
    </row>
    <row r="136" spans="1:7" ht="19.5" x14ac:dyDescent="0.4">
      <c r="A136" s="337" t="s">
        <v>71</v>
      </c>
      <c r="B136" s="338"/>
      <c r="C136" s="338"/>
      <c r="D136" s="338"/>
      <c r="E136" s="338"/>
      <c r="F136" s="338"/>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9" t="s">
        <v>36</v>
      </c>
      <c r="B149" s="340"/>
      <c r="C149" s="341"/>
      <c r="D149" s="91">
        <f>SUM(B137:C148)</f>
        <v>0</v>
      </c>
    </row>
    <row r="150" spans="1:7" x14ac:dyDescent="0.3">
      <c r="A150" s="339" t="s">
        <v>295</v>
      </c>
      <c r="B150" s="340"/>
      <c r="C150" s="341"/>
      <c r="D150" s="33">
        <f>D149/(COUNT(B137:C148)*2)</f>
        <v>0</v>
      </c>
    </row>
    <row r="151" spans="1:7" s="22" customFormat="1" x14ac:dyDescent="0.3">
      <c r="A151" s="26"/>
      <c r="B151" s="27"/>
      <c r="C151" s="27"/>
      <c r="D151" s="28"/>
      <c r="G151" s="126"/>
    </row>
    <row r="152" spans="1:7" ht="19.5" x14ac:dyDescent="0.4">
      <c r="A152" s="337" t="s">
        <v>217</v>
      </c>
      <c r="B152" s="338"/>
      <c r="C152" s="338"/>
      <c r="D152" s="338"/>
      <c r="E152" s="338"/>
      <c r="F152" s="338"/>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9" t="s">
        <v>36</v>
      </c>
      <c r="B161" s="344"/>
      <c r="C161" s="345"/>
      <c r="D161" s="92">
        <f>SUM(B153:C160)</f>
        <v>0</v>
      </c>
    </row>
    <row r="162" spans="1:7" x14ac:dyDescent="0.3">
      <c r="A162" s="339" t="s">
        <v>295</v>
      </c>
      <c r="B162" s="340"/>
      <c r="C162" s="341"/>
      <c r="D162" s="33">
        <f>D161/(COUNT(B153:C160)*2)</f>
        <v>0</v>
      </c>
    </row>
    <row r="163" spans="1:7" s="22" customFormat="1" x14ac:dyDescent="0.3">
      <c r="A163" s="26"/>
      <c r="B163" s="27"/>
      <c r="C163" s="29"/>
      <c r="D163" s="30"/>
      <c r="G163" s="126"/>
    </row>
    <row r="164" spans="1:7" ht="19.5" x14ac:dyDescent="0.4">
      <c r="A164" s="337" t="s">
        <v>77</v>
      </c>
      <c r="B164" s="338"/>
      <c r="C164" s="338"/>
      <c r="D164" s="338"/>
      <c r="E164" s="338"/>
      <c r="F164" s="338"/>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9" t="s">
        <v>36</v>
      </c>
      <c r="B169" s="340"/>
      <c r="C169" s="341"/>
      <c r="D169" s="91">
        <f>SUM(B165:C168)</f>
        <v>0</v>
      </c>
    </row>
    <row r="170" spans="1:7" x14ac:dyDescent="0.3">
      <c r="A170" s="339" t="s">
        <v>295</v>
      </c>
      <c r="B170" s="340"/>
      <c r="C170" s="341"/>
      <c r="D170" s="33">
        <f>D169/(COUNT(B165:C168)*2)</f>
        <v>0</v>
      </c>
    </row>
    <row r="171" spans="1:7" s="22" customFormat="1" x14ac:dyDescent="0.3">
      <c r="A171" s="26"/>
      <c r="B171" s="27"/>
      <c r="C171" s="27"/>
      <c r="D171" s="28"/>
      <c r="G171" s="126"/>
    </row>
    <row r="172" spans="1:7" ht="19.5" x14ac:dyDescent="0.4">
      <c r="A172" s="342" t="s">
        <v>17</v>
      </c>
      <c r="B172" s="343"/>
      <c r="C172" s="343"/>
      <c r="D172" s="343"/>
      <c r="E172" s="343"/>
      <c r="F172" s="343"/>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9" t="s">
        <v>36</v>
      </c>
      <c r="B177" s="340"/>
      <c r="C177" s="341"/>
      <c r="D177" s="91">
        <f>SUM(B173:C176)</f>
        <v>0</v>
      </c>
    </row>
    <row r="178" spans="1:7" x14ac:dyDescent="0.3">
      <c r="A178" s="339" t="s">
        <v>295</v>
      </c>
      <c r="B178" s="340"/>
      <c r="C178" s="341"/>
      <c r="D178" s="33">
        <f>D177/(COUNT(B173:C176)*2)</f>
        <v>0</v>
      </c>
    </row>
    <row r="179" spans="1:7" s="22" customFormat="1" x14ac:dyDescent="0.3">
      <c r="A179" s="26"/>
      <c r="B179" s="27"/>
      <c r="C179" s="27"/>
      <c r="D179" s="28"/>
      <c r="G179" s="126"/>
    </row>
    <row r="180" spans="1:7" ht="19.5" x14ac:dyDescent="0.4">
      <c r="A180" s="337" t="s">
        <v>78</v>
      </c>
      <c r="B180" s="338"/>
      <c r="C180" s="338"/>
      <c r="D180" s="338"/>
      <c r="E180" s="338"/>
      <c r="F180" s="338"/>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9" t="s">
        <v>36</v>
      </c>
      <c r="B186" s="340"/>
      <c r="C186" s="341"/>
      <c r="D186" s="91">
        <f>SUM(B181:C185)</f>
        <v>0</v>
      </c>
    </row>
    <row r="187" spans="1:7" x14ac:dyDescent="0.3">
      <c r="A187" s="339" t="s">
        <v>295</v>
      </c>
      <c r="B187" s="340"/>
      <c r="C187" s="341"/>
      <c r="D187" s="33">
        <f>D186/(COUNT(B181:C185)*2)</f>
        <v>0</v>
      </c>
    </row>
    <row r="188" spans="1:7" s="22" customFormat="1" x14ac:dyDescent="0.3">
      <c r="A188" s="26"/>
      <c r="B188" s="27"/>
      <c r="C188" s="27"/>
      <c r="D188" s="28"/>
      <c r="G188" s="126"/>
    </row>
    <row r="189" spans="1:7" ht="19.5" x14ac:dyDescent="0.4">
      <c r="A189" s="337" t="s">
        <v>216</v>
      </c>
      <c r="B189" s="338"/>
      <c r="C189" s="338"/>
      <c r="D189" s="338"/>
      <c r="E189" s="338"/>
      <c r="F189" s="338"/>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9" t="s">
        <v>36</v>
      </c>
      <c r="B194" s="340"/>
      <c r="C194" s="341"/>
      <c r="D194" s="54">
        <f>SUM(B190:C193)</f>
        <v>0</v>
      </c>
    </row>
    <row r="195" spans="1:6" x14ac:dyDescent="0.3">
      <c r="A195" s="339" t="s">
        <v>295</v>
      </c>
      <c r="B195" s="340"/>
      <c r="C195" s="341"/>
      <c r="D195" s="33">
        <f>D194/(COUNT(B190:C193)*2)</f>
        <v>0</v>
      </c>
    </row>
    <row r="197" spans="1:6" ht="18" x14ac:dyDescent="0.35">
      <c r="A197" s="64" t="s">
        <v>246</v>
      </c>
      <c r="B197" s="63"/>
      <c r="C197" s="63"/>
      <c r="D197" s="286" t="e">
        <f>E197*100/F197</f>
        <v>#DIV/0!</v>
      </c>
      <c r="E197" s="287">
        <f>COUNTIF('A2 Technique'!F17:F193,"ok")</f>
        <v>0</v>
      </c>
      <c r="F197" s="288">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2"/>
      <c r="E1" s="332"/>
      <c r="F1" s="332"/>
      <c r="G1" s="332"/>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33" t="s">
        <v>179</v>
      </c>
      <c r="B7" s="333"/>
      <c r="C7" s="333"/>
      <c r="D7" s="333"/>
      <c r="E7" s="333"/>
      <c r="F7" s="333"/>
      <c r="G7" s="125"/>
    </row>
    <row r="8" spans="1:7" ht="29.25" x14ac:dyDescent="0.45">
      <c r="A8" s="334" t="str">
        <f>'Page de garde'!D18</f>
        <v>Manar City</v>
      </c>
      <c r="B8" s="334"/>
      <c r="C8" s="334"/>
      <c r="D8" s="334"/>
      <c r="E8" s="334"/>
      <c r="F8" s="334"/>
      <c r="G8" s="125"/>
    </row>
    <row r="9" spans="1:7" ht="24" x14ac:dyDescent="0.45">
      <c r="A9" s="14" t="s">
        <v>42</v>
      </c>
      <c r="B9" s="335"/>
      <c r="C9" s="335"/>
      <c r="D9" s="335"/>
      <c r="E9" s="335"/>
      <c r="F9" s="335"/>
      <c r="G9" s="125"/>
    </row>
    <row r="10" spans="1:7" ht="24" x14ac:dyDescent="0.45">
      <c r="A10" s="15" t="s">
        <v>44</v>
      </c>
      <c r="B10" s="336"/>
      <c r="C10" s="336"/>
      <c r="D10" s="336"/>
      <c r="E10" s="336"/>
      <c r="F10" s="336"/>
      <c r="G10" s="125"/>
    </row>
    <row r="11" spans="1:7" ht="24" x14ac:dyDescent="0.45">
      <c r="A11" s="14" t="s">
        <v>43</v>
      </c>
      <c r="B11" s="331"/>
      <c r="C11" s="331"/>
      <c r="D11" s="331"/>
      <c r="E11" s="331"/>
      <c r="F11" s="331"/>
      <c r="G11" s="125"/>
    </row>
    <row r="12" spans="1:7" ht="24" x14ac:dyDescent="0.45">
      <c r="A12" s="14" t="s">
        <v>239</v>
      </c>
      <c r="B12" s="329">
        <f>D549</f>
        <v>0</v>
      </c>
      <c r="C12" s="329"/>
      <c r="D12" s="329"/>
      <c r="E12" s="329"/>
      <c r="F12" s="329"/>
      <c r="G12" s="125"/>
    </row>
    <row r="13" spans="1:7" ht="22.5" x14ac:dyDescent="0.45">
      <c r="D13" s="330"/>
      <c r="E13" s="330"/>
      <c r="F13" s="330"/>
      <c r="G13" s="33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3" t="s">
        <v>379</v>
      </c>
      <c r="B38" s="324"/>
      <c r="C38" s="324"/>
      <c r="D38" s="324"/>
      <c r="E38" s="324"/>
      <c r="F38" s="325"/>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3" t="s">
        <v>30</v>
      </c>
      <c r="B50" s="314" t="s">
        <v>31</v>
      </c>
      <c r="C50" s="314"/>
      <c r="D50" s="314" t="s">
        <v>46</v>
      </c>
      <c r="E50" s="315" t="s">
        <v>310</v>
      </c>
      <c r="F50" s="315" t="s">
        <v>360</v>
      </c>
      <c r="G50" s="127"/>
    </row>
    <row r="51" spans="1:7" ht="16.5" customHeight="1"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3" t="s">
        <v>379</v>
      </c>
      <c r="B94" s="324"/>
      <c r="C94" s="324"/>
      <c r="D94" s="324"/>
      <c r="E94" s="324"/>
      <c r="F94" s="325"/>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3" t="s">
        <v>30</v>
      </c>
      <c r="B107" s="314" t="s">
        <v>31</v>
      </c>
      <c r="C107" s="314"/>
      <c r="D107" s="314" t="s">
        <v>46</v>
      </c>
      <c r="E107" s="315" t="s">
        <v>310</v>
      </c>
      <c r="F107" s="315" t="s">
        <v>360</v>
      </c>
    </row>
    <row r="108" spans="1:7" ht="16.5" customHeight="1"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3" t="s">
        <v>30</v>
      </c>
      <c r="B162" s="314" t="s">
        <v>31</v>
      </c>
      <c r="C162" s="314"/>
      <c r="D162" s="314" t="s">
        <v>46</v>
      </c>
      <c r="E162" s="315" t="s">
        <v>310</v>
      </c>
      <c r="F162" s="315" t="s">
        <v>360</v>
      </c>
      <c r="G162" s="127"/>
    </row>
    <row r="163" spans="1:7" ht="16.5" customHeight="1"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9" t="s">
        <v>379</v>
      </c>
      <c r="B195" s="319"/>
      <c r="C195" s="319"/>
      <c r="D195" s="319"/>
      <c r="E195" s="319"/>
      <c r="F195" s="319"/>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3" t="s">
        <v>30</v>
      </c>
      <c r="B209" s="314" t="s">
        <v>31</v>
      </c>
      <c r="C209" s="314"/>
      <c r="D209" s="314" t="s">
        <v>46</v>
      </c>
      <c r="E209" s="315" t="s">
        <v>310</v>
      </c>
      <c r="F209" s="315" t="s">
        <v>360</v>
      </c>
      <c r="G209" s="127"/>
    </row>
    <row r="210" spans="1:7" ht="16.5" customHeight="1"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9" t="s">
        <v>379</v>
      </c>
      <c r="B256" s="319"/>
      <c r="C256" s="319"/>
      <c r="D256" s="319"/>
      <c r="E256" s="319"/>
      <c r="F256" s="319"/>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3" t="s">
        <v>30</v>
      </c>
      <c r="B270" s="314" t="s">
        <v>31</v>
      </c>
      <c r="C270" s="314"/>
      <c r="D270" s="314" t="s">
        <v>46</v>
      </c>
      <c r="E270" s="315" t="s">
        <v>310</v>
      </c>
      <c r="F270" s="315" t="s">
        <v>360</v>
      </c>
      <c r="G270" s="214"/>
    </row>
    <row r="271" spans="1:7" s="16" customFormat="1" ht="16.5" customHeigh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0" t="s">
        <v>396</v>
      </c>
      <c r="B308" s="321"/>
      <c r="C308" s="321"/>
      <c r="D308" s="321"/>
      <c r="E308" s="321"/>
      <c r="F308" s="322"/>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3" t="s">
        <v>30</v>
      </c>
      <c r="B322" s="314" t="s">
        <v>31</v>
      </c>
      <c r="C322" s="314"/>
      <c r="D322" s="314" t="s">
        <v>46</v>
      </c>
      <c r="E322" s="315" t="s">
        <v>310</v>
      </c>
      <c r="F322" s="315" t="s">
        <v>360</v>
      </c>
      <c r="G322" s="127"/>
    </row>
    <row r="323" spans="1:7" ht="16.5" customHeight="1"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0" t="s">
        <v>379</v>
      </c>
      <c r="B349" s="321"/>
      <c r="C349" s="321"/>
      <c r="D349" s="321"/>
      <c r="E349" s="321"/>
      <c r="F349" s="321"/>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3" t="s">
        <v>30</v>
      </c>
      <c r="B362" s="314" t="s">
        <v>31</v>
      </c>
      <c r="C362" s="314"/>
      <c r="D362" s="314" t="s">
        <v>46</v>
      </c>
      <c r="E362" s="315" t="s">
        <v>310</v>
      </c>
      <c r="F362" s="315" t="s">
        <v>360</v>
      </c>
      <c r="G362" s="127"/>
    </row>
    <row r="363" spans="1:7" ht="16.5" customHeight="1"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9" t="s">
        <v>379</v>
      </c>
      <c r="B383" s="319"/>
      <c r="C383" s="319"/>
      <c r="D383" s="319"/>
      <c r="E383" s="319"/>
      <c r="F383" s="319"/>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3" t="s">
        <v>30</v>
      </c>
      <c r="B395" s="314" t="s">
        <v>31</v>
      </c>
      <c r="C395" s="314"/>
      <c r="D395" s="314" t="s">
        <v>46</v>
      </c>
      <c r="E395" s="315" t="s">
        <v>310</v>
      </c>
      <c r="F395" s="315" t="s">
        <v>360</v>
      </c>
      <c r="G395" s="127"/>
    </row>
    <row r="396" spans="1:7" ht="16.5" customHeight="1"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9" t="s">
        <v>379</v>
      </c>
      <c r="B435" s="319"/>
      <c r="C435" s="319"/>
      <c r="D435" s="319"/>
      <c r="E435" s="319"/>
      <c r="F435" s="319"/>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3" t="s">
        <v>30</v>
      </c>
      <c r="B448" s="314" t="s">
        <v>31</v>
      </c>
      <c r="C448" s="314"/>
      <c r="D448" s="314" t="s">
        <v>46</v>
      </c>
      <c r="E448" s="315" t="s">
        <v>310</v>
      </c>
      <c r="F448" s="315" t="s">
        <v>360</v>
      </c>
      <c r="G448" s="127"/>
    </row>
    <row r="449" spans="1:6" ht="16.5" customHeight="1"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6" t="s">
        <v>379</v>
      </c>
      <c r="B471" s="317"/>
      <c r="C471" s="317"/>
      <c r="D471" s="317"/>
      <c r="E471" s="317"/>
      <c r="F471" s="31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8" t="s">
        <v>367</v>
      </c>
      <c r="B483" s="318"/>
      <c r="C483" s="318"/>
      <c r="D483" s="318"/>
      <c r="E483" s="185"/>
      <c r="F483" s="201"/>
    </row>
    <row r="484" spans="1:7" x14ac:dyDescent="0.3">
      <c r="A484" s="74">
        <f>B11</f>
        <v>0</v>
      </c>
      <c r="B484" s="124"/>
      <c r="C484" s="135"/>
      <c r="D484" s="124"/>
    </row>
    <row r="485" spans="1:7" ht="16.5" customHeight="1" x14ac:dyDescent="0.3">
      <c r="A485" s="313" t="s">
        <v>30</v>
      </c>
      <c r="B485" s="314" t="s">
        <v>31</v>
      </c>
      <c r="C485" s="314"/>
      <c r="D485" s="314" t="s">
        <v>46</v>
      </c>
      <c r="E485" s="315" t="s">
        <v>310</v>
      </c>
      <c r="F485" s="315" t="s">
        <v>360</v>
      </c>
      <c r="G485" s="127"/>
    </row>
    <row r="486" spans="1:7" ht="16.5" customHeight="1" x14ac:dyDescent="0.3">
      <c r="A486" s="313"/>
      <c r="B486" s="41" t="s">
        <v>34</v>
      </c>
      <c r="C486" s="41" t="s">
        <v>33</v>
      </c>
      <c r="D486" s="314"/>
      <c r="E486" s="315"/>
      <c r="F486" s="315"/>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3" t="s">
        <v>30</v>
      </c>
      <c r="B507" s="314" t="s">
        <v>31</v>
      </c>
      <c r="C507" s="314"/>
      <c r="D507" s="314" t="s">
        <v>46</v>
      </c>
      <c r="E507" s="315" t="s">
        <v>310</v>
      </c>
      <c r="F507" s="315" t="s">
        <v>360</v>
      </c>
      <c r="G507" s="127"/>
    </row>
    <row r="508" spans="1:7" ht="16.5" customHeight="1" x14ac:dyDescent="0.3">
      <c r="A508" s="313"/>
      <c r="B508" s="41" t="s">
        <v>34</v>
      </c>
      <c r="C508" s="41" t="s">
        <v>33</v>
      </c>
      <c r="D508" s="314"/>
      <c r="E508" s="315"/>
      <c r="F508" s="31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"0"))</f>
        <v>0</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3" t="s">
        <v>30</v>
      </c>
      <c r="B518" s="314" t="s">
        <v>31</v>
      </c>
      <c r="C518" s="314"/>
      <c r="D518" s="314" t="s">
        <v>46</v>
      </c>
      <c r="E518" s="315" t="s">
        <v>310</v>
      </c>
      <c r="F518" s="315" t="s">
        <v>360</v>
      </c>
      <c r="G518" s="127"/>
    </row>
    <row r="519" spans="1:7" ht="16.5" customHeight="1" x14ac:dyDescent="0.3">
      <c r="A519" s="313"/>
      <c r="B519" s="41" t="s">
        <v>34</v>
      </c>
      <c r="C519" s="41" t="s">
        <v>33</v>
      </c>
      <c r="D519" s="314"/>
      <c r="E519" s="315"/>
      <c r="F519" s="31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1"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3" t="s">
        <v>30</v>
      </c>
      <c r="B538" s="314" t="s">
        <v>31</v>
      </c>
      <c r="C538" s="314"/>
      <c r="D538" s="314" t="s">
        <v>46</v>
      </c>
      <c r="E538" s="315" t="s">
        <v>310</v>
      </c>
      <c r="F538" s="315" t="s">
        <v>360</v>
      </c>
      <c r="G538" s="127"/>
    </row>
    <row r="539" spans="1:7" ht="16.5" customHeight="1" x14ac:dyDescent="0.3">
      <c r="A539" s="313"/>
      <c r="B539" s="41" t="s">
        <v>34</v>
      </c>
      <c r="C539" s="41" t="s">
        <v>33</v>
      </c>
      <c r="D539" s="314"/>
      <c r="E539" s="315"/>
      <c r="F539" s="31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COUNTIF('A3 Exploitation'!F540:F542,"ok")</f>
        <v>0</v>
      </c>
      <c r="F543" s="283">
        <f>COUNTA('A3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A+uNBp0Dh86AtBQEF40cgv8lANz7GwBJuqwgH1LWCu9Dz9yvxV/KG9WnxfQNbQAq7484pecdlaJYiQDJOFxow==" saltValue="7WnangV0HbNp3t0e6onFv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11" sqref="B11:F1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2"/>
      <c r="E1" s="332"/>
      <c r="F1" s="332"/>
      <c r="G1" s="332"/>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53" t="s">
        <v>50</v>
      </c>
      <c r="B6" s="353"/>
      <c r="C6" s="353"/>
      <c r="D6" s="353"/>
      <c r="E6" s="353"/>
      <c r="F6" s="353"/>
      <c r="G6" s="125"/>
    </row>
    <row r="7" spans="1:7" s="12" customFormat="1" ht="21.75" customHeight="1" x14ac:dyDescent="0.45">
      <c r="A7" s="334" t="e">
        <f>#REF!</f>
        <v>#REF!</v>
      </c>
      <c r="B7" s="334"/>
      <c r="C7" s="334"/>
      <c r="D7" s="334"/>
      <c r="E7" s="334"/>
      <c r="F7" s="334"/>
      <c r="G7" s="125"/>
    </row>
    <row r="8" spans="1:7" s="12" customFormat="1" ht="24" x14ac:dyDescent="0.45">
      <c r="A8" s="14" t="s">
        <v>42</v>
      </c>
      <c r="B8" s="354">
        <f>'A4 Exploitation'!B9:F9</f>
        <v>0</v>
      </c>
      <c r="C8" s="354"/>
      <c r="D8" s="354"/>
      <c r="E8" s="354"/>
      <c r="F8" s="354"/>
      <c r="G8" s="125"/>
    </row>
    <row r="9" spans="1:7" s="12" customFormat="1" ht="24" x14ac:dyDescent="0.45">
      <c r="A9" s="15" t="s">
        <v>44</v>
      </c>
      <c r="B9" s="355">
        <f>'A4 Exploitation'!B10:F10</f>
        <v>0</v>
      </c>
      <c r="C9" s="355"/>
      <c r="D9" s="355"/>
      <c r="E9" s="355"/>
      <c r="F9" s="355"/>
      <c r="G9" s="125"/>
    </row>
    <row r="10" spans="1:7" s="12" customFormat="1" ht="24" x14ac:dyDescent="0.45">
      <c r="A10" s="14" t="s">
        <v>43</v>
      </c>
      <c r="B10" s="352">
        <f>'A4 Exploitation'!A8:F8</f>
        <v>0</v>
      </c>
      <c r="C10" s="352"/>
      <c r="D10" s="352"/>
      <c r="E10" s="352"/>
      <c r="F10" s="352"/>
      <c r="G10" s="125"/>
    </row>
    <row r="11" spans="1:7" s="12" customFormat="1" ht="24" x14ac:dyDescent="0.45">
      <c r="A11" s="14" t="s">
        <v>294</v>
      </c>
      <c r="B11" s="351">
        <f>D199</f>
        <v>0</v>
      </c>
      <c r="C11" s="351"/>
      <c r="D11" s="351"/>
      <c r="E11" s="351"/>
      <c r="F11" s="351"/>
      <c r="G11" s="125"/>
    </row>
    <row r="12" spans="1:7" s="12" customFormat="1" ht="22.5" x14ac:dyDescent="0.45">
      <c r="A12" s="11"/>
      <c r="D12" s="330"/>
      <c r="E12" s="330"/>
      <c r="F12" s="330"/>
      <c r="G12" s="330"/>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46" t="s">
        <v>0</v>
      </c>
      <c r="B16" s="347"/>
      <c r="C16" s="347"/>
      <c r="D16" s="347"/>
      <c r="E16" s="347"/>
      <c r="F16" s="347"/>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8" t="s">
        <v>36</v>
      </c>
      <c r="B22" s="344"/>
      <c r="C22" s="345"/>
      <c r="D22" s="245">
        <f>SUM(B17:C21)</f>
        <v>0</v>
      </c>
    </row>
    <row r="23" spans="1:7" x14ac:dyDescent="0.3">
      <c r="A23" s="339" t="s">
        <v>295</v>
      </c>
      <c r="B23" s="340"/>
      <c r="C23" s="341"/>
      <c r="D23" s="33">
        <f>D22/(COUNT(B17:C21)*2)</f>
        <v>0</v>
      </c>
    </row>
    <row r="24" spans="1:7" s="22" customFormat="1" x14ac:dyDescent="0.3">
      <c r="A24" s="26"/>
      <c r="B24" s="27"/>
      <c r="C24" s="27"/>
      <c r="D24" s="28"/>
      <c r="G24" s="126"/>
    </row>
    <row r="25" spans="1:7" ht="19.5" x14ac:dyDescent="0.4">
      <c r="A25" s="337" t="s">
        <v>4</v>
      </c>
      <c r="B25" s="338"/>
      <c r="C25" s="338"/>
      <c r="D25" s="338"/>
      <c r="E25" s="338"/>
      <c r="F25" s="338"/>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9" t="s">
        <v>36</v>
      </c>
      <c r="B33" s="340"/>
      <c r="C33" s="341"/>
      <c r="D33" s="244">
        <f>SUM(B26:C32)</f>
        <v>0</v>
      </c>
    </row>
    <row r="34" spans="1:7" x14ac:dyDescent="0.3">
      <c r="A34" s="339" t="s">
        <v>295</v>
      </c>
      <c r="B34" s="340"/>
      <c r="C34" s="341"/>
      <c r="D34" s="33">
        <f>D33/(COUNT(B26:C32)*2)</f>
        <v>0</v>
      </c>
    </row>
    <row r="35" spans="1:7" s="22" customFormat="1" x14ac:dyDescent="0.3">
      <c r="A35" s="26"/>
      <c r="B35" s="27"/>
      <c r="C35" s="27"/>
      <c r="D35" s="28"/>
      <c r="G35" s="126"/>
    </row>
    <row r="36" spans="1:7" s="22" customFormat="1" ht="19.5" x14ac:dyDescent="0.4">
      <c r="A36" s="337" t="s">
        <v>219</v>
      </c>
      <c r="B36" s="338"/>
      <c r="C36" s="338"/>
      <c r="D36" s="338"/>
      <c r="E36" s="338"/>
      <c r="F36" s="338"/>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9" t="s">
        <v>36</v>
      </c>
      <c r="B42" s="340"/>
      <c r="C42" s="341"/>
      <c r="D42" s="244">
        <f>SUM(B37:C41)</f>
        <v>0</v>
      </c>
      <c r="E42" s="13"/>
      <c r="F42" s="13"/>
      <c r="G42" s="126"/>
    </row>
    <row r="43" spans="1:7" s="22" customFormat="1" x14ac:dyDescent="0.3">
      <c r="A43" s="339" t="s">
        <v>295</v>
      </c>
      <c r="B43" s="340"/>
      <c r="C43" s="341"/>
      <c r="D43" s="33">
        <f>D42/(COUNT(B37:C41)*2)</f>
        <v>0</v>
      </c>
      <c r="E43" s="13"/>
      <c r="F43" s="13"/>
      <c r="G43" s="126"/>
    </row>
    <row r="44" spans="1:7" s="22" customFormat="1" x14ac:dyDescent="0.3">
      <c r="A44" s="47"/>
      <c r="B44" s="48"/>
      <c r="C44" s="48"/>
      <c r="D44" s="49"/>
      <c r="G44" s="126"/>
    </row>
    <row r="45" spans="1:7" ht="19.5" x14ac:dyDescent="0.4">
      <c r="A45" s="349" t="s">
        <v>21</v>
      </c>
      <c r="B45" s="350"/>
      <c r="C45" s="350"/>
      <c r="D45" s="350"/>
      <c r="E45" s="350"/>
      <c r="F45" s="350"/>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9" t="s">
        <v>36</v>
      </c>
      <c r="B52" s="340"/>
      <c r="C52" s="341"/>
      <c r="D52" s="244">
        <f>SUM(B46:C51)</f>
        <v>0</v>
      </c>
    </row>
    <row r="53" spans="1:7" x14ac:dyDescent="0.3">
      <c r="A53" s="339" t="s">
        <v>295</v>
      </c>
      <c r="B53" s="340"/>
      <c r="C53" s="341"/>
      <c r="D53" s="33">
        <f>D52/(COUNT(B46:C51)*2)</f>
        <v>0</v>
      </c>
    </row>
    <row r="54" spans="1:7" s="22" customFormat="1" x14ac:dyDescent="0.3">
      <c r="A54" s="26"/>
      <c r="B54" s="27"/>
      <c r="C54" s="27"/>
      <c r="D54" s="28"/>
      <c r="G54" s="126"/>
    </row>
    <row r="55" spans="1:7" ht="19.5" x14ac:dyDescent="0.4">
      <c r="A55" s="337" t="s">
        <v>8</v>
      </c>
      <c r="B55" s="338"/>
      <c r="C55" s="338"/>
      <c r="D55" s="338"/>
      <c r="E55" s="338"/>
      <c r="F55" s="338"/>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9" t="s">
        <v>36</v>
      </c>
      <c r="B63" s="340"/>
      <c r="C63" s="341"/>
      <c r="D63" s="244">
        <f>SUM(B56:C62)</f>
        <v>0</v>
      </c>
    </row>
    <row r="64" spans="1:7" x14ac:dyDescent="0.3">
      <c r="A64" s="339" t="s">
        <v>295</v>
      </c>
      <c r="B64" s="340"/>
      <c r="C64" s="341"/>
      <c r="D64" s="33">
        <f>D63/(COUNT(B56:C62)*2)</f>
        <v>0</v>
      </c>
    </row>
    <row r="65" spans="1:7" s="22" customFormat="1" x14ac:dyDescent="0.3">
      <c r="A65" s="26"/>
      <c r="B65" s="27"/>
      <c r="C65" s="27"/>
      <c r="D65" s="28"/>
      <c r="G65" s="126"/>
    </row>
    <row r="66" spans="1:7" ht="19.5" x14ac:dyDescent="0.4">
      <c r="A66" s="337" t="s">
        <v>130</v>
      </c>
      <c r="B66" s="338"/>
      <c r="C66" s="338"/>
      <c r="D66" s="338"/>
      <c r="E66" s="338"/>
      <c r="F66" s="338"/>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9" t="s">
        <v>36</v>
      </c>
      <c r="B84" s="340"/>
      <c r="C84" s="341"/>
      <c r="D84" s="244">
        <f>SUM(B67:C83)</f>
        <v>0</v>
      </c>
    </row>
    <row r="85" spans="1:7" x14ac:dyDescent="0.3">
      <c r="A85" s="339" t="s">
        <v>295</v>
      </c>
      <c r="B85" s="340"/>
      <c r="C85" s="341"/>
      <c r="D85" s="33">
        <f>D84/(COUNT(B67:C83)*2)</f>
        <v>0</v>
      </c>
    </row>
    <row r="86" spans="1:7" s="22" customFormat="1" x14ac:dyDescent="0.3">
      <c r="A86" s="26"/>
      <c r="B86" s="27"/>
      <c r="C86" s="27"/>
      <c r="D86" s="28"/>
      <c r="G86" s="126"/>
    </row>
    <row r="87" spans="1:7" ht="19.5" x14ac:dyDescent="0.4">
      <c r="A87" s="337" t="s">
        <v>211</v>
      </c>
      <c r="B87" s="338"/>
      <c r="C87" s="338"/>
      <c r="D87" s="338"/>
      <c r="E87" s="338"/>
      <c r="F87" s="338"/>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9" t="s">
        <v>36</v>
      </c>
      <c r="B102" s="340"/>
      <c r="C102" s="341"/>
      <c r="D102" s="244">
        <f>SUM(B88:C101)</f>
        <v>0</v>
      </c>
    </row>
    <row r="103" spans="1:7" x14ac:dyDescent="0.3">
      <c r="A103" s="339" t="s">
        <v>295</v>
      </c>
      <c r="B103" s="340"/>
      <c r="C103" s="341"/>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7" t="s">
        <v>212</v>
      </c>
      <c r="B106" s="338"/>
      <c r="C106" s="338"/>
      <c r="D106" s="338"/>
      <c r="E106" s="338"/>
      <c r="F106" s="338"/>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9" t="s">
        <v>36</v>
      </c>
      <c r="B118" s="340"/>
      <c r="C118" s="341"/>
      <c r="D118" s="244">
        <f>SUM(B107:C117)</f>
        <v>0</v>
      </c>
      <c r="E118" s="13"/>
      <c r="F118" s="13"/>
      <c r="G118" s="126"/>
    </row>
    <row r="119" spans="1:7" s="22" customFormat="1" x14ac:dyDescent="0.3">
      <c r="A119" s="339" t="s">
        <v>295</v>
      </c>
      <c r="B119" s="340"/>
      <c r="C119" s="341"/>
      <c r="D119" s="33">
        <f>D118/(COUNT(B107:C117)*2)</f>
        <v>0</v>
      </c>
      <c r="E119" s="13"/>
      <c r="F119" s="13"/>
      <c r="G119" s="126"/>
    </row>
    <row r="120" spans="1:7" s="22" customFormat="1" x14ac:dyDescent="0.3">
      <c r="A120" s="26"/>
      <c r="B120" s="27"/>
      <c r="C120" s="27"/>
      <c r="D120" s="28"/>
      <c r="G120" s="126"/>
    </row>
    <row r="121" spans="1:7" ht="19.5" x14ac:dyDescent="0.4">
      <c r="A121" s="337" t="s">
        <v>185</v>
      </c>
      <c r="B121" s="338"/>
      <c r="C121" s="338"/>
      <c r="D121" s="338"/>
      <c r="E121" s="338"/>
      <c r="F121" s="338"/>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9" t="s">
        <v>36</v>
      </c>
      <c r="B133" s="340"/>
      <c r="C133" s="341"/>
      <c r="D133" s="244">
        <f>SUM(B122:C132)</f>
        <v>0</v>
      </c>
    </row>
    <row r="134" spans="1:7" x14ac:dyDescent="0.3">
      <c r="A134" s="339" t="s">
        <v>295</v>
      </c>
      <c r="B134" s="340"/>
      <c r="C134" s="341"/>
      <c r="D134" s="32">
        <f>D133/(COUNT(B122:C132)*2)</f>
        <v>0</v>
      </c>
    </row>
    <row r="135" spans="1:7" s="22" customFormat="1" x14ac:dyDescent="0.3">
      <c r="A135" s="26"/>
      <c r="B135" s="27"/>
      <c r="C135" s="27"/>
      <c r="D135" s="31"/>
      <c r="G135" s="126"/>
    </row>
    <row r="136" spans="1:7" ht="19.5" x14ac:dyDescent="0.4">
      <c r="A136" s="337" t="s">
        <v>71</v>
      </c>
      <c r="B136" s="338"/>
      <c r="C136" s="338"/>
      <c r="D136" s="338"/>
      <c r="E136" s="338"/>
      <c r="F136" s="338"/>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9" t="s">
        <v>36</v>
      </c>
      <c r="B149" s="340"/>
      <c r="C149" s="341"/>
      <c r="D149" s="244">
        <f>SUM(B137:C148)</f>
        <v>0</v>
      </c>
    </row>
    <row r="150" spans="1:7" x14ac:dyDescent="0.3">
      <c r="A150" s="339" t="s">
        <v>295</v>
      </c>
      <c r="B150" s="340"/>
      <c r="C150" s="341"/>
      <c r="D150" s="33">
        <f>D149/(COUNT(B137:C148)*2)</f>
        <v>0</v>
      </c>
    </row>
    <row r="151" spans="1:7" s="22" customFormat="1" x14ac:dyDescent="0.3">
      <c r="A151" s="26"/>
      <c r="B151" s="27"/>
      <c r="C151" s="27"/>
      <c r="D151" s="28"/>
      <c r="G151" s="126"/>
    </row>
    <row r="152" spans="1:7" ht="19.5" x14ac:dyDescent="0.4">
      <c r="A152" s="337" t="s">
        <v>217</v>
      </c>
      <c r="B152" s="338"/>
      <c r="C152" s="338"/>
      <c r="D152" s="338"/>
      <c r="E152" s="338"/>
      <c r="F152" s="338"/>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9" t="s">
        <v>36</v>
      </c>
      <c r="B161" s="344"/>
      <c r="C161" s="345"/>
      <c r="D161" s="245">
        <f>SUM(B153:C160)</f>
        <v>0</v>
      </c>
    </row>
    <row r="162" spans="1:7" x14ac:dyDescent="0.3">
      <c r="A162" s="339" t="s">
        <v>295</v>
      </c>
      <c r="B162" s="340"/>
      <c r="C162" s="341"/>
      <c r="D162" s="33">
        <f>D161/(COUNT(B153:C160)*2)</f>
        <v>0</v>
      </c>
    </row>
    <row r="163" spans="1:7" s="22" customFormat="1" x14ac:dyDescent="0.3">
      <c r="A163" s="26"/>
      <c r="B163" s="27"/>
      <c r="C163" s="29"/>
      <c r="D163" s="30"/>
      <c r="G163" s="126"/>
    </row>
    <row r="164" spans="1:7" ht="19.5" x14ac:dyDescent="0.4">
      <c r="A164" s="337" t="s">
        <v>77</v>
      </c>
      <c r="B164" s="338"/>
      <c r="C164" s="338"/>
      <c r="D164" s="338"/>
      <c r="E164" s="338"/>
      <c r="F164" s="338"/>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9" t="s">
        <v>36</v>
      </c>
      <c r="B169" s="340"/>
      <c r="C169" s="341"/>
      <c r="D169" s="244">
        <f>SUM(B165:C168)</f>
        <v>0</v>
      </c>
    </row>
    <row r="170" spans="1:7" x14ac:dyDescent="0.3">
      <c r="A170" s="339" t="s">
        <v>295</v>
      </c>
      <c r="B170" s="340"/>
      <c r="C170" s="341"/>
      <c r="D170" s="33">
        <f>D169/(COUNT(B165:C168)*2)</f>
        <v>0</v>
      </c>
    </row>
    <row r="171" spans="1:7" s="22" customFormat="1" x14ac:dyDescent="0.3">
      <c r="A171" s="26"/>
      <c r="B171" s="27"/>
      <c r="C171" s="27"/>
      <c r="D171" s="28"/>
      <c r="G171" s="126"/>
    </row>
    <row r="172" spans="1:7" ht="19.5" x14ac:dyDescent="0.4">
      <c r="A172" s="342" t="s">
        <v>17</v>
      </c>
      <c r="B172" s="343"/>
      <c r="C172" s="343"/>
      <c r="D172" s="343"/>
      <c r="E172" s="343"/>
      <c r="F172" s="343"/>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9" t="s">
        <v>36</v>
      </c>
      <c r="B177" s="340"/>
      <c r="C177" s="341"/>
      <c r="D177" s="244">
        <f>SUM(B173:C176)</f>
        <v>0</v>
      </c>
    </row>
    <row r="178" spans="1:7" x14ac:dyDescent="0.3">
      <c r="A178" s="339" t="s">
        <v>295</v>
      </c>
      <c r="B178" s="340"/>
      <c r="C178" s="341"/>
      <c r="D178" s="33">
        <f>D177/(COUNT(B173:C176)*2)</f>
        <v>0</v>
      </c>
    </row>
    <row r="179" spans="1:7" s="22" customFormat="1" x14ac:dyDescent="0.3">
      <c r="A179" s="26"/>
      <c r="B179" s="27"/>
      <c r="C179" s="27"/>
      <c r="D179" s="28"/>
      <c r="G179" s="126"/>
    </row>
    <row r="180" spans="1:7" ht="19.5" x14ac:dyDescent="0.4">
      <c r="A180" s="337" t="s">
        <v>78</v>
      </c>
      <c r="B180" s="338"/>
      <c r="C180" s="338"/>
      <c r="D180" s="338"/>
      <c r="E180" s="338"/>
      <c r="F180" s="338"/>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9" t="s">
        <v>36</v>
      </c>
      <c r="B186" s="340"/>
      <c r="C186" s="341"/>
      <c r="D186" s="244">
        <f>SUM(B181:C185)</f>
        <v>0</v>
      </c>
    </row>
    <row r="187" spans="1:7" x14ac:dyDescent="0.3">
      <c r="A187" s="339" t="s">
        <v>295</v>
      </c>
      <c r="B187" s="340"/>
      <c r="C187" s="341"/>
      <c r="D187" s="33">
        <f>D186/(COUNT(B181:C185)*2)</f>
        <v>0</v>
      </c>
    </row>
    <row r="188" spans="1:7" s="22" customFormat="1" x14ac:dyDescent="0.3">
      <c r="A188" s="26"/>
      <c r="B188" s="27"/>
      <c r="C188" s="27"/>
      <c r="D188" s="28"/>
      <c r="G188" s="126"/>
    </row>
    <row r="189" spans="1:7" ht="19.5" x14ac:dyDescent="0.4">
      <c r="A189" s="337" t="s">
        <v>216</v>
      </c>
      <c r="B189" s="338"/>
      <c r="C189" s="338"/>
      <c r="D189" s="338"/>
      <c r="E189" s="338"/>
      <c r="F189" s="338"/>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9" t="s">
        <v>36</v>
      </c>
      <c r="B194" s="340"/>
      <c r="C194" s="341"/>
      <c r="D194" s="54">
        <f>SUM(B190:C193)</f>
        <v>0</v>
      </c>
    </row>
    <row r="195" spans="1:6" x14ac:dyDescent="0.3">
      <c r="A195" s="339" t="s">
        <v>295</v>
      </c>
      <c r="B195" s="340"/>
      <c r="C195" s="341"/>
      <c r="D195" s="33">
        <f>D194/(COUNT(B190:C193)*2)</f>
        <v>0</v>
      </c>
    </row>
    <row r="197" spans="1:6" ht="18" x14ac:dyDescent="0.35">
      <c r="A197" s="64" t="s">
        <v>246</v>
      </c>
      <c r="B197" s="63"/>
      <c r="C197" s="63"/>
      <c r="D197" s="286" t="e">
        <f>E197*100/F197</f>
        <v>#DIV/0!</v>
      </c>
      <c r="E197" s="287">
        <f>COUNTIF('A3 Technique'!F17:F193,"ok")</f>
        <v>0</v>
      </c>
      <c r="F197" s="288">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2018-02-22T14:54:44Z</cp:lastPrinted>
  <dcterms:created xsi:type="dcterms:W3CDTF">2015-10-03T07:44:26Z</dcterms:created>
  <dcterms:modified xsi:type="dcterms:W3CDTF">2018-11-15T17:49:39Z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