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30" windowHeight="756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166" i="45"/>
  <c r="D150" i="45"/>
  <c r="D424" i="44"/>
  <c r="D421" i="44"/>
  <c r="D386" i="44"/>
  <c r="D366" i="44"/>
  <c r="D363" i="44"/>
  <c r="D340" i="44"/>
  <c r="D317" i="44"/>
  <c r="D129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D556" i="44" s="1"/>
  <c r="D557" i="44" s="1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8" i="45"/>
  <c r="D59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261" i="44"/>
  <c r="D262" i="44" s="1"/>
  <c r="D165" i="45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223" i="44"/>
  <c r="D224" i="44" s="1"/>
  <c r="D213" i="47"/>
  <c r="D211" i="47"/>
  <c r="D658" i="44"/>
  <c r="D659" i="44" s="1"/>
  <c r="D241" i="44"/>
  <c r="D242" i="44" s="1"/>
  <c r="D296" i="44"/>
  <c r="D297" i="44" s="1"/>
  <c r="D419" i="44"/>
  <c r="B419" i="44" s="1"/>
  <c r="D420" i="44" s="1"/>
  <c r="D423" i="44" s="1"/>
  <c r="B70" i="29" s="1"/>
  <c r="D467" i="44"/>
  <c r="D468" i="44" s="1"/>
  <c r="D690" i="44"/>
  <c r="D711" i="44"/>
  <c r="D515" i="44"/>
  <c r="B515" i="44" s="1"/>
  <c r="D516" i="44" s="1"/>
  <c r="D362" i="44"/>
  <c r="D127" i="44"/>
  <c r="B127" i="44" s="1"/>
  <c r="D128" i="44" s="1"/>
  <c r="B45" i="29" s="1"/>
  <c r="D517" i="44" l="1"/>
  <c r="B80" i="29" s="1"/>
  <c r="D714" i="44"/>
  <c r="D715" i="44" s="1"/>
  <c r="B106" i="29" s="1"/>
  <c r="D712" i="44"/>
  <c r="D691" i="44"/>
  <c r="B101" i="29" s="1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B65" i="29" s="1"/>
  <c r="D662" i="44" l="1"/>
  <c r="B95" i="29" s="1"/>
  <c r="D471" i="44"/>
  <c r="B7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<sst xmlns="http://schemas.openxmlformats.org/spreadsheetml/2006/main" count="2760" uniqueCount="562">
  <si>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</si>
  <si>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</si>
  <si>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</si>
  <si>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</si>
  <si>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</si>
  <si>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</si>
  <si>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</si>
  <si>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</si>
  <si>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</si>
  <si>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</si>
  <si>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</si>
  <si>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</si>
  <si>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</si>
  <si>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</si>
  <si>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</si>
  <si>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</si>
  <si>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</si>
  <si>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</si>
  <si>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</si>
  <si>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</si>
  <si>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</si>
  <si>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</si>
  <si>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</si>
  <si>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</si>
  <si>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</si>
  <si>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</si>
  <si>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</si>
  <si>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</si>
  <si>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</si>
  <si>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</si>
  <si>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</si>
  <si>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</si>
  <si>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</si>
  <si>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</si>
  <si>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</si>
  <si>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</si>
  <si>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</si>
  <si>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</si>
  <si>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</si>
  <si>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</si>
  <si>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</si>
  <si>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</si>
  <si>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</si>
  <si>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</si>
  <si>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</si>
  <si>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</si>
  <si>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</si>
  <si>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</si>
  <si>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</si>
  <si>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</si>
  <si>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</si>
  <si>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</si>
  <si>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</si>
  <si>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</si>
  <si>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</si>
  <si>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</si>
  <si>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</si>
  <si>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</si>
  <si>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</si>
  <si>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</si>
  <si>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</si>
  <si>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</si>
  <si>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</si>
  <si>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</si>
  <si>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</si>
  <si>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</si>
  <si>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</si>
  <si>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</si>
  <si>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</si>
  <si>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</si>
  <si>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</si>
  <si>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</si>
  <si>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</si>
  <si>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</si>
  <si>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</si>
  <si>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</si>
  <si>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</si>
  <si>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</si>
  <si>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</si>
  <si>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</si>
  <si>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</si>
  <si>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</si>
  <si>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</si>
  <si>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</si>
  <si>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</si>
  <si>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</si>
  <si>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</si>
  <si>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</si>
  <si>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</si>
  <si>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</si>
  <si>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</si>
  <si>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</si>
  <si>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</si>
  <si>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</si>
  <si>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</si>
  <si>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</si>
  <si>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</si>
  <si>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</si>
  <si>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</si>
  <si>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</si>
  <si>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</si>
  <si>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</si>
  <si>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</si>
  <si>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</si>
  <si>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</si>
  <si>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</si>
  <si>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</si>
  <si>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</si>
  <si>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</si>
  <si>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</si>
  <si>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</si>
  <si>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</si>
  <si>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</si>
  <si>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</si>
  <si>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</si>
  <si>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</si>
  <si>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</si>
  <si>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</si>
  <si>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</si>
  <si>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</si>
  <si>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</si>
  <si>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</si>
  <si>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</si>
  <si>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</si>
  <si>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</si>
  <si>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</si>
  <si>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</si>
  <si>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</si>
  <si>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</si>
  <si>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</si>
  <si>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</si>
  <si>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</si>
  <si>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</si>
  <si>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</si>
  <si>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</si>
  <si>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</si>
  <si>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</si>
  <si>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</si>
  <si>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</si>
  <si>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</si>
  <si>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</si>
  <si>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</si>
  <si>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</si>
  <si>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</si>
  <si>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</si>
  <si>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</si>
  <si>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</si>
  <si>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</si>
  <si>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</si>
  <si>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</si>
  <si>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</si>
  <si>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</si>
  <si>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</si>
  <si>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</si>
  <si>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</si>
  <si>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</si>
  <si>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</si>
  <si>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</si>
  <si>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</si>
  <si>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</si>
  <si>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</si>
  <si>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</si>
  <si>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</si>
  <si>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</si>
  <si>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</si>
  <si>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</si>
  <si>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</si>
  <si>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</si>
  <si>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</si>
  <si>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</si>
  <si>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</si>
  <si>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</si>
  <si>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</si>
  <si>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</si>
  <si>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</si>
  <si>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</si>
  <si>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</si>
  <si>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</si>
  <si>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</si>
  <si>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</si>
  <si>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</si>
  <si>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</si>
  <si>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</si>
  <si>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</si>
  <si>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</si>
  <si>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</si>
  <si>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</si>
  <si>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</si>
  <si>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</si>
  <si>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</si>
  <si>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</si>
  <si>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</si>
  <si>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</si>
  <si>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</si>
  <si>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</si>
  <si>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</si>
  <si>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</si>
  <si>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</si>
  <si>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</si>
  <si>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</si>
  <si>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</si>
  <si>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</si>
  <si>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</si>
  <si>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</si>
  <si>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</si>
  <si>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</si>
  <si>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</si>
  <si>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</si>
  <si>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</si>
  <si>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</si>
  <si>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</si>
  <si>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</si>
  <si>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</si>
  <si>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</si>
  <si>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</si>
  <si>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</si>
  <si>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</si>
  <si>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</si>
  <si>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</si>
  <si>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</si>
  <si>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</si>
  <si>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</si>
  <si>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</si>
  <si>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</si>
  <si>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</si>
  <si>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</si>
  <si>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</si>
  <si>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</si>
  <si>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</si>
  <si>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</si>
  <si>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</si>
  <si>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</si>
  <si>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</si>
  <si>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</si>
  <si>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</si>
  <si>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</si>
  <si>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</si>
  <si>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</si>
  <si>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</si>
  <si>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</si>
  <si>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</si>
  <si>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</si>
  <si>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</si>
  <si>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</si>
  <si>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</si>
  <si>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</si>
  <si>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</si>
  <si>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</si>
  <si>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</si>
  <si>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</si>
  <si>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</si>
  <si>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</si>
  <si>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</si>
  <si>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</si>
  <si>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</si>
  <si>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</si>
  <si>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</si>
  <si>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</si>
  <si>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</si>
  <si>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</si>
  <si>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</si>
  <si>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</si>
  <si>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</si>
  <si>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</si>
  <si>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</si>
  <si>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</si>
  <si>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</si>
  <si>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</si>
  <si>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</si>
  <si>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</si>
  <si>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</si>
  <si>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</si>
  <si>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</si>
  <si>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</si>
  <si>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</si>
  <si>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</si>
  <si>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</si>
  <si>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</si>
  <si>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</si>
  <si>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</si>
  <si>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</si>
  <si>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</si>
  <si>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</si>
  <si>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</si>
  <si>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</si>
  <si>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</si>
  <si>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</si>
  <si>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</si>
  <si>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</si>
  <si>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</si>
  <si>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</si>
  <si>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</si>
  <si>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</si>
  <si>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</si>
  <si>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</si>
  <si>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</si>
  <si>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</si>
  <si>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</si>
  <si>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</si>
  <si>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</si>
  <si>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</si>
  <si>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</si>
  <si>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</si>
  <si>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</si>
  <si>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</si>
  <si>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</si>
  <si>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</si>
  <si>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</si>
  <si>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</si>
  <si>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</si>
  <si>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</si>
  <si>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</si>
  <si>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</si>
  <si>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</si>
  <si>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</si>
  <si>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</si>
  <si>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</si>
  <si>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</si>
  <si>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</si>
  <si>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</si>
  <si>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</si>
  <si>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</si>
  <si>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</si>
  <si>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</si>
  <si>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</si>
  <si>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</si>
  <si>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</si>
  <si>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</si>
  <si>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</si>
  <si>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</si>
  <si>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</si>
  <si>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</si>
  <si>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</si>
  <si>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</si>
  <si>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</si>
  <si>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</si>
  <si>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</si>
  <si>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</si>
  <si>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</si>
  <si>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</si>
  <si>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</si>
  <si>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</si>
  <si>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</si>
  <si>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</si>
  <si>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</si>
  <si>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</si>
  <si>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</si>
  <si>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</si>
  <si>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</si>
  <si>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</si>
  <si>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</si>
  <si>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</si>
  <si>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</si>
  <si>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</si>
  <si>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</si>
  <si>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</si>
  <si>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</si>
  <si>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</si>
  <si>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</si>
  <si>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</si>
  <si>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</si>
  <si>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</si>
  <si>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</si>
  <si>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</si>
  <si>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</si>
  <si>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</si>
  <si>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</si>
  <si>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</si>
  <si>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</si>
  <si>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</si>
  <si>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</si>
  <si>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</si>
  <si>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</si>
  <si>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</si>
  <si>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</si>
  <si>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</si>
  <si>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</si>
  <si>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</si>
  <si>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</si>
  <si>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</si>
  <si>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</si>
  <si>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</si>
  <si>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</si>
  <si>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</si>
  <si>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</si>
  <si>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</si>
  <si>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</si>
  <si>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</si>
  <si>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</si>
  <si>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</si>
  <si>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</si>
  <si>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</si>
  <si>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</si>
  <si>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</si>
  <si>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</si>
  <si>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</si>
  <si>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</si>
  <si>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</si>
  <si>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</si>
  <si>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</si>
  <si>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</si>
  <si>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</si>
  <si>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</si>
  <si>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</si>
  <si>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</si>
  <si>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</si>
  <si>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</si>
  <si>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</si>
  <si>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</si>
  <si>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</si>
  <si>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</si>
  <si>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</si>
  <si>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</si>
  <si>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</si>
  <si>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</si>
  <si>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</si>
  <si>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</si>
  <si>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</si>
  <si>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</si>
  <si>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</si>
  <si>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</si>
  <si>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</si>
  <si>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</si>
  <si>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</si>
  <si>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</si>
  <si>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</si>
  <si>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</si>
  <si>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</si>
  <si>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</si>
  <si>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</si>
  <si>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</si>
  <si>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</si>
  <si>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</si>
  <si>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</si>
  <si>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</si>
  <si>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</si>
  <si>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</si>
  <si>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</si>
  <si>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</si>
  <si>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</si>
  <si>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</si>
  <si>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</si>
  <si>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</si>
  <si>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</si>
  <si>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</si>
  <si>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</si>
  <si>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</si>
  <si>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</si>
  <si>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</si>
  <si>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</si>
  <si>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</si>
  <si>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</si>
  <si>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</si>
  <si>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</si>
  <si>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</si>
  <si>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</si>
  <si>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</si>
  <si>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</si>
  <si>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</si>
  <si>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</si>
  <si>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</si>
  <si>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</si>
  <si>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</si>
  <si>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</si>
  <si>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</si>
  <si>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Mahdia</t>
  </si>
  <si>
    <t>Dr Raja Bouhalfaya</t>
  </si>
  <si>
    <t>Directeur du magasin et chefs rayons</t>
  </si>
  <si>
    <t>Vérification du thermomètre effectuée le 01/08/2019.</t>
  </si>
  <si>
    <t>Effectuer les enregistrements des autocontrôles d'une façon régulière.</t>
  </si>
  <si>
    <t>Faire évacuer les cartons de la CF.</t>
  </si>
  <si>
    <t>Stockage simultané avec les produits du traiteur et fromages.  
Présence de produits stockés dans leurs cartons d’origine à ce niveau.
(Voir photo).</t>
  </si>
  <si>
    <t xml:space="preserve">Le dernier cadencier du contrôle de poids des produits du terminal de cuisson date du 29/07/2019.
Seul un échantillon/4 était effectué.
(Voir photo).
</t>
  </si>
  <si>
    <t>Test de traçabilité effectué pour les deux articles: *2 Opéra et *2 Tarte Citron : concluant.</t>
  </si>
  <si>
    <t>Poids de quelques échantillons de pains exposés:
1/Pain aux céréales: 180g, 184g
2/Pain campagne: 164g, 176g
3/Pain allégé: 186g, 162g.</t>
  </si>
  <si>
    <t>Aviser le fournisseur (Sopral) sur cet écart de poids</t>
  </si>
  <si>
    <t xml:space="preserve">1/Absence de la mention « Produit décongelé à ne pas recongeler » sur les étiquettes de certains gâteaux exposés.
2/Etiquetage non conforme de quelques produits exposés: Absence de la liste des ingrédients.
3/Absence de la mention sésame dans la liste des ingrédients des pains au lait GM du fournisseur Essoukri.
</t>
  </si>
  <si>
    <t>1/Avertir le service concerné afin de corriger les étiquettes.
2/Contacter le fournisseur des pains au lait et lui communiquer l'écart constaté.</t>
  </si>
  <si>
    <t xml:space="preserve">Manque de propreté de la rôtissoire, notamment les vitres.
De même pour l’égouttoir de la friteuse: accumulation de gras à ce niveau.
</t>
  </si>
  <si>
    <t>Renforcer les opérations de nettoyage de ces équipements.</t>
  </si>
  <si>
    <t>Les récipients contenant les plats cuisinés étaient dépourvus de dates d'ouvertures.</t>
  </si>
  <si>
    <t>Identifier les plats cuisinés par leurs dates d'entame afin de ne pas dépasser leurs durées de vie.</t>
  </si>
  <si>
    <t>Même opérateurs pour les rayons traiteur et terminal de cuisson.
Attention aux risques de contaminations croisées.</t>
  </si>
  <si>
    <t xml:space="preserve">Meuble froid du stand Charcuterie/fromages: Un morceau de fromage emballé retrouvé à ce niveau était dépourvu d’identification.
</t>
  </si>
  <si>
    <t>Identifier les morceaux de fromages disponibles au rayon.</t>
  </si>
  <si>
    <t>Utilisation du thermomètre du rayon traiteur.</t>
  </si>
  <si>
    <t>Fournir des thermomètres distincts pour chaque rayon.</t>
  </si>
  <si>
    <t>1/Garder les mentions du fournisseur pour une maitrise de la traçabilité.
2/Identifier les boudins de charcuterie entamés.</t>
  </si>
  <si>
    <t>Le meuble froid n'était pas inclus dans le relevé mensuel des températures.</t>
  </si>
  <si>
    <t>L'état de fraicheur de certaines tomates exposés n'était pas satisfaisant.</t>
  </si>
  <si>
    <t>Assurer les opérations de tri des produits exposés.</t>
  </si>
  <si>
    <t xml:space="preserve">Les morceaux de potirons emballés, étaient dépourvus d’étiquetage.
</t>
  </si>
  <si>
    <t>Etiqueter les morceaux de potirons emballés.</t>
  </si>
  <si>
    <t xml:space="preserve">Manque propreté en dessous des grilles de soufflage du meuble froid: présence de déchets divers à ce niveau.
</t>
  </si>
  <si>
    <t>Prévoir les opérations de nettoyage nécessaires.</t>
  </si>
  <si>
    <t>Manque de propreté au niveau des étagères des semoules/coucous et paquets de sucre.</t>
  </si>
  <si>
    <t>Améliorer les opérations de nettoyage des linéaires.</t>
  </si>
  <si>
    <t>Absence de thermomètre, utilisation de celui de la réception.</t>
  </si>
  <si>
    <t>Fournir un thermomètre pour ce rayon.</t>
  </si>
  <si>
    <t>Présence de piqûres de moisissures au niveau des supports des portes étiquettes des meubles froids.</t>
  </si>
  <si>
    <t>Assurer un nettoyage adéquat à ce niveau.</t>
  </si>
  <si>
    <t xml:space="preserve">Les mentions DF, DLC et numéro de lot, étaient illisibles/absentes sur des boudins de charcuterie du fournisseur CHAHIA.
</t>
  </si>
  <si>
    <t>Utiliser des palettes en plastique pour cet effet.</t>
  </si>
  <si>
    <t>Les derniers enregistrements des autocontrôles des opérations de nettoyage disponibles datent du 30/06/2019.</t>
  </si>
  <si>
    <t>Utilisation de la même poubelle avec le rayon charcuterie/fromages.</t>
  </si>
  <si>
    <t>Absence d'un protocole de décontamination pour les pastèques.
Les opérations de décontamination ne sont pas enregistrées.</t>
  </si>
  <si>
    <t>Prévoir le document d'enregistrement de l'opération de décontamination des pastèques.</t>
  </si>
  <si>
    <t>Aviser le service concerné sur cet écart d'étiquetage.</t>
  </si>
  <si>
    <t>Le quai de la réception n'était pas muni d'une préau de protection.</t>
  </si>
  <si>
    <t>Prévoir une protection du quai.</t>
  </si>
  <si>
    <t>Taux d'hygrométrie mesuré: 53%</t>
  </si>
  <si>
    <t xml:space="preserve">1/Manque de vitres protectrices au niveau des meubles des produits surgelés.
2/Certaines portes étiquettes des meubles froids étaient endommagées.
</t>
  </si>
  <si>
    <t xml:space="preserve">Dépôt de givre à l’intérieur de l’un des compartiments du meuble des produits surgelés/crèmes glacées.
</t>
  </si>
  <si>
    <t>1/Meuble Poulets LS:
Températures affichées: 0°C et 4°C
Températures mesurées: 10,6°C et 12,8°C.
2/Meuble des produits surgelés:
Températures prélevées variant de -4,4°C à -11°C.</t>
  </si>
  <si>
    <t xml:space="preserve">Eclairage non fonctionnel dans l’un des compartiments du meuble froid.
</t>
  </si>
  <si>
    <t>1/Prévoir une protection pour les meubles des surgelés.
2/Procéder au réparations nécessaires du meuble.</t>
  </si>
  <si>
    <t>Assurer les opérations de dégivrage requises.</t>
  </si>
  <si>
    <t>Revoir l'intensité du froid au niveau de ces meubles.</t>
  </si>
  <si>
    <t>Réparer l'éclairage à ce niveau.</t>
  </si>
  <si>
    <t xml:space="preserve">Le revêtement du sol était endommagé au niveau de la CF et au niveau du laboratoire.
</t>
  </si>
  <si>
    <t>Meuble froid des gâteaux:
Température affichée: 6,2°C et vérifiée: 11°C.</t>
  </si>
  <si>
    <t>Vérifier le froid au niveau de ce meuble.</t>
  </si>
  <si>
    <t>Température affichée: 4,3°C et mesurée 2,2°C</t>
  </si>
  <si>
    <t xml:space="preserve">l’un des meubles d’exposition des produits, était partiellement protégé, suite au manque de vitre protectrice.
</t>
  </si>
  <si>
    <t>Prévoir une protection pour ce meuble.</t>
  </si>
  <si>
    <t xml:space="preserve">Absence des deux poignées de la rôtissoire.
</t>
  </si>
  <si>
    <t>Fournir des poignées pour la rôtissoire.</t>
  </si>
  <si>
    <t>Température affichée: 7°C et mesurée 7,6°C.</t>
  </si>
  <si>
    <t>Température mesurée à cœur du produit Riz Djerbien: 7,6°C.</t>
  </si>
  <si>
    <t>Revoir l'intensité du froid au niveau de ce meuble.</t>
  </si>
  <si>
    <t xml:space="preserve">Développement de rouille au niveau des support du rideau à lanières, également au niveau des éléments de stockage.
</t>
  </si>
  <si>
    <t>L'entretien de ces éléments est requis.</t>
  </si>
  <si>
    <t xml:space="preserve">1/Ecaillement du revêtement du meuble, avec présence d’un égouttage: des gouttelettes d’eau étaient constatés sur les produits.
2/Meuble froid des produits de charcuterie: Manque de vitre protectrice du meuble.
</t>
  </si>
  <si>
    <t>Effectuer les réparations nécessaires des meubles d'exposition.</t>
  </si>
  <si>
    <t>Températures affichées: 8,6°C, 5,6°C et 7,3°C
Températures mesurées varient de 7,6°C jusqu'à 11°C.</t>
  </si>
  <si>
    <t>Revoir l'intensité du froid à ce niveau.</t>
  </si>
  <si>
    <t>Absence de stations de nettoyage pour les rayons Charcuterie/fromages, traiteur et terminal de cuisson.</t>
  </si>
  <si>
    <t>Prévoir ces dispositifs au niveau de ces rayons.</t>
  </si>
  <si>
    <t>L'entretien de ces éléments est nécessaire.</t>
  </si>
  <si>
    <t xml:space="preserve">Manque d’étanchéité de la porte de la réception, et cela suite à son état d’usure.
</t>
  </si>
  <si>
    <t>Procéder aux réparations de la porte de la réception.</t>
  </si>
  <si>
    <t>Certains écarts demeurent non traités.</t>
  </si>
  <si>
    <t>Procéder aux réparations nécessaires.</t>
  </si>
  <si>
    <t xml:space="preserve">1/Dépôt de givre à l’intérieur de l’un des compartiments du meuble des produits surgelés/crèmes glacées.
2/Stand Fromages/charcuterie: Présence d’un excès de givre au niveau de l’évaporateur de l’un des meubles froids.
</t>
  </si>
  <si>
    <t>Prévoir les opérations de dégivrage nécessaires.</t>
  </si>
  <si>
    <t>Effectuer le suivi du relevé mensuel du meuble froid.</t>
  </si>
  <si>
    <t>Aviser le fournisseur sur cet écart et éliminer les produits présentant des non-conformités.</t>
  </si>
  <si>
    <t>Effectuer un suivi régulier des poids des pains, selon la procédure décrite au niveau de la fiche.</t>
  </si>
  <si>
    <t>Vérification du thermomètre effectuée le 01/08/2019.
Absence de lingettes désinfectantes.</t>
  </si>
  <si>
    <t>Fournir le matériel désinfectant pour le thermomètre.</t>
  </si>
  <si>
    <t>1/Test de traçabilité poulets rôtis: 
Date de réception le 07/08/19, 120 pièces étaient reçues, lot PI 19218;
or la quantité tracée entre les dates du 07 et du 08/08, étaient seulement de 85 pièces.
2/Produit Pizza ronde: la quantité tracée à la date du 08/08, était de 1 pièces, or la quantité vendue selon le hit parade était de 3 pièces.</t>
  </si>
  <si>
    <t>Assurer l'enregistrement de tous les produits disponibles pour avoir une concordance entre les quantités reçues, tracées et vendues.</t>
  </si>
  <si>
    <t>Exposition au niveau du meuble des produits de la 4éme gamme.</t>
  </si>
  <si>
    <t>Procéder aux réparations nécessaires du revêtement du sol.</t>
  </si>
  <si>
    <t xml:space="preserve">Absence de preuve d’aptitude au contact avec les aliments du dispositif utilisé pour la découpe du produit Nougat. 
</t>
  </si>
  <si>
    <t>Vérifier auprès du fournisseur si le matériel fournit par ce dernier est de grade alimentaire.</t>
  </si>
  <si>
    <t>Eviter la polyvalence du personnel, le risque est accru par rapport aux produits prêts à être consommés.</t>
  </si>
  <si>
    <t xml:space="preserve">1/Les mentions du fournisseur sur l’étiquette du fromage Sardaigne Majesté n’étaient plus lisibles.
(Voir photo).
2/Un boudin de jambon de dinde fumé (Mazrâa), était dépourvu de date d'entame.
</t>
  </si>
  <si>
    <t>Absence de la mention DLC sur les étiquettes des morceaux de pastèques découpés.
(Voir photo).</t>
  </si>
  <si>
    <t>Entreposage des sacs de sucre sur des palettes en bois.
(Voir photo).</t>
  </si>
  <si>
    <t>CF(+)Charcuterie/fromages : Développement de rouille au niveau des support du rideau à lanières, également au niveau des éléments de stockage.</t>
  </si>
  <si>
    <t>Les plonges étaient munies d'un seul bac.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</si>
</sst>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1" xfId="1" applyFont="1" applyBorder="1" applyAlignment="1">
      <alignment vertical="center" wrapText="1"/>
    </xf>
    <xf numFmtId="0" fontId="35" fillId="2" borderId="1" xfId="1" applyFont="1" applyFill="1" applyBorder="1" applyAlignment="1">
      <alignment horizontal="left" vertical="top" wrapText="1"/>
    </xf>
    <xf numFmtId="0" fontId="35" fillId="0" borderId="1" xfId="1" applyFont="1" applyBorder="1" applyAlignment="1">
      <alignment horizontal="left" vertical="top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5" fillId="0" borderId="3" xfId="0" applyFont="1" applyBorder="1" applyAlignment="1" applyProtection="1">
      <alignment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0.94117647058823528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0.90476190476190477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0.848314606741573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0.78285295554469947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0.55584999999999996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0.8783783783783784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0.75609756097560976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0.73611111111111116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0.77586206896551724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0.16666666666666666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7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6" t="s">
        <v>275</v>
      </c>
      <c r="B18" s="366"/>
      <c r="C18" s="366"/>
      <c r="D18" s="367" t="s">
        <v>465</v>
      </c>
      <c r="E18" s="367"/>
      <c r="F18" s="367"/>
      <c r="G18" s="367"/>
      <c r="H18" s="367"/>
      <c r="I18" s="367"/>
      <c r="J18" s="367"/>
      <c r="K18" s="36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8" t="s">
        <v>276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2" t="s">
        <v>278</v>
      </c>
      <c r="C23" s="362"/>
      <c r="D23" s="42"/>
      <c r="E23" s="42"/>
      <c r="F23" s="42"/>
      <c r="G23" s="42"/>
      <c r="H23" s="42"/>
      <c r="I23" s="42"/>
      <c r="J23" t="str">
        <f>D18</f>
        <v>CM Mahdia</v>
      </c>
    </row>
    <row r="24" spans="1:11" ht="33" customHeight="1" x14ac:dyDescent="0.25">
      <c r="A24" s="50" t="s">
        <v>279</v>
      </c>
      <c r="B24" s="364">
        <f>AVERAGE('A3 Exploitation'!D719,'A3 Technique'!D215)</f>
        <v>0.78285295554469947</v>
      </c>
      <c r="C24" s="36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4" t="e">
        <f>AVERAGE('A4 Exploitation'!D719,'A4 Technique'!D215)</f>
        <v>#DIV/0!</v>
      </c>
      <c r="C25" s="36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2" t="s">
        <v>281</v>
      </c>
      <c r="C29" s="362"/>
      <c r="D29" s="42"/>
      <c r="E29" s="42"/>
      <c r="F29" s="42"/>
      <c r="G29" s="42"/>
      <c r="H29" s="42"/>
      <c r="I29" s="42"/>
      <c r="J29" t="str">
        <f>D18</f>
        <v>CM Mahdia</v>
      </c>
    </row>
    <row r="30" spans="1:11" ht="33" customHeight="1" x14ac:dyDescent="0.25">
      <c r="A30" s="50" t="s">
        <v>279</v>
      </c>
      <c r="B30" s="364">
        <f>'A3 Exploitation'!D719</f>
        <v>0.848314606741573</v>
      </c>
      <c r="C30" s="36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4" t="e">
        <f>'A4 Exploitation'!D719</f>
        <v>#DIV/0!</v>
      </c>
      <c r="C31" s="36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5" t="s">
        <v>282</v>
      </c>
      <c r="C34" s="365"/>
      <c r="D34" s="42"/>
      <c r="E34" s="42"/>
      <c r="F34" s="42"/>
      <c r="G34" s="42"/>
      <c r="H34" s="42"/>
      <c r="I34" s="42"/>
      <c r="J34" t="str">
        <f>D18</f>
        <v>CM Mahdia</v>
      </c>
    </row>
    <row r="35" spans="1:10" ht="33" customHeight="1" x14ac:dyDescent="0.25">
      <c r="A35" s="50" t="s">
        <v>279</v>
      </c>
      <c r="B35" s="364">
        <f>AVERAGE('A3 Exploitation'!D717, 'A3 Technique'!D213)</f>
        <v>0.55584999999999996</v>
      </c>
      <c r="C35" s="36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4" t="e">
        <f>AVERAGE('A4 Exploitation'!D717, 'A4 Technique'!D213)</f>
        <v>#DIV/0!</v>
      </c>
      <c r="C36" s="36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2" t="s">
        <v>283</v>
      </c>
      <c r="C39" s="362"/>
      <c r="D39" s="42"/>
      <c r="E39" s="42"/>
      <c r="F39" s="42"/>
      <c r="G39" s="42"/>
      <c r="H39" s="42"/>
      <c r="I39" s="42"/>
      <c r="J39" t="str">
        <f>D18</f>
        <v>CM Mahdia</v>
      </c>
    </row>
    <row r="40" spans="1:10" ht="33" customHeight="1" x14ac:dyDescent="0.25">
      <c r="A40" s="50" t="s">
        <v>279</v>
      </c>
      <c r="B40" s="361">
        <f>'A3 Exploitation'!D48</f>
        <v>0.94117647058823528</v>
      </c>
      <c r="C40" s="36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1" t="e">
        <f>'A4 Exploitation'!D48</f>
        <v>#DIV/0!</v>
      </c>
      <c r="C41" s="36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2" t="s">
        <v>284</v>
      </c>
      <c r="C44" s="362"/>
      <c r="D44" s="42"/>
      <c r="E44" s="42"/>
      <c r="F44" s="42"/>
      <c r="G44" s="42"/>
      <c r="H44" s="42"/>
      <c r="I44" s="42"/>
      <c r="J44" t="str">
        <f>D18</f>
        <v>CM Mahdia</v>
      </c>
    </row>
    <row r="45" spans="1:10" ht="33" customHeight="1" x14ac:dyDescent="0.25">
      <c r="A45" s="50" t="s">
        <v>279</v>
      </c>
      <c r="B45" s="361" t="e">
        <f>'A3 Exploitation'!D129</f>
        <v>#DIV/0!</v>
      </c>
      <c r="C45" s="36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1" t="e">
        <f>'A4 Exploitation'!D129</f>
        <v>#DIV/0!</v>
      </c>
      <c r="C46" s="36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2" t="s">
        <v>444</v>
      </c>
      <c r="C49" s="362"/>
      <c r="D49" s="42"/>
      <c r="E49" s="42"/>
      <c r="F49" s="42"/>
      <c r="G49" s="42"/>
      <c r="H49" s="42"/>
      <c r="I49" s="42"/>
      <c r="J49" t="str">
        <f>D18</f>
        <v>CM Mahdia</v>
      </c>
    </row>
    <row r="50" spans="1:10" ht="33" customHeight="1" x14ac:dyDescent="0.25">
      <c r="A50" s="50" t="s">
        <v>279</v>
      </c>
      <c r="B50" s="361">
        <f>'A3 Exploitation'!D183</f>
        <v>0.8783783783783784</v>
      </c>
      <c r="C50" s="36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1" t="e">
        <f>'A4 Exploitation'!D183</f>
        <v>#DIV/0!</v>
      </c>
      <c r="C51" s="36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2" t="s">
        <v>445</v>
      </c>
      <c r="C54" s="362"/>
      <c r="D54" s="42"/>
      <c r="E54" s="42"/>
      <c r="F54" s="42"/>
      <c r="G54" s="42"/>
      <c r="H54" s="42"/>
      <c r="I54" s="42"/>
      <c r="J54" t="str">
        <f>D18</f>
        <v>CM Mahdia</v>
      </c>
    </row>
    <row r="55" spans="1:10" ht="33" customHeight="1" x14ac:dyDescent="0.25">
      <c r="A55" s="50" t="s">
        <v>279</v>
      </c>
      <c r="B55" s="361">
        <f>'A3 Exploitation'!D245</f>
        <v>0.75609756097560976</v>
      </c>
      <c r="C55" s="36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1" t="e">
        <f>'A4 Exploitation'!D245</f>
        <v>#DIV/0!</v>
      </c>
      <c r="C56" s="36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2" t="s">
        <v>446</v>
      </c>
      <c r="C59" s="362"/>
      <c r="D59" s="42"/>
      <c r="E59" s="42"/>
      <c r="F59" s="42"/>
      <c r="G59" s="42"/>
      <c r="H59" s="42"/>
      <c r="I59" s="42"/>
      <c r="J59" t="str">
        <f>D18</f>
        <v>CM Mahdia</v>
      </c>
    </row>
    <row r="60" spans="1:10" ht="33" customHeight="1" x14ac:dyDescent="0.25">
      <c r="A60" s="50" t="s">
        <v>279</v>
      </c>
      <c r="B60" s="361">
        <f>'A3 Exploitation'!D300</f>
        <v>0.73611111111111116</v>
      </c>
      <c r="C60" s="36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1" t="e">
        <f>'A4 Exploitation'!D300</f>
        <v>#DIV/0!</v>
      </c>
      <c r="C61" s="36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2" t="s">
        <v>447</v>
      </c>
      <c r="C64" s="362"/>
      <c r="D64" s="42"/>
      <c r="E64" s="42"/>
      <c r="F64" s="42"/>
      <c r="G64" s="42"/>
      <c r="H64" s="42"/>
      <c r="I64" s="42"/>
      <c r="J64" t="str">
        <f>D18</f>
        <v>CM Mahdia</v>
      </c>
    </row>
    <row r="65" spans="1:10" ht="33" customHeight="1" x14ac:dyDescent="0.25">
      <c r="A65" s="50" t="s">
        <v>279</v>
      </c>
      <c r="B65" s="361" t="e">
        <f>'A3 Exploitation'!D366</f>
        <v>#DIV/0!</v>
      </c>
      <c r="C65" s="36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1" t="e">
        <f>'A4 Exploitation'!D366</f>
        <v>#DIV/0!</v>
      </c>
      <c r="C66" s="36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2" t="s">
        <v>448</v>
      </c>
      <c r="C69" s="362"/>
      <c r="D69" s="42"/>
      <c r="E69" s="42"/>
      <c r="F69" s="42"/>
      <c r="G69" s="42"/>
      <c r="H69" s="42"/>
      <c r="I69" s="42"/>
      <c r="J69" t="str">
        <f>D18</f>
        <v>CM Mahdia</v>
      </c>
    </row>
    <row r="70" spans="1:10" ht="33" customHeight="1" x14ac:dyDescent="0.25">
      <c r="A70" s="50" t="s">
        <v>279</v>
      </c>
      <c r="B70" s="361" t="e">
        <f>'A3 Exploitation'!D424</f>
        <v>#DIV/0!</v>
      </c>
      <c r="C70" s="36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1" t="e">
        <f>'A4 Exploitation'!D424</f>
        <v>#DIV/0!</v>
      </c>
      <c r="C71" s="36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2" t="s">
        <v>449</v>
      </c>
      <c r="C74" s="362"/>
      <c r="D74" s="42"/>
      <c r="E74" s="42"/>
      <c r="F74" s="42"/>
      <c r="G74" s="42"/>
      <c r="H74" s="42"/>
      <c r="I74" s="42"/>
      <c r="J74" t="str">
        <f>D18</f>
        <v>CM Mahdia</v>
      </c>
    </row>
    <row r="75" spans="1:10" ht="33" customHeight="1" x14ac:dyDescent="0.25">
      <c r="A75" s="50" t="s">
        <v>279</v>
      </c>
      <c r="B75" s="361">
        <f>'A3 Exploitation'!D471</f>
        <v>0.77586206896551724</v>
      </c>
      <c r="C75" s="36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1" t="e">
        <f>'A4 Exploitation'!D471</f>
        <v>#DIV/0!</v>
      </c>
      <c r="C76" s="36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2" t="s">
        <v>450</v>
      </c>
      <c r="C79" s="362"/>
      <c r="D79" s="42"/>
      <c r="E79" s="42"/>
      <c r="F79" s="42"/>
      <c r="G79" s="42"/>
      <c r="H79" s="42"/>
      <c r="I79" s="42"/>
      <c r="J79" t="str">
        <f>D18</f>
        <v>CM Mahdia</v>
      </c>
    </row>
    <row r="80" spans="1:10" ht="33" customHeight="1" x14ac:dyDescent="0.25">
      <c r="A80" s="50" t="s">
        <v>279</v>
      </c>
      <c r="B80" s="361">
        <f>'A3 Exploitation'!D517</f>
        <v>0.16666666666666666</v>
      </c>
      <c r="C80" s="36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1" t="e">
        <f>'A4 Exploitation'!D517</f>
        <v>#DIV/0!</v>
      </c>
      <c r="C81" s="36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2" t="s">
        <v>451</v>
      </c>
      <c r="C84" s="362"/>
      <c r="D84" s="42"/>
      <c r="E84" s="42"/>
      <c r="F84" s="42"/>
      <c r="G84" s="42"/>
      <c r="H84" s="42"/>
      <c r="I84" s="42"/>
      <c r="J84" t="str">
        <f>D18</f>
        <v>CM Mahdia</v>
      </c>
    </row>
    <row r="85" spans="1:10" ht="33" customHeight="1" x14ac:dyDescent="0.25">
      <c r="A85" s="50" t="s">
        <v>279</v>
      </c>
      <c r="B85" s="361">
        <f>'A3 Exploitation'!D560</f>
        <v>1</v>
      </c>
      <c r="C85" s="36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1" t="e">
        <f>'A4 Exploitation'!D560</f>
        <v>#DIV/0!</v>
      </c>
      <c r="C86" s="36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2" t="s">
        <v>285</v>
      </c>
      <c r="C89" s="362"/>
      <c r="D89" s="42"/>
      <c r="E89" s="42"/>
      <c r="F89" s="42"/>
      <c r="G89" s="42"/>
      <c r="H89" s="42"/>
      <c r="I89" s="42"/>
      <c r="J89" t="str">
        <f>D18</f>
        <v>CM Mahdia</v>
      </c>
    </row>
    <row r="90" spans="1:10" ht="33" customHeight="1" x14ac:dyDescent="0.25">
      <c r="A90" s="50" t="s">
        <v>279</v>
      </c>
      <c r="B90" s="361">
        <f>'A3 Exploitation'!D600</f>
        <v>0.90476190476190477</v>
      </c>
      <c r="C90" s="36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1" t="e">
        <f>'A4 Exploitation'!D600</f>
        <v>#DIV/0!</v>
      </c>
      <c r="C91" s="36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2" t="s">
        <v>286</v>
      </c>
      <c r="C94" s="362"/>
      <c r="D94" s="42"/>
      <c r="E94" s="42"/>
      <c r="F94" s="42"/>
      <c r="G94" s="42"/>
      <c r="H94" s="42"/>
      <c r="I94" s="42"/>
      <c r="J94" t="str">
        <f>D18</f>
        <v>CM Mahdia</v>
      </c>
    </row>
    <row r="95" spans="1:10" ht="33" customHeight="1" x14ac:dyDescent="0.25">
      <c r="A95" s="50" t="s">
        <v>279</v>
      </c>
      <c r="B95" s="361">
        <f>'A3 Exploitation'!D662</f>
        <v>0.94444444444444442</v>
      </c>
      <c r="C95" s="36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1" t="e">
        <f>'A4 Exploitation'!D662</f>
        <v>#DIV/0!</v>
      </c>
      <c r="C96" s="36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3"/>
      <c r="C99" s="36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2" t="s">
        <v>452</v>
      </c>
      <c r="C100" s="362"/>
      <c r="D100" s="42"/>
      <c r="E100" s="42"/>
      <c r="F100" s="42"/>
      <c r="G100" s="42"/>
      <c r="H100" s="42"/>
      <c r="I100" s="42"/>
      <c r="J100" t="str">
        <f>D18</f>
        <v>CM Mahdia</v>
      </c>
    </row>
    <row r="101" spans="1:10" ht="33" customHeight="1" x14ac:dyDescent="0.25">
      <c r="A101" s="50" t="s">
        <v>279</v>
      </c>
      <c r="B101" s="361">
        <f>'A3 Exploitation'!D691</f>
        <v>1</v>
      </c>
      <c r="C101" s="36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1" t="e">
        <f>'A4 Exploitation'!D691</f>
        <v>#DIV/0!</v>
      </c>
      <c r="C102" s="36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2" t="s">
        <v>453</v>
      </c>
      <c r="C105" s="362"/>
      <c r="J105" t="str">
        <f>D18</f>
        <v>CM Mahdia</v>
      </c>
    </row>
    <row r="106" spans="1:10" ht="33" customHeight="1" x14ac:dyDescent="0.25">
      <c r="A106" s="50" t="s">
        <v>279</v>
      </c>
      <c r="B106" s="361">
        <f>'A3 Exploitation'!D715</f>
        <v>1</v>
      </c>
      <c r="C106" s="361"/>
    </row>
    <row r="107" spans="1:10" ht="33" customHeight="1" x14ac:dyDescent="0.25">
      <c r="A107" s="50" t="s">
        <v>280</v>
      </c>
      <c r="B107" s="361" t="e">
        <f>'A4 Exploitation'!D715</f>
        <v>#DIV/0!</v>
      </c>
      <c r="C107" s="36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2" t="s">
        <v>287</v>
      </c>
      <c r="C110" s="362"/>
      <c r="J110" t="str">
        <f>D18</f>
        <v>CM Mahdia</v>
      </c>
    </row>
    <row r="111" spans="1:10" ht="33" customHeight="1" x14ac:dyDescent="0.25">
      <c r="A111" s="50" t="s">
        <v>279</v>
      </c>
      <c r="B111" s="361" t="str">
        <f>'A3 Exploitation'!D215</f>
        <v>1/Test de traçabilité poulets rôtis: 
Date de réception le 07/08/19, 120 pièces étaient reçues, lot PI 19218;
or la quantité tracée entre les dates du 07 et du 08/08, étaient seulement de 85 pièces.
2/Produit Pizza ronde: la quantité tracée à la date du 08/08, était de 1 pièces, or la quantité vendue selon le hit parade était de 3 pièces.</v>
      </c>
      <c r="C111" s="361"/>
    </row>
    <row r="112" spans="1:10" ht="33" customHeight="1" x14ac:dyDescent="0.25">
      <c r="A112" s="50" t="s">
        <v>280</v>
      </c>
      <c r="B112" s="361">
        <f>'A4 Exploitation'!D215</f>
        <v>0</v>
      </c>
      <c r="C112" s="36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60" zoomScaleNormal="100" workbookViewId="0">
      <selection activeCell="D501" sqref="D50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9"/>
      <c r="E1" s="449"/>
      <c r="F1" s="449"/>
      <c r="G1" s="44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50" t="s">
        <v>149</v>
      </c>
      <c r="B7" s="450"/>
      <c r="C7" s="450"/>
      <c r="D7" s="450"/>
      <c r="E7" s="450"/>
      <c r="F7" s="450"/>
      <c r="G7" s="93"/>
    </row>
    <row r="8" spans="1:7" ht="22.5" x14ac:dyDescent="0.45">
      <c r="A8" s="451" t="str">
        <f>'Page de garde'!D18</f>
        <v>CM Mahdia</v>
      </c>
      <c r="B8" s="451"/>
      <c r="C8" s="451"/>
      <c r="D8" s="451"/>
      <c r="E8" s="451"/>
      <c r="F8" s="451"/>
      <c r="G8" s="93"/>
    </row>
    <row r="9" spans="1:7" ht="22.5" x14ac:dyDescent="0.45">
      <c r="A9" s="94" t="s">
        <v>39</v>
      </c>
      <c r="B9" s="452" t="s">
        <v>466</v>
      </c>
      <c r="C9" s="452"/>
      <c r="D9" s="452"/>
      <c r="E9" s="452"/>
      <c r="F9" s="452"/>
      <c r="G9" s="93"/>
    </row>
    <row r="10" spans="1:7" ht="22.5" x14ac:dyDescent="0.45">
      <c r="A10" s="95" t="s">
        <v>41</v>
      </c>
      <c r="B10" s="453" t="s">
        <v>467</v>
      </c>
      <c r="C10" s="453"/>
      <c r="D10" s="453"/>
      <c r="E10" s="453"/>
      <c r="F10" s="453"/>
      <c r="G10" s="93"/>
    </row>
    <row r="11" spans="1:7" ht="22.5" x14ac:dyDescent="0.45">
      <c r="A11" s="94" t="s">
        <v>40</v>
      </c>
      <c r="B11" s="454">
        <v>43686</v>
      </c>
      <c r="C11" s="454"/>
      <c r="D11" s="454"/>
      <c r="E11" s="454"/>
      <c r="F11" s="454"/>
      <c r="G11" s="93"/>
    </row>
    <row r="12" spans="1:7" ht="22.5" x14ac:dyDescent="0.45">
      <c r="A12" s="94" t="s">
        <v>198</v>
      </c>
      <c r="B12" s="455">
        <f>D719</f>
        <v>0.848314606741573</v>
      </c>
      <c r="C12" s="455"/>
      <c r="D12" s="455"/>
      <c r="E12" s="455"/>
      <c r="F12" s="455"/>
      <c r="G12" s="93"/>
    </row>
    <row r="13" spans="1:7" ht="22.5" x14ac:dyDescent="0.45">
      <c r="A13" s="92"/>
      <c r="B13" s="90"/>
      <c r="C13" s="90"/>
      <c r="D13" s="449"/>
      <c r="E13" s="449"/>
      <c r="F13" s="449"/>
      <c r="G13" s="44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43686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5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5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 t="s">
        <v>468</v>
      </c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102.75" customHeight="1" x14ac:dyDescent="0.4">
      <c r="A41" s="103" t="s">
        <v>306</v>
      </c>
      <c r="B41" s="104">
        <v>0</v>
      </c>
      <c r="C41" s="104"/>
      <c r="D41" s="141" t="s">
        <v>503</v>
      </c>
      <c r="E41" s="141" t="s">
        <v>469</v>
      </c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32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0.94117647058823528</v>
      </c>
      <c r="E48" s="90"/>
      <c r="F48" s="96"/>
      <c r="G48" s="96"/>
    </row>
    <row r="49" spans="1:7" ht="21" x14ac:dyDescent="0.3">
      <c r="A49" s="408"/>
      <c r="B49" s="408"/>
      <c r="C49" s="408"/>
      <c r="D49" s="408"/>
      <c r="E49" s="408"/>
      <c r="F49" s="408"/>
      <c r="G49" s="40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43686</v>
      </c>
      <c r="B51" s="96"/>
      <c r="C51" s="96"/>
      <c r="D51" s="96"/>
      <c r="E51" s="90"/>
      <c r="F51" s="96"/>
      <c r="G51" s="96"/>
    </row>
    <row r="52" spans="1:7" ht="21" x14ac:dyDescent="0.4">
      <c r="A52" s="375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5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6"/>
      <c r="B64" s="447"/>
      <c r="C64" s="447"/>
      <c r="D64" s="447"/>
      <c r="E64" s="447"/>
      <c r="F64" s="447"/>
      <c r="G64" s="447"/>
    </row>
    <row r="65" spans="1:7" ht="43.5" customHeight="1" x14ac:dyDescent="0.4">
      <c r="A65" s="442" t="s">
        <v>341</v>
      </c>
      <c r="B65" s="442"/>
      <c r="C65" s="442"/>
      <c r="D65" s="442"/>
      <c r="E65" s="442"/>
      <c r="F65" s="44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6"/>
      <c r="B83" s="426"/>
      <c r="C83" s="426"/>
      <c r="D83" s="426"/>
      <c r="E83" s="426"/>
      <c r="F83" s="426"/>
      <c r="G83" s="426"/>
    </row>
    <row r="84" spans="1:7" ht="45" customHeight="1" x14ac:dyDescent="0.45">
      <c r="A84" s="448" t="s">
        <v>342</v>
      </c>
      <c r="B84" s="448"/>
      <c r="C84" s="448"/>
      <c r="D84" s="448"/>
      <c r="E84" s="448"/>
      <c r="F84" s="44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4"/>
      <c r="B101" s="435"/>
      <c r="C101" s="435"/>
      <c r="D101" s="435"/>
      <c r="E101" s="435"/>
      <c r="F101" s="441"/>
      <c r="G101" s="96"/>
    </row>
    <row r="102" spans="1:7" ht="46.5" customHeight="1" x14ac:dyDescent="0.4">
      <c r="A102" s="442" t="s">
        <v>343</v>
      </c>
      <c r="B102" s="442"/>
      <c r="C102" s="442"/>
      <c r="D102" s="442"/>
      <c r="E102" s="442"/>
      <c r="F102" s="44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4"/>
      <c r="B109" s="435"/>
      <c r="C109" s="435"/>
      <c r="D109" s="435"/>
      <c r="E109" s="435"/>
      <c r="F109" s="441"/>
      <c r="G109" s="96"/>
    </row>
    <row r="110" spans="1:7" ht="39.75" customHeight="1" x14ac:dyDescent="0.4">
      <c r="A110" s="442" t="s">
        <v>375</v>
      </c>
      <c r="B110" s="442"/>
      <c r="C110" s="442"/>
      <c r="D110" s="442"/>
      <c r="E110" s="442"/>
      <c r="F110" s="44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5"/>
      <c r="B118" s="435"/>
      <c r="C118" s="435"/>
      <c r="D118" s="435"/>
      <c r="E118" s="435"/>
      <c r="F118" s="435"/>
      <c r="G118" s="96"/>
    </row>
    <row r="119" spans="1:7" ht="22.5" x14ac:dyDescent="0.4">
      <c r="A119" s="442" t="s">
        <v>304</v>
      </c>
      <c r="B119" s="442"/>
      <c r="C119" s="442"/>
      <c r="D119" s="442"/>
      <c r="E119" s="442"/>
      <c r="F119" s="44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3"/>
      <c r="B130" s="443"/>
      <c r="C130" s="443"/>
      <c r="D130" s="443"/>
      <c r="E130" s="443"/>
      <c r="F130" s="443"/>
      <c r="G130" s="96"/>
    </row>
    <row r="131" spans="1:16384" ht="22.5" customHeight="1" x14ac:dyDescent="0.4">
      <c r="A131" s="444" t="s">
        <v>404</v>
      </c>
      <c r="B131" s="444"/>
      <c r="C131" s="444"/>
      <c r="D131" s="444"/>
      <c r="E131" s="444"/>
      <c r="F131" s="444"/>
      <c r="G131" s="96"/>
    </row>
    <row r="132" spans="1:16384" ht="22.5" customHeight="1" x14ac:dyDescent="0.4">
      <c r="A132" s="445"/>
      <c r="B132" s="445"/>
      <c r="C132" s="445"/>
      <c r="D132" s="445"/>
      <c r="E132" s="445"/>
      <c r="F132" s="445"/>
      <c r="G132" s="96"/>
    </row>
    <row r="133" spans="1:16384" s="258" customFormat="1" ht="22.5" customHeight="1" x14ac:dyDescent="0.25">
      <c r="A133" s="375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5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6" t="s">
        <v>441</v>
      </c>
      <c r="B137" s="436"/>
      <c r="C137" s="436"/>
      <c r="D137" s="436"/>
      <c r="E137" s="436"/>
      <c r="F137" s="43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105" x14ac:dyDescent="0.4">
      <c r="A139" s="107" t="s">
        <v>327</v>
      </c>
      <c r="B139" s="104">
        <v>1</v>
      </c>
      <c r="C139" s="107"/>
      <c r="D139" s="107" t="s">
        <v>471</v>
      </c>
      <c r="E139" s="107" t="s">
        <v>470</v>
      </c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3" t="s">
        <v>340</v>
      </c>
      <c r="B144" s="433"/>
      <c r="C144" s="433"/>
      <c r="D144" s="433"/>
      <c r="E144" s="433"/>
      <c r="F144" s="433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105" x14ac:dyDescent="0.4">
      <c r="A146" s="107" t="s">
        <v>401</v>
      </c>
      <c r="B146" s="252">
        <v>1</v>
      </c>
      <c r="C146" s="107"/>
      <c r="D146" s="107" t="s">
        <v>554</v>
      </c>
      <c r="E146" s="107" t="s">
        <v>555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126" x14ac:dyDescent="0.4">
      <c r="A151" s="107" t="s">
        <v>331</v>
      </c>
      <c r="B151" s="252">
        <v>0</v>
      </c>
      <c r="C151" s="107"/>
      <c r="D151" s="107" t="s">
        <v>472</v>
      </c>
      <c r="E151" s="107" t="s">
        <v>547</v>
      </c>
      <c r="F151" s="209"/>
      <c r="G151" s="96"/>
    </row>
    <row r="152" spans="1:7" ht="63" x14ac:dyDescent="0.4">
      <c r="A152" s="224" t="s">
        <v>358</v>
      </c>
      <c r="B152" s="252">
        <v>2</v>
      </c>
      <c r="C152" s="118" t="str">
        <f>IF(B152=0, -10, "0")</f>
        <v>0</v>
      </c>
      <c r="D152" s="107" t="s">
        <v>473</v>
      </c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4"/>
      <c r="B161" s="435"/>
      <c r="C161" s="435"/>
      <c r="D161" s="435"/>
      <c r="E161" s="435"/>
      <c r="F161" s="435"/>
      <c r="G161" s="96"/>
    </row>
    <row r="162" spans="1:7" ht="32.25" customHeight="1" x14ac:dyDescent="0.4">
      <c r="A162" s="436" t="s">
        <v>442</v>
      </c>
      <c r="B162" s="436"/>
      <c r="C162" s="436"/>
      <c r="D162" s="436"/>
      <c r="E162" s="436"/>
      <c r="F162" s="43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05" x14ac:dyDescent="0.4">
      <c r="A166" s="107" t="s">
        <v>334</v>
      </c>
      <c r="B166" s="104">
        <v>0</v>
      </c>
      <c r="C166" s="107"/>
      <c r="D166" s="107" t="s">
        <v>474</v>
      </c>
      <c r="E166" s="105" t="s">
        <v>475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31" x14ac:dyDescent="0.4">
      <c r="A168" s="107" t="s">
        <v>390</v>
      </c>
      <c r="B168" s="104">
        <v>0</v>
      </c>
      <c r="C168" s="107"/>
      <c r="D168" s="107" t="s">
        <v>476</v>
      </c>
      <c r="E168" s="156" t="s">
        <v>477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7"/>
      <c r="B172" s="438"/>
      <c r="C172" s="438"/>
      <c r="D172" s="438"/>
      <c r="E172" s="438"/>
      <c r="F172" s="438"/>
      <c r="G172" s="96"/>
    </row>
    <row r="173" spans="1:7" ht="32.25" customHeight="1" x14ac:dyDescent="0.4">
      <c r="A173" s="436" t="s">
        <v>304</v>
      </c>
      <c r="B173" s="436"/>
      <c r="C173" s="436"/>
      <c r="D173" s="436"/>
      <c r="E173" s="436"/>
      <c r="F173" s="43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0.4</v>
      </c>
      <c r="E181" s="353"/>
      <c r="F181" s="353"/>
      <c r="G181" s="96"/>
    </row>
    <row r="182" spans="1:7" ht="22.5" x14ac:dyDescent="0.4">
      <c r="A182" s="231" t="s">
        <v>418</v>
      </c>
      <c r="B182" s="439"/>
      <c r="C182" s="440"/>
      <c r="D182" s="243">
        <f>SUM(B145:C160,B174:C181,B163:C171,B138:C142)</f>
        <v>65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0.8783783783783784</v>
      </c>
      <c r="E183" s="90"/>
      <c r="F183" s="96"/>
      <c r="G183" s="96"/>
    </row>
    <row r="184" spans="1:7" ht="21" x14ac:dyDescent="0.4">
      <c r="A184" s="432"/>
      <c r="B184" s="432"/>
      <c r="C184" s="432"/>
      <c r="D184" s="432"/>
      <c r="E184" s="432"/>
      <c r="F184" s="43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43686</v>
      </c>
      <c r="B186" s="96"/>
      <c r="C186" s="96"/>
      <c r="D186" s="96"/>
      <c r="E186" s="90"/>
      <c r="F186" s="96"/>
      <c r="G186" s="96"/>
    </row>
    <row r="187" spans="1:7" ht="21" x14ac:dyDescent="0.4">
      <c r="A187" s="375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5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2" t="s">
        <v>34</v>
      </c>
      <c r="B199" s="383"/>
      <c r="C199" s="38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8"/>
      <c r="B201" s="408"/>
      <c r="C201" s="408"/>
      <c r="D201" s="408"/>
      <c r="E201" s="408"/>
      <c r="F201" s="40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7.25" customHeight="1" x14ac:dyDescent="0.4">
      <c r="A203" s="103" t="s">
        <v>208</v>
      </c>
      <c r="B203" s="104">
        <v>0</v>
      </c>
      <c r="C203" s="104"/>
      <c r="D203" s="141" t="s">
        <v>478</v>
      </c>
      <c r="E203" s="141" t="s">
        <v>479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63" x14ac:dyDescent="0.4">
      <c r="A211" s="103" t="s">
        <v>140</v>
      </c>
      <c r="B211" s="104">
        <v>1</v>
      </c>
      <c r="C211" s="104"/>
      <c r="D211" s="105" t="s">
        <v>548</v>
      </c>
      <c r="E211" s="105" t="s">
        <v>549</v>
      </c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15.25" customHeight="1" x14ac:dyDescent="0.45">
      <c r="A215" s="184" t="s">
        <v>132</v>
      </c>
      <c r="B215" s="104">
        <v>0</v>
      </c>
      <c r="C215" s="118">
        <f>IF(B215=0, -10, "0")</f>
        <v>-10</v>
      </c>
      <c r="D215" s="354" t="s">
        <v>550</v>
      </c>
      <c r="E215" s="156" t="s">
        <v>551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2" t="s">
        <v>34</v>
      </c>
      <c r="B223" s="383"/>
      <c r="C223" s="384"/>
      <c r="D223" s="123">
        <f>SUM(B203:C222)</f>
        <v>25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0.59523809523809523</v>
      </c>
      <c r="E224" s="90"/>
      <c r="F224" s="96"/>
      <c r="G224" s="96"/>
    </row>
    <row r="225" spans="1:7" ht="21" x14ac:dyDescent="0.4">
      <c r="A225" s="408"/>
      <c r="B225" s="408"/>
      <c r="C225" s="408"/>
      <c r="D225" s="408"/>
      <c r="E225" s="408"/>
      <c r="F225" s="40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26" x14ac:dyDescent="0.4">
      <c r="A230" s="163" t="s">
        <v>116</v>
      </c>
      <c r="B230" s="104">
        <v>1</v>
      </c>
      <c r="C230" s="118"/>
      <c r="D230" s="164" t="s">
        <v>480</v>
      </c>
      <c r="E230" s="105" t="s">
        <v>481</v>
      </c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9" t="s">
        <v>304</v>
      </c>
      <c r="B232" s="430"/>
      <c r="C232" s="430"/>
      <c r="D232" s="431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63" x14ac:dyDescent="0.4">
      <c r="A237" s="139" t="s">
        <v>311</v>
      </c>
      <c r="B237" s="104">
        <v>1</v>
      </c>
      <c r="C237" s="118" t="str">
        <f>IF(B237=0, -5, "0")</f>
        <v>0</v>
      </c>
      <c r="D237" s="105" t="s">
        <v>488</v>
      </c>
      <c r="E237" s="105" t="s">
        <v>545</v>
      </c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0.6</v>
      </c>
      <c r="E240" s="353"/>
      <c r="F240" s="353"/>
      <c r="G240" s="96"/>
    </row>
    <row r="241" spans="1:7" ht="21" x14ac:dyDescent="0.4">
      <c r="A241" s="382" t="s">
        <v>34</v>
      </c>
      <c r="B241" s="383"/>
      <c r="C241" s="384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0.875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62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0.75609756097560976</v>
      </c>
      <c r="E245" s="90"/>
      <c r="F245" s="96"/>
      <c r="G245" s="96"/>
    </row>
    <row r="246" spans="1:7" ht="21" x14ac:dyDescent="0.4">
      <c r="A246" s="408"/>
      <c r="B246" s="408"/>
      <c r="C246" s="408"/>
      <c r="D246" s="408"/>
      <c r="E246" s="408"/>
      <c r="F246" s="40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43686</v>
      </c>
      <c r="B248" s="96"/>
      <c r="C248" s="96"/>
      <c r="D248" s="96"/>
      <c r="E248" s="90"/>
      <c r="F248" s="96"/>
      <c r="G248" s="96"/>
    </row>
    <row r="249" spans="1:7" ht="21" x14ac:dyDescent="0.4">
      <c r="A249" s="375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5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105" x14ac:dyDescent="0.4">
      <c r="A258" s="130" t="s">
        <v>141</v>
      </c>
      <c r="B258" s="104">
        <v>1</v>
      </c>
      <c r="C258" s="104"/>
      <c r="D258" s="105" t="s">
        <v>483</v>
      </c>
      <c r="E258" s="105" t="s">
        <v>484</v>
      </c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2" t="s">
        <v>34</v>
      </c>
      <c r="B261" s="383"/>
      <c r="C261" s="384"/>
      <c r="D261" s="201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47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482</v>
      </c>
      <c r="E272" s="105" t="s">
        <v>556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89" x14ac:dyDescent="0.4">
      <c r="A274" s="103" t="s">
        <v>116</v>
      </c>
      <c r="B274" s="104">
        <v>0</v>
      </c>
      <c r="C274" s="104"/>
      <c r="D274" s="157" t="s">
        <v>557</v>
      </c>
      <c r="E274" s="105" t="s">
        <v>487</v>
      </c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88.5" customHeight="1" x14ac:dyDescent="0.4">
      <c r="A278" s="103" t="s">
        <v>140</v>
      </c>
      <c r="B278" s="104">
        <v>0</v>
      </c>
      <c r="C278" s="104"/>
      <c r="D278" s="105" t="s">
        <v>485</v>
      </c>
      <c r="E278" s="105" t="s">
        <v>486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74.25" customHeight="1" x14ac:dyDescent="0.4">
      <c r="A284" s="161" t="s">
        <v>406</v>
      </c>
      <c r="B284" s="104" t="s">
        <v>30</v>
      </c>
      <c r="C284" s="104"/>
      <c r="D284" s="360" t="s">
        <v>504</v>
      </c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2"/>
      <c r="B286" s="392"/>
      <c r="C286" s="392"/>
      <c r="D286" s="392"/>
      <c r="E286" s="392"/>
      <c r="F286" s="392"/>
      <c r="G286" s="96"/>
    </row>
    <row r="287" spans="1:7" ht="31.5" customHeight="1" x14ac:dyDescent="0.4">
      <c r="A287" s="428" t="s">
        <v>304</v>
      </c>
      <c r="B287" s="428"/>
      <c r="C287" s="428"/>
      <c r="D287" s="428"/>
      <c r="E287" s="428"/>
      <c r="F287" s="42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0.6785714285714286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53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0.73611111111111116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43686</v>
      </c>
      <c r="B303" s="96"/>
      <c r="C303" s="96"/>
      <c r="D303" s="96"/>
      <c r="E303" s="90"/>
      <c r="F303" s="96"/>
      <c r="G303" s="96"/>
    </row>
    <row r="304" spans="1:7" ht="21" x14ac:dyDescent="0.4">
      <c r="A304" s="375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5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3"/>
      <c r="B352" s="413"/>
      <c r="C352" s="413"/>
      <c r="D352" s="413"/>
      <c r="E352" s="413"/>
      <c r="F352" s="413"/>
      <c r="G352" s="413"/>
    </row>
    <row r="353" spans="1:7" ht="32.25" customHeight="1" x14ac:dyDescent="0.4">
      <c r="A353" s="427" t="s">
        <v>304</v>
      </c>
      <c r="B353" s="427"/>
      <c r="C353" s="427"/>
      <c r="D353" s="427"/>
      <c r="E353" s="427"/>
      <c r="F353" s="427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43686</v>
      </c>
      <c r="B369" s="96"/>
      <c r="C369" s="96"/>
      <c r="D369" s="96"/>
      <c r="E369" s="90"/>
      <c r="F369" s="96"/>
      <c r="G369" s="96"/>
    </row>
    <row r="370" spans="1:7" ht="21" x14ac:dyDescent="0.4">
      <c r="A370" s="375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5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5"/>
      <c r="B410" s="426"/>
      <c r="C410" s="426"/>
      <c r="D410" s="426"/>
      <c r="E410" s="426"/>
      <c r="F410" s="426"/>
      <c r="G410" s="426"/>
    </row>
    <row r="411" spans="1:7" ht="24.75" x14ac:dyDescent="0.4">
      <c r="A411" s="423" t="s">
        <v>313</v>
      </c>
      <c r="B411" s="423"/>
      <c r="C411" s="423"/>
      <c r="D411" s="423"/>
      <c r="E411" s="423"/>
      <c r="F411" s="423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43686</v>
      </c>
      <c r="B427" s="96"/>
      <c r="C427" s="96"/>
      <c r="D427" s="96"/>
      <c r="E427" s="90"/>
      <c r="F427" s="96"/>
      <c r="G427" s="96"/>
    </row>
    <row r="428" spans="1:7" ht="21" x14ac:dyDescent="0.4">
      <c r="A428" s="375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5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105" x14ac:dyDescent="0.4">
      <c r="A445" s="333" t="s">
        <v>272</v>
      </c>
      <c r="B445" s="104">
        <v>0</v>
      </c>
      <c r="C445" s="118">
        <f>IF(B445=0, -5, "0")</f>
        <v>-5</v>
      </c>
      <c r="D445" s="105" t="s">
        <v>493</v>
      </c>
      <c r="E445" s="105" t="s">
        <v>494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84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489</v>
      </c>
      <c r="E448" s="105" t="s">
        <v>490</v>
      </c>
      <c r="F448" s="105"/>
      <c r="G448" s="96"/>
    </row>
    <row r="449" spans="1:7" ht="63" x14ac:dyDescent="0.4">
      <c r="A449" s="103" t="s">
        <v>85</v>
      </c>
      <c r="B449" s="104">
        <v>0</v>
      </c>
      <c r="C449" s="104"/>
      <c r="D449" s="131" t="s">
        <v>491</v>
      </c>
      <c r="E449" s="105" t="s">
        <v>492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3" t="s">
        <v>304</v>
      </c>
      <c r="B459" s="423"/>
      <c r="C459" s="423"/>
      <c r="D459" s="423"/>
      <c r="E459" s="423"/>
      <c r="F459" s="423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0.66700000000000004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0.69047619047619047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0.77586206896551724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4" t="s">
        <v>405</v>
      </c>
      <c r="B473" s="424"/>
      <c r="C473" s="424"/>
      <c r="D473" s="424"/>
      <c r="E473" s="424"/>
      <c r="F473" s="424"/>
      <c r="G473" s="96"/>
    </row>
    <row r="474" spans="1:7" ht="21" customHeight="1" x14ac:dyDescent="0.4">
      <c r="A474" s="191">
        <f>B11</f>
        <v>43686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>
        <v>2</v>
      </c>
      <c r="C487" s="297"/>
      <c r="D487" s="297"/>
      <c r="E487" s="297"/>
      <c r="F487" s="105"/>
      <c r="G487" s="96"/>
    </row>
    <row r="488" spans="1:7" ht="105" x14ac:dyDescent="0.4">
      <c r="A488" s="337" t="s">
        <v>458</v>
      </c>
      <c r="B488" s="104">
        <v>0</v>
      </c>
      <c r="C488" s="118">
        <f>IF(B488=0, -5, "0")</f>
        <v>-5</v>
      </c>
      <c r="D488" s="355" t="s">
        <v>505</v>
      </c>
      <c r="E488" s="355" t="s">
        <v>506</v>
      </c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>
        <v>2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>
        <v>2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90" customHeight="1" x14ac:dyDescent="0.4">
      <c r="A501" s="164" t="s">
        <v>335</v>
      </c>
      <c r="B501" s="104">
        <v>1</v>
      </c>
      <c r="C501" s="225"/>
      <c r="D501" s="356" t="s">
        <v>558</v>
      </c>
      <c r="E501" s="357" t="s">
        <v>507</v>
      </c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4"/>
      <c r="B507" s="394"/>
      <c r="C507" s="394"/>
      <c r="D507" s="394"/>
      <c r="E507" s="394"/>
      <c r="F507" s="394"/>
      <c r="G507" s="394"/>
    </row>
    <row r="508" spans="1:7" ht="26.25" customHeight="1" x14ac:dyDescent="0.5">
      <c r="A508" s="288" t="s">
        <v>304</v>
      </c>
      <c r="B508" s="421"/>
      <c r="C508" s="421"/>
      <c r="D508" s="421"/>
      <c r="E508" s="421"/>
      <c r="F508" s="42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2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>
        <f>D516/(COUNT(B496:C506,B485:C493,B509:C515,B479:C482)*2)</f>
        <v>0.16666666666666666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2" t="s">
        <v>97</v>
      </c>
      <c r="B520" s="422"/>
      <c r="C520" s="422"/>
      <c r="D520" s="422"/>
      <c r="E520" s="422"/>
      <c r="F520" s="422"/>
      <c r="G520" s="96"/>
    </row>
    <row r="521" spans="1:7" ht="22.5" customHeight="1" x14ac:dyDescent="0.4">
      <c r="A521" s="191">
        <f>B11</f>
        <v>43686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376" t="s">
        <v>29</v>
      </c>
      <c r="C522" s="418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2" t="s">
        <v>34</v>
      </c>
      <c r="B532" s="383"/>
      <c r="C532" s="38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2" t="s">
        <v>33</v>
      </c>
      <c r="B533" s="383"/>
      <c r="C533" s="384"/>
      <c r="D533" s="298">
        <f>D532/(COUNT(B526:C531)*2)</f>
        <v>1</v>
      </c>
      <c r="E533" s="202"/>
      <c r="F533" s="202"/>
      <c r="G533" s="96"/>
    </row>
    <row r="534" spans="1:7" ht="21" x14ac:dyDescent="0.4">
      <c r="A534" s="408"/>
      <c r="B534" s="408"/>
      <c r="C534" s="408"/>
      <c r="D534" s="408"/>
      <c r="E534" s="408"/>
      <c r="F534" s="40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13"/>
      <c r="C546" s="413"/>
      <c r="D546" s="413"/>
      <c r="E546" s="413"/>
      <c r="F546" s="413"/>
      <c r="G546" s="413"/>
    </row>
    <row r="547" spans="1:7" ht="35.25" customHeight="1" x14ac:dyDescent="0.4">
      <c r="A547" s="290" t="s">
        <v>304</v>
      </c>
      <c r="B547" s="265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90" t="s">
        <v>34</v>
      </c>
      <c r="B556" s="390"/>
      <c r="C556" s="402"/>
      <c r="D556" s="327">
        <f>SUM(B548:C555,B536:C545)</f>
        <v>34</v>
      </c>
      <c r="E556" s="90"/>
      <c r="F556" s="96"/>
      <c r="G556" s="96"/>
    </row>
    <row r="557" spans="1:7" ht="21" x14ac:dyDescent="0.4">
      <c r="A557" s="390" t="s">
        <v>33</v>
      </c>
      <c r="B557" s="390"/>
      <c r="C557" s="390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8"/>
      <c r="B562" s="408"/>
      <c r="C562" s="408"/>
      <c r="D562" s="408"/>
      <c r="E562" s="408"/>
      <c r="F562" s="408"/>
      <c r="G562" s="96"/>
    </row>
    <row r="563" spans="1:7" ht="22.5" x14ac:dyDescent="0.45">
      <c r="A563" s="389" t="s">
        <v>19</v>
      </c>
      <c r="B563" s="389"/>
      <c r="C563" s="389"/>
      <c r="D563" s="389"/>
      <c r="E563" s="389"/>
      <c r="F563" s="389"/>
      <c r="G563" s="96"/>
    </row>
    <row r="564" spans="1:7" ht="22.5" x14ac:dyDescent="0.4">
      <c r="A564" s="198">
        <f>B11</f>
        <v>43686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9" t="s">
        <v>10</v>
      </c>
      <c r="B568" s="400"/>
      <c r="C568" s="400"/>
      <c r="D568" s="400"/>
      <c r="E568" s="400"/>
      <c r="F568" s="401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41" t="s">
        <v>559</v>
      </c>
      <c r="E577" s="141" t="s">
        <v>502</v>
      </c>
      <c r="F577" s="105"/>
      <c r="G577" s="96"/>
    </row>
    <row r="578" spans="1:7" ht="21" x14ac:dyDescent="0.4">
      <c r="A578" s="390" t="s">
        <v>34</v>
      </c>
      <c r="B578" s="390"/>
      <c r="C578" s="402"/>
      <c r="D578" s="327">
        <f>SUM(B569:C577)</f>
        <v>17</v>
      </c>
      <c r="E578" s="90"/>
      <c r="F578" s="96"/>
      <c r="G578" s="96"/>
    </row>
    <row r="579" spans="1:7" ht="21" x14ac:dyDescent="0.4">
      <c r="A579" s="390" t="s">
        <v>33</v>
      </c>
      <c r="B579" s="390"/>
      <c r="C579" s="390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3" t="s">
        <v>23</v>
      </c>
      <c r="B581" s="404"/>
      <c r="C581" s="404"/>
      <c r="D581" s="404"/>
      <c r="E581" s="404"/>
      <c r="F581" s="405"/>
      <c r="G581" s="96"/>
    </row>
    <row r="582" spans="1:7" ht="84" x14ac:dyDescent="0.4">
      <c r="A582" s="103" t="s">
        <v>87</v>
      </c>
      <c r="B582" s="104">
        <v>0</v>
      </c>
      <c r="C582" s="104"/>
      <c r="D582" s="105" t="s">
        <v>495</v>
      </c>
      <c r="E582" s="105" t="s">
        <v>496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6" t="s">
        <v>370</v>
      </c>
      <c r="B588" s="407"/>
      <c r="C588" s="407"/>
      <c r="D588" s="407"/>
      <c r="E588" s="407"/>
      <c r="F588" s="407"/>
      <c r="G588" s="407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9">
        <v>0.75</v>
      </c>
      <c r="E595" s="353"/>
      <c r="F595" s="353"/>
      <c r="G595" s="96"/>
    </row>
    <row r="596" spans="1:7" ht="21" x14ac:dyDescent="0.4">
      <c r="A596" s="390" t="s">
        <v>34</v>
      </c>
      <c r="B596" s="390"/>
      <c r="C596" s="402"/>
      <c r="D596" s="327">
        <f>SUM(B589:C595,B582:C587)</f>
        <v>21</v>
      </c>
      <c r="E596" s="90"/>
      <c r="F596" s="96"/>
      <c r="G596" s="96"/>
    </row>
    <row r="597" spans="1:7" ht="21" x14ac:dyDescent="0.4">
      <c r="A597" s="390" t="s">
        <v>33</v>
      </c>
      <c r="B597" s="390"/>
      <c r="C597" s="390"/>
      <c r="D597" s="298">
        <f>D596/(COUNT(B582:C587,B589:C595)*2)</f>
        <v>0.875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38</v>
      </c>
      <c r="E599" s="239"/>
      <c r="F599" s="239"/>
      <c r="G599" s="96"/>
    </row>
    <row r="600" spans="1:7" ht="22.5" x14ac:dyDescent="0.45">
      <c r="A600" s="396" t="s">
        <v>168</v>
      </c>
      <c r="B600" s="397"/>
      <c r="C600" s="398"/>
      <c r="D600" s="127">
        <f>D599/(COUNT(B569:C577,B589:C595,B582:C587)*2)</f>
        <v>0.90476190476190477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9" t="s">
        <v>8</v>
      </c>
      <c r="B602" s="389"/>
      <c r="C602" s="389"/>
      <c r="D602" s="389"/>
      <c r="E602" s="389"/>
      <c r="F602" s="389"/>
      <c r="G602" s="96"/>
    </row>
    <row r="603" spans="1:7" ht="22.5" x14ac:dyDescent="0.4">
      <c r="A603" s="129">
        <f>B11</f>
        <v>43686</v>
      </c>
      <c r="B603" s="96"/>
      <c r="C603" s="96"/>
      <c r="D603" s="114"/>
      <c r="E603" s="114"/>
      <c r="F603" s="114"/>
      <c r="G603" s="96"/>
    </row>
    <row r="604" spans="1:7" ht="21" x14ac:dyDescent="0.4">
      <c r="A604" s="375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5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80"/>
      <c r="D607" s="380"/>
      <c r="E607" s="380"/>
      <c r="F607" s="38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63" x14ac:dyDescent="0.4">
      <c r="A614" s="130" t="s">
        <v>201</v>
      </c>
      <c r="B614" s="104">
        <v>0</v>
      </c>
      <c r="C614" s="104"/>
      <c r="D614" s="103" t="s">
        <v>497</v>
      </c>
      <c r="E614" s="105" t="s">
        <v>498</v>
      </c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0" t="s">
        <v>34</v>
      </c>
      <c r="B616" s="390"/>
      <c r="C616" s="390"/>
      <c r="D616" s="327">
        <f>SUM(B608:C615)</f>
        <v>14</v>
      </c>
      <c r="E616" s="391"/>
      <c r="F616" s="392"/>
      <c r="G616" s="96"/>
    </row>
    <row r="617" spans="1:7" ht="21" x14ac:dyDescent="0.4">
      <c r="A617" s="390" t="s">
        <v>33</v>
      </c>
      <c r="B617" s="390"/>
      <c r="C617" s="390"/>
      <c r="D617" s="298">
        <f>D616/(COUNT(B608:C615)*2)</f>
        <v>0.875</v>
      </c>
      <c r="E617" s="393"/>
      <c r="F617" s="394"/>
      <c r="G617" s="96"/>
    </row>
    <row r="618" spans="1:7" ht="21" x14ac:dyDescent="0.4">
      <c r="A618" s="128"/>
      <c r="B618" s="96"/>
      <c r="C618" s="395"/>
      <c r="D618" s="395"/>
      <c r="E618" s="395"/>
      <c r="F618" s="39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6" t="s">
        <v>499</v>
      </c>
      <c r="E620" s="105" t="s">
        <v>500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129" customHeight="1" x14ac:dyDescent="0.4">
      <c r="A626" s="163" t="s">
        <v>399</v>
      </c>
      <c r="B626" s="104">
        <v>1</v>
      </c>
      <c r="C626" s="118"/>
      <c r="D626" s="156" t="s">
        <v>501</v>
      </c>
      <c r="E626" s="105" t="s">
        <v>546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2" t="s">
        <v>34</v>
      </c>
      <c r="B629" s="383"/>
      <c r="C629" s="384"/>
      <c r="D629" s="201">
        <f>SUM(B620:C628)</f>
        <v>16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0"/>
      <c r="D632" s="380"/>
      <c r="E632" s="380"/>
      <c r="F632" s="38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2" t="s">
        <v>34</v>
      </c>
      <c r="B639" s="383"/>
      <c r="C639" s="38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5"/>
      <c r="B641" s="385"/>
      <c r="C641" s="385"/>
      <c r="D641" s="385"/>
      <c r="E641" s="385"/>
      <c r="F641" s="385"/>
      <c r="G641" s="385"/>
    </row>
    <row r="642" spans="1:7" ht="24.75" x14ac:dyDescent="0.4">
      <c r="A642" s="284" t="s">
        <v>26</v>
      </c>
      <c r="B642" s="380"/>
      <c r="C642" s="380"/>
      <c r="D642" s="380"/>
      <c r="E642" s="380"/>
      <c r="F642" s="38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6" t="s">
        <v>304</v>
      </c>
      <c r="B650" s="387"/>
      <c r="C650" s="387"/>
      <c r="D650" s="387"/>
      <c r="E650" s="387"/>
      <c r="F650" s="388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68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0.94444444444444442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9" t="s">
        <v>346</v>
      </c>
      <c r="B665" s="389"/>
      <c r="C665" s="389"/>
      <c r="D665" s="389"/>
      <c r="E665" s="389"/>
      <c r="F665" s="389"/>
      <c r="G665" s="96"/>
    </row>
    <row r="666" spans="1:7" ht="21" x14ac:dyDescent="0.4">
      <c r="A666" s="198">
        <f>B11</f>
        <v>43686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5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5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26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9" t="s">
        <v>439</v>
      </c>
      <c r="B693" s="379"/>
      <c r="C693" s="379"/>
      <c r="D693" s="379"/>
      <c r="E693" s="379"/>
      <c r="F693" s="379"/>
      <c r="G693" s="215"/>
    </row>
    <row r="694" spans="1:7" ht="21" customHeight="1" x14ac:dyDescent="0.4">
      <c r="A694" s="198">
        <f>B11</f>
        <v>43686</v>
      </c>
      <c r="B694" s="96"/>
      <c r="C694" s="96"/>
      <c r="D694" s="214"/>
      <c r="E694" s="214"/>
      <c r="F694" s="214"/>
      <c r="G694" s="215"/>
    </row>
    <row r="695" spans="1:7" ht="21" x14ac:dyDescent="0.4">
      <c r="A695" s="374" t="s">
        <v>28</v>
      </c>
      <c r="B695" s="376" t="s">
        <v>29</v>
      </c>
      <c r="C695" s="376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5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71" t="s">
        <v>299</v>
      </c>
      <c r="B698" s="372"/>
      <c r="C698" s="372"/>
      <c r="D698" s="372"/>
      <c r="E698" s="372"/>
      <c r="F698" s="373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9"/>
      <c r="C704" s="370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9"/>
      <c r="C705" s="370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1" t="s">
        <v>300</v>
      </c>
      <c r="B707" s="372"/>
      <c r="C707" s="372"/>
      <c r="D707" s="372"/>
      <c r="E707" s="372"/>
      <c r="F707" s="373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0.8417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453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0.848314606741573</v>
      </c>
      <c r="E719" s="3"/>
      <c r="F719" s="3"/>
    </row>
  </sheetData>
  <sheetProtection algorithmName="SHA-512" hashValue="Dvifwu6czLBhaMDd7wzXXAax2fXJjUNUuPt3sSqYolOX3RZEYHAdvsUyFnf5o8iAcinzeLmVN9Kfq/Kc2WwdTg==" saltValue="5S/mek4NhTexu2Us+uyRAg==" spinCount="100000" sheet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45:B160 B620 B105:B108 B383:B384 B354:B361 B85:B100 B39:B42 B643:B649 B536:B545 B444:B449 B460:B466 B120:B126 B651:B657 B526:B531 B308:B315 B345:B351 B458 B509:B515 B412:B419 B265:B285 B708:B710 B496:B498 B395:B409 B66:B82 B230:B231 B166:B171 B500:B506 B626:B628 B253:B260 B191:B198 B670:B689 B63 B203:B222 B432:B439 B518:B519 B30:B37 B548:B555 B633:B638 B113:B117 B139:B143 B320:B338 B479:B483 B485:B494 B608:B615 B56:B61 B103 B111 B163:B164 B174:B181 B227:B228 B233:B240 B589:B595 B343 B374:B381 B389:B393 B288:B295 B569:B577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621:B625 B229 B499 B450:B457 B344 B382 B394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72" zoomScale="80" zoomScaleNormal="90" zoomScaleSheetLayoutView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CM Mahdia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 t="str">
        <f>'A3 Exploitation'!B9:F9</f>
        <v>Dr Raja Bouhalfaya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 t="str">
        <f>'A3 Exploitation'!B10:F10</f>
        <v>Directeur du magasin et chefs rayons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'A3 Exploitation'!B11:F11</f>
        <v>43686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>
        <f>D215</f>
        <v>0.71739130434782605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49"/>
      <c r="E12" s="449"/>
      <c r="F12" s="449"/>
      <c r="G12" s="449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ht="33" x14ac:dyDescent="0.3">
      <c r="A17" s="6" t="s">
        <v>223</v>
      </c>
      <c r="B17" s="55">
        <v>1</v>
      </c>
      <c r="C17" s="55"/>
      <c r="D17" s="56" t="s">
        <v>508</v>
      </c>
      <c r="E17" s="56" t="s">
        <v>509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9" t="s">
        <v>34</v>
      </c>
      <c r="B22" s="461"/>
      <c r="C22" s="462"/>
      <c r="D22" s="330">
        <f>SUM(B17:C21)</f>
        <v>9</v>
      </c>
    </row>
    <row r="23" spans="1:7" x14ac:dyDescent="0.3">
      <c r="A23" s="456" t="s">
        <v>249</v>
      </c>
      <c r="B23" s="457"/>
      <c r="C23" s="458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14</v>
      </c>
    </row>
    <row r="34" spans="1:6" x14ac:dyDescent="0.3">
      <c r="A34" s="456" t="s">
        <v>249</v>
      </c>
      <c r="B34" s="457"/>
      <c r="C34" s="45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9" t="s">
        <v>178</v>
      </c>
      <c r="B36" s="460"/>
      <c r="C36" s="460"/>
      <c r="D36" s="460"/>
      <c r="E36" s="460"/>
      <c r="F36" s="46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10</v>
      </c>
    </row>
    <row r="43" spans="1:6" x14ac:dyDescent="0.3">
      <c r="A43" s="456" t="s">
        <v>249</v>
      </c>
      <c r="B43" s="457"/>
      <c r="C43" s="458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>
        <v>2</v>
      </c>
      <c r="C55" s="6" t="str">
        <f>IF(B55=0, -5, "0")</f>
        <v>0</v>
      </c>
      <c r="D55" s="56" t="s">
        <v>552</v>
      </c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2</v>
      </c>
    </row>
    <row r="59" spans="1:6" x14ac:dyDescent="0.3">
      <c r="A59" s="456" t="s">
        <v>249</v>
      </c>
      <c r="B59" s="457"/>
      <c r="C59" s="458"/>
      <c r="D59" s="17">
        <f>D58/(COUNT(B46:C57)*2)</f>
        <v>1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510</v>
      </c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9">
        <f>SUM(B62:C67)</f>
        <v>10</v>
      </c>
    </row>
    <row r="69" spans="1:6" x14ac:dyDescent="0.3">
      <c r="A69" s="456" t="s">
        <v>249</v>
      </c>
      <c r="B69" s="457"/>
      <c r="C69" s="458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9" t="s">
        <v>8</v>
      </c>
      <c r="B71" s="460"/>
      <c r="C71" s="460"/>
      <c r="D71" s="460"/>
      <c r="E71" s="460"/>
      <c r="F71" s="46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115.5" x14ac:dyDescent="0.3">
      <c r="A74" s="7" t="s">
        <v>203</v>
      </c>
      <c r="B74" s="55">
        <v>1</v>
      </c>
      <c r="C74" s="55"/>
      <c r="D74" s="56" t="s">
        <v>511</v>
      </c>
      <c r="E74" s="56" t="s">
        <v>515</v>
      </c>
      <c r="F74" s="55"/>
    </row>
    <row r="75" spans="1:6" ht="66" x14ac:dyDescent="0.3">
      <c r="A75" s="7" t="s">
        <v>79</v>
      </c>
      <c r="B75" s="55">
        <v>1</v>
      </c>
      <c r="C75" s="55"/>
      <c r="D75" s="56" t="s">
        <v>512</v>
      </c>
      <c r="E75" s="56" t="s">
        <v>516</v>
      </c>
      <c r="F75" s="55"/>
    </row>
    <row r="76" spans="1:6" ht="116.25" x14ac:dyDescent="0.35">
      <c r="A76" s="25" t="s">
        <v>180</v>
      </c>
      <c r="B76" s="55">
        <v>0</v>
      </c>
      <c r="C76" s="6">
        <f>IF(B76=0, -5, "0")</f>
        <v>-5</v>
      </c>
      <c r="D76" s="56" t="s">
        <v>513</v>
      </c>
      <c r="E76" s="56" t="s">
        <v>517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2" customHeight="1" x14ac:dyDescent="0.3">
      <c r="A78" s="6" t="s">
        <v>247</v>
      </c>
      <c r="B78" s="55">
        <v>1</v>
      </c>
      <c r="C78" s="55"/>
      <c r="D78" s="358" t="s">
        <v>514</v>
      </c>
      <c r="E78" s="56" t="s">
        <v>518</v>
      </c>
      <c r="F78" s="55"/>
    </row>
    <row r="79" spans="1:6" x14ac:dyDescent="0.3">
      <c r="A79" s="456" t="s">
        <v>34</v>
      </c>
      <c r="B79" s="457"/>
      <c r="C79" s="458"/>
      <c r="D79" s="329">
        <f>SUM(B72:C78)</f>
        <v>4</v>
      </c>
    </row>
    <row r="80" spans="1:6" x14ac:dyDescent="0.3">
      <c r="A80" s="456" t="s">
        <v>249</v>
      </c>
      <c r="B80" s="457"/>
      <c r="C80" s="458"/>
      <c r="D80" s="17">
        <f>D79/(COUNT(B72:C78)*2)</f>
        <v>0.25</v>
      </c>
    </row>
    <row r="81" spans="1:6" x14ac:dyDescent="0.3">
      <c r="A81" s="10"/>
      <c r="B81" s="11"/>
      <c r="C81" s="11"/>
      <c r="D81" s="12"/>
    </row>
    <row r="82" spans="1:6" ht="19.5" x14ac:dyDescent="0.4">
      <c r="A82" s="459" t="s">
        <v>463</v>
      </c>
      <c r="B82" s="460"/>
      <c r="C82" s="460"/>
      <c r="D82" s="460"/>
      <c r="E82" s="460"/>
      <c r="F82" s="460"/>
    </row>
    <row r="83" spans="1:6" ht="30" customHeight="1" x14ac:dyDescent="0.4">
      <c r="A83" s="6" t="s">
        <v>225</v>
      </c>
      <c r="B83" s="61">
        <v>1</v>
      </c>
      <c r="C83" s="62"/>
      <c r="D83" s="465" t="s">
        <v>519</v>
      </c>
      <c r="E83" s="465" t="s">
        <v>553</v>
      </c>
      <c r="F83" s="55"/>
    </row>
    <row r="84" spans="1:6" ht="39.75" customHeight="1" x14ac:dyDescent="0.4">
      <c r="A84" s="6" t="s">
        <v>226</v>
      </c>
      <c r="B84" s="61">
        <v>1</v>
      </c>
      <c r="C84" s="62"/>
      <c r="D84" s="466"/>
      <c r="E84" s="466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57" customHeight="1" x14ac:dyDescent="0.35">
      <c r="A96" s="25" t="s">
        <v>138</v>
      </c>
      <c r="B96" s="61">
        <v>0</v>
      </c>
      <c r="C96" s="6">
        <f>IF(B96=0, -5, "0")</f>
        <v>-5</v>
      </c>
      <c r="D96" s="358" t="s">
        <v>520</v>
      </c>
      <c r="E96" s="358" t="s">
        <v>521</v>
      </c>
      <c r="F96" s="55"/>
    </row>
    <row r="97" spans="1:6" x14ac:dyDescent="0.3">
      <c r="A97" s="6" t="s">
        <v>253</v>
      </c>
      <c r="B97" s="61">
        <v>2</v>
      </c>
      <c r="C97" s="55"/>
      <c r="D97" s="359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17</v>
      </c>
    </row>
    <row r="101" spans="1:6" x14ac:dyDescent="0.3">
      <c r="A101" s="456" t="s">
        <v>249</v>
      </c>
      <c r="B101" s="457"/>
      <c r="C101" s="458"/>
      <c r="D101" s="17">
        <f>D100/(COUNT(B83:C99)*2)</f>
        <v>0.6071428571428571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9" t="s">
        <v>170</v>
      </c>
      <c r="B103" s="460"/>
      <c r="C103" s="460"/>
      <c r="D103" s="460"/>
      <c r="E103" s="460"/>
      <c r="F103" s="460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78" t="s">
        <v>522</v>
      </c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66" x14ac:dyDescent="0.3">
      <c r="A111" s="6" t="s">
        <v>136</v>
      </c>
      <c r="B111" s="69">
        <v>1</v>
      </c>
      <c r="C111" s="55"/>
      <c r="D111" s="56" t="s">
        <v>523</v>
      </c>
      <c r="E111" s="71" t="s">
        <v>524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ht="49.5" x14ac:dyDescent="0.3">
      <c r="A113" s="9" t="s">
        <v>237</v>
      </c>
      <c r="B113" s="69">
        <v>1</v>
      </c>
      <c r="C113" s="55"/>
      <c r="D113" s="56" t="s">
        <v>525</v>
      </c>
      <c r="E113" s="56" t="s">
        <v>526</v>
      </c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0</v>
      </c>
      <c r="C115" s="6">
        <f>IF(B115=0, -5, "0")</f>
        <v>-5</v>
      </c>
      <c r="D115" s="56" t="s">
        <v>527</v>
      </c>
      <c r="E115" s="465" t="s">
        <v>529</v>
      </c>
      <c r="F115" s="55"/>
    </row>
    <row r="116" spans="1:6" ht="33.7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528</v>
      </c>
      <c r="E116" s="466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12</v>
      </c>
    </row>
    <row r="119" spans="1:6" x14ac:dyDescent="0.3">
      <c r="A119" s="456" t="s">
        <v>249</v>
      </c>
      <c r="B119" s="457"/>
      <c r="C119" s="458"/>
      <c r="D119" s="17">
        <f>D118/(COUNT(B104:C117)*2)</f>
        <v>0.5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9" t="s">
        <v>171</v>
      </c>
      <c r="B122" s="460"/>
      <c r="C122" s="460"/>
      <c r="D122" s="460"/>
      <c r="E122" s="460"/>
      <c r="F122" s="46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56.25" customHeight="1" x14ac:dyDescent="0.4">
      <c r="A125" s="6" t="s">
        <v>244</v>
      </c>
      <c r="B125" s="69">
        <v>1</v>
      </c>
      <c r="C125" s="62"/>
      <c r="D125" s="358" t="s">
        <v>530</v>
      </c>
      <c r="E125" s="56" t="s">
        <v>531</v>
      </c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120.75" customHeight="1" x14ac:dyDescent="0.3">
      <c r="A129" s="7" t="s">
        <v>136</v>
      </c>
      <c r="B129" s="69">
        <v>1</v>
      </c>
      <c r="C129" s="55"/>
      <c r="D129" s="71" t="s">
        <v>532</v>
      </c>
      <c r="E129" s="56" t="s">
        <v>533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66.75" x14ac:dyDescent="0.35">
      <c r="A131" s="28" t="s">
        <v>266</v>
      </c>
      <c r="B131" s="69">
        <v>0</v>
      </c>
      <c r="C131" s="6">
        <f>IF(B131=0, -5, "0")</f>
        <v>-5</v>
      </c>
      <c r="D131" s="56" t="s">
        <v>534</v>
      </c>
      <c r="E131" s="56" t="s">
        <v>535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13</v>
      </c>
    </row>
    <row r="135" spans="1:6" x14ac:dyDescent="0.3">
      <c r="A135" s="456" t="s">
        <v>249</v>
      </c>
      <c r="B135" s="457"/>
      <c r="C135" s="458"/>
      <c r="D135" s="17">
        <f>D134/(COUNT(B123:C133)*2)</f>
        <v>0.54166666666666663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9" t="s">
        <v>154</v>
      </c>
      <c r="B137" s="460"/>
      <c r="C137" s="460"/>
      <c r="D137" s="460"/>
      <c r="E137" s="460"/>
      <c r="F137" s="46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0</v>
      </c>
    </row>
    <row r="150" spans="1:6" x14ac:dyDescent="0.3">
      <c r="A150" s="456" t="s">
        <v>249</v>
      </c>
      <c r="B150" s="457"/>
      <c r="C150" s="45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9" t="s">
        <v>61</v>
      </c>
      <c r="B152" s="460"/>
      <c r="C152" s="460"/>
      <c r="D152" s="460"/>
      <c r="E152" s="460"/>
      <c r="F152" s="46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9" t="s">
        <v>176</v>
      </c>
      <c r="B168" s="460"/>
      <c r="C168" s="460"/>
      <c r="D168" s="460"/>
      <c r="E168" s="460"/>
      <c r="F168" s="46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6" t="s">
        <v>34</v>
      </c>
      <c r="B177" s="461"/>
      <c r="C177" s="462"/>
      <c r="D177" s="330">
        <f>SUM(B169:C176)</f>
        <v>16</v>
      </c>
    </row>
    <row r="178" spans="1:6" x14ac:dyDescent="0.3">
      <c r="A178" s="456" t="s">
        <v>249</v>
      </c>
      <c r="B178" s="457"/>
      <c r="C178" s="458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9" t="s">
        <v>64</v>
      </c>
      <c r="B180" s="460"/>
      <c r="C180" s="460"/>
      <c r="D180" s="460"/>
      <c r="E180" s="460"/>
      <c r="F180" s="460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536</v>
      </c>
      <c r="E181" s="56" t="s">
        <v>537</v>
      </c>
      <c r="F181" s="55"/>
    </row>
    <row r="182" spans="1:6" ht="33" x14ac:dyDescent="0.3">
      <c r="A182" s="6" t="s">
        <v>241</v>
      </c>
      <c r="B182" s="55">
        <v>2</v>
      </c>
      <c r="C182" s="55"/>
      <c r="D182" s="56" t="s">
        <v>561</v>
      </c>
      <c r="E182" s="55"/>
      <c r="F182" s="55"/>
    </row>
    <row r="183" spans="1:6" ht="66" x14ac:dyDescent="0.3">
      <c r="A183" s="26" t="s">
        <v>174</v>
      </c>
      <c r="B183" s="55">
        <v>1</v>
      </c>
      <c r="C183" s="55"/>
      <c r="D183" s="56" t="s">
        <v>560</v>
      </c>
      <c r="E183" s="56" t="s">
        <v>538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6</v>
      </c>
    </row>
    <row r="186" spans="1:6" x14ac:dyDescent="0.3">
      <c r="A186" s="456" t="s">
        <v>249</v>
      </c>
      <c r="B186" s="457"/>
      <c r="C186" s="458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3" t="s">
        <v>15</v>
      </c>
      <c r="B188" s="464"/>
      <c r="C188" s="464"/>
      <c r="D188" s="464"/>
      <c r="E188" s="464"/>
      <c r="F188" s="464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ht="66" x14ac:dyDescent="0.3">
      <c r="A190" s="6" t="s">
        <v>74</v>
      </c>
      <c r="B190" s="55">
        <v>1</v>
      </c>
      <c r="C190" s="55"/>
      <c r="D190" s="56" t="s">
        <v>539</v>
      </c>
      <c r="E190" s="56" t="s">
        <v>540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7</v>
      </c>
    </row>
    <row r="194" spans="1:7" x14ac:dyDescent="0.3">
      <c r="A194" s="456" t="s">
        <v>249</v>
      </c>
      <c r="B194" s="457"/>
      <c r="C194" s="458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9" t="s">
        <v>65</v>
      </c>
      <c r="B196" s="460"/>
      <c r="C196" s="460"/>
      <c r="D196" s="460"/>
      <c r="E196" s="460"/>
      <c r="F196" s="46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10</v>
      </c>
    </row>
    <row r="203" spans="1:7" x14ac:dyDescent="0.3">
      <c r="A203" s="456" t="s">
        <v>249</v>
      </c>
      <c r="B203" s="457"/>
      <c r="C203" s="458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9" t="s">
        <v>175</v>
      </c>
      <c r="B205" s="460"/>
      <c r="C205" s="460"/>
      <c r="D205" s="460"/>
      <c r="E205" s="460"/>
      <c r="F205" s="460"/>
    </row>
    <row r="206" spans="1:7" ht="49.5" x14ac:dyDescent="0.3">
      <c r="A206" s="26" t="s">
        <v>302</v>
      </c>
      <c r="B206" s="55">
        <v>1</v>
      </c>
      <c r="C206" s="55"/>
      <c r="D206" s="55" t="s">
        <v>541</v>
      </c>
      <c r="E206" s="56" t="s">
        <v>542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148.5" x14ac:dyDescent="0.3">
      <c r="A208" s="6" t="s">
        <v>265</v>
      </c>
      <c r="B208" s="55">
        <v>1</v>
      </c>
      <c r="C208" s="55"/>
      <c r="D208" s="56" t="s">
        <v>543</v>
      </c>
      <c r="E208" s="71" t="s">
        <v>544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2</v>
      </c>
    </row>
    <row r="211" spans="1:6" x14ac:dyDescent="0.3">
      <c r="A211" s="456" t="s">
        <v>249</v>
      </c>
      <c r="B211" s="457"/>
      <c r="C211" s="458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0.27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132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0.71739130434782605</v>
      </c>
    </row>
  </sheetData>
  <sheetProtection algorithmName="SHA-512" hashValue="cS+e1OTPriSkyWEC7MtN2eEAaGuzgUoZcik+BWdRf3JnJO81EjRkz/lUQdXpjxy90Uw6lrYjFrEZnyUy7yNOoQ==" saltValue="S1OCHCPFSSLFPxuWYqcHfw==" spinCount="100000" sheet="1" formatCells="0" formatColumns="0" formatRows="0"/>
  <mergeCells count="65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D83:D84"/>
    <mergeCell ref="E83:E84"/>
    <mergeCell ref="E115:E116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89:B192 B46:B57 B83:B99 B104:B117 B72:B78 B138:B148 B123:B133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9"/>
      <c r="E1" s="449"/>
      <c r="F1" s="449"/>
      <c r="G1" s="449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0" t="s">
        <v>149</v>
      </c>
      <c r="B7" s="450"/>
      <c r="C7" s="450"/>
      <c r="D7" s="450"/>
      <c r="E7" s="450"/>
      <c r="F7" s="450"/>
      <c r="G7" s="93"/>
    </row>
    <row r="8" spans="1:7" ht="22.5" x14ac:dyDescent="0.45">
      <c r="A8" s="451" t="str">
        <f>'Page de garde'!D18</f>
        <v>CM Mahdia</v>
      </c>
      <c r="B8" s="451"/>
      <c r="C8" s="451"/>
      <c r="D8" s="451"/>
      <c r="E8" s="451"/>
      <c r="F8" s="451"/>
      <c r="G8" s="93"/>
    </row>
    <row r="9" spans="1:7" ht="22.5" x14ac:dyDescent="0.45">
      <c r="A9" s="94" t="s">
        <v>39</v>
      </c>
      <c r="B9" s="452"/>
      <c r="C9" s="452"/>
      <c r="D9" s="452"/>
      <c r="E9" s="452"/>
      <c r="F9" s="452"/>
      <c r="G9" s="93"/>
    </row>
    <row r="10" spans="1:7" ht="22.5" x14ac:dyDescent="0.45">
      <c r="A10" s="95" t="s">
        <v>41</v>
      </c>
      <c r="B10" s="453"/>
      <c r="C10" s="453"/>
      <c r="D10" s="453"/>
      <c r="E10" s="453"/>
      <c r="F10" s="453"/>
      <c r="G10" s="93"/>
    </row>
    <row r="11" spans="1:7" ht="22.5" x14ac:dyDescent="0.45">
      <c r="A11" s="94" t="s">
        <v>40</v>
      </c>
      <c r="B11" s="454"/>
      <c r="C11" s="454"/>
      <c r="D11" s="454"/>
      <c r="E11" s="454"/>
      <c r="F11" s="454"/>
      <c r="G11" s="93"/>
    </row>
    <row r="12" spans="1:7" ht="22.5" x14ac:dyDescent="0.45">
      <c r="A12" s="94" t="s">
        <v>198</v>
      </c>
      <c r="B12" s="455" t="e">
        <f>D719</f>
        <v>#DIV/0!</v>
      </c>
      <c r="C12" s="455"/>
      <c r="D12" s="455"/>
      <c r="E12" s="455"/>
      <c r="F12" s="455"/>
      <c r="G12" s="93"/>
    </row>
    <row r="13" spans="1:7" ht="22.5" x14ac:dyDescent="0.45">
      <c r="A13" s="92"/>
      <c r="B13" s="90"/>
      <c r="C13" s="90"/>
      <c r="D13" s="449"/>
      <c r="E13" s="449"/>
      <c r="F13" s="449"/>
      <c r="G13" s="44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5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5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8"/>
      <c r="B49" s="408"/>
      <c r="C49" s="408"/>
      <c r="D49" s="408"/>
      <c r="E49" s="408"/>
      <c r="F49" s="408"/>
      <c r="G49" s="40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5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5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6"/>
      <c r="B64" s="447"/>
      <c r="C64" s="447"/>
      <c r="D64" s="447"/>
      <c r="E64" s="447"/>
      <c r="F64" s="447"/>
      <c r="G64" s="447"/>
    </row>
    <row r="65" spans="1:7" ht="43.5" customHeight="1" x14ac:dyDescent="0.4">
      <c r="A65" s="442" t="s">
        <v>341</v>
      </c>
      <c r="B65" s="442"/>
      <c r="C65" s="442"/>
      <c r="D65" s="442"/>
      <c r="E65" s="442"/>
      <c r="F65" s="44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6"/>
      <c r="B83" s="426"/>
      <c r="C83" s="426"/>
      <c r="D83" s="426"/>
      <c r="E83" s="426"/>
      <c r="F83" s="426"/>
      <c r="G83" s="426"/>
    </row>
    <row r="84" spans="1:7" ht="45" customHeight="1" x14ac:dyDescent="0.45">
      <c r="A84" s="448" t="s">
        <v>342</v>
      </c>
      <c r="B84" s="448"/>
      <c r="C84" s="448"/>
      <c r="D84" s="448"/>
      <c r="E84" s="448"/>
      <c r="F84" s="44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4"/>
      <c r="B101" s="435"/>
      <c r="C101" s="435"/>
      <c r="D101" s="435"/>
      <c r="E101" s="435"/>
      <c r="F101" s="441"/>
      <c r="G101" s="96"/>
    </row>
    <row r="102" spans="1:7" ht="46.5" customHeight="1" x14ac:dyDescent="0.4">
      <c r="A102" s="442" t="s">
        <v>343</v>
      </c>
      <c r="B102" s="442"/>
      <c r="C102" s="442"/>
      <c r="D102" s="442"/>
      <c r="E102" s="442"/>
      <c r="F102" s="44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4"/>
      <c r="B109" s="435"/>
      <c r="C109" s="435"/>
      <c r="D109" s="435"/>
      <c r="E109" s="435"/>
      <c r="F109" s="441"/>
      <c r="G109" s="96"/>
    </row>
    <row r="110" spans="1:7" ht="39.75" customHeight="1" x14ac:dyDescent="0.4">
      <c r="A110" s="442" t="s">
        <v>375</v>
      </c>
      <c r="B110" s="442"/>
      <c r="C110" s="442"/>
      <c r="D110" s="442"/>
      <c r="E110" s="442"/>
      <c r="F110" s="44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5"/>
      <c r="B118" s="435"/>
      <c r="C118" s="435"/>
      <c r="D118" s="435"/>
      <c r="E118" s="435"/>
      <c r="F118" s="435"/>
      <c r="G118" s="96"/>
    </row>
    <row r="119" spans="1:7" ht="22.5" x14ac:dyDescent="0.4">
      <c r="A119" s="442" t="s">
        <v>304</v>
      </c>
      <c r="B119" s="442"/>
      <c r="C119" s="442"/>
      <c r="D119" s="442"/>
      <c r="E119" s="442"/>
      <c r="F119" s="44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3"/>
      <c r="B130" s="443"/>
      <c r="C130" s="443"/>
      <c r="D130" s="443"/>
      <c r="E130" s="443"/>
      <c r="F130" s="443"/>
      <c r="G130" s="96"/>
    </row>
    <row r="131" spans="1:16384" ht="22.5" customHeight="1" x14ac:dyDescent="0.4">
      <c r="A131" s="444" t="s">
        <v>404</v>
      </c>
      <c r="B131" s="444"/>
      <c r="C131" s="444"/>
      <c r="D131" s="444"/>
      <c r="E131" s="444"/>
      <c r="F131" s="444"/>
      <c r="G131" s="96"/>
    </row>
    <row r="132" spans="1:16384" ht="22.5" customHeight="1" x14ac:dyDescent="0.4">
      <c r="A132" s="445"/>
      <c r="B132" s="445"/>
      <c r="C132" s="445"/>
      <c r="D132" s="445"/>
      <c r="E132" s="445"/>
      <c r="F132" s="445"/>
      <c r="G132" s="96"/>
    </row>
    <row r="133" spans="1:16384" s="258" customFormat="1" ht="22.5" customHeight="1" x14ac:dyDescent="0.25">
      <c r="A133" s="375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5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6" t="s">
        <v>441</v>
      </c>
      <c r="B137" s="436"/>
      <c r="C137" s="436"/>
      <c r="D137" s="436"/>
      <c r="E137" s="436"/>
      <c r="F137" s="436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3" t="s">
        <v>340</v>
      </c>
      <c r="B144" s="433"/>
      <c r="C144" s="433"/>
      <c r="D144" s="433"/>
      <c r="E144" s="433"/>
      <c r="F144" s="433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4"/>
      <c r="B161" s="435"/>
      <c r="C161" s="435"/>
      <c r="D161" s="435"/>
      <c r="E161" s="435"/>
      <c r="F161" s="435"/>
      <c r="G161" s="96"/>
    </row>
    <row r="162" spans="1:7" ht="32.25" customHeight="1" x14ac:dyDescent="0.4">
      <c r="A162" s="436" t="s">
        <v>442</v>
      </c>
      <c r="B162" s="436"/>
      <c r="C162" s="436"/>
      <c r="D162" s="436"/>
      <c r="E162" s="436"/>
      <c r="F162" s="436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7"/>
      <c r="B172" s="438"/>
      <c r="C172" s="438"/>
      <c r="D172" s="438"/>
      <c r="E172" s="438"/>
      <c r="F172" s="438"/>
      <c r="G172" s="96"/>
    </row>
    <row r="173" spans="1:7" ht="32.25" customHeight="1" x14ac:dyDescent="0.4">
      <c r="A173" s="436" t="s">
        <v>304</v>
      </c>
      <c r="B173" s="436"/>
      <c r="C173" s="436"/>
      <c r="D173" s="436"/>
      <c r="E173" s="436"/>
      <c r="F173" s="436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9"/>
      <c r="C182" s="440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2"/>
      <c r="B184" s="432"/>
      <c r="C184" s="432"/>
      <c r="D184" s="432"/>
      <c r="E184" s="432"/>
      <c r="F184" s="43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5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5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2" t="s">
        <v>34</v>
      </c>
      <c r="B199" s="383"/>
      <c r="C199" s="38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8"/>
      <c r="B201" s="408"/>
      <c r="C201" s="408"/>
      <c r="D201" s="408"/>
      <c r="E201" s="408"/>
      <c r="F201" s="40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2" t="s">
        <v>34</v>
      </c>
      <c r="B223" s="383"/>
      <c r="C223" s="38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8"/>
      <c r="B225" s="408"/>
      <c r="C225" s="408"/>
      <c r="D225" s="408"/>
      <c r="E225" s="408"/>
      <c r="F225" s="40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9" t="s">
        <v>304</v>
      </c>
      <c r="B232" s="430"/>
      <c r="C232" s="430"/>
      <c r="D232" s="431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2" t="s">
        <v>34</v>
      </c>
      <c r="B241" s="383"/>
      <c r="C241" s="38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8"/>
      <c r="B246" s="408"/>
      <c r="C246" s="408"/>
      <c r="D246" s="408"/>
      <c r="E246" s="408"/>
      <c r="F246" s="40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5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5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82" t="s">
        <v>34</v>
      </c>
      <c r="B261" s="383"/>
      <c r="C261" s="38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2"/>
      <c r="B286" s="392"/>
      <c r="C286" s="392"/>
      <c r="D286" s="392"/>
      <c r="E286" s="392"/>
      <c r="F286" s="392"/>
      <c r="G286" s="96"/>
    </row>
    <row r="287" spans="1:7" ht="31.5" customHeight="1" x14ac:dyDescent="0.4">
      <c r="A287" s="428" t="s">
        <v>304</v>
      </c>
      <c r="B287" s="428"/>
      <c r="C287" s="428"/>
      <c r="D287" s="428"/>
      <c r="E287" s="428"/>
      <c r="F287" s="42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5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5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3"/>
      <c r="B352" s="413"/>
      <c r="C352" s="413"/>
      <c r="D352" s="413"/>
      <c r="E352" s="413"/>
      <c r="F352" s="413"/>
      <c r="G352" s="413"/>
    </row>
    <row r="353" spans="1:7" ht="32.25" customHeight="1" x14ac:dyDescent="0.4">
      <c r="A353" s="427" t="s">
        <v>304</v>
      </c>
      <c r="B353" s="427"/>
      <c r="C353" s="427"/>
      <c r="D353" s="427"/>
      <c r="E353" s="427"/>
      <c r="F353" s="427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5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5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5"/>
      <c r="B410" s="426"/>
      <c r="C410" s="426"/>
      <c r="D410" s="426"/>
      <c r="E410" s="426"/>
      <c r="F410" s="426"/>
      <c r="G410" s="426"/>
    </row>
    <row r="411" spans="1:7" ht="24.75" x14ac:dyDescent="0.4">
      <c r="A411" s="423" t="s">
        <v>313</v>
      </c>
      <c r="B411" s="423"/>
      <c r="C411" s="423"/>
      <c r="D411" s="423"/>
      <c r="E411" s="423"/>
      <c r="F411" s="423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5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5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3" t="s">
        <v>304</v>
      </c>
      <c r="B459" s="423"/>
      <c r="C459" s="423"/>
      <c r="D459" s="423"/>
      <c r="E459" s="423"/>
      <c r="F459" s="423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4" t="s">
        <v>405</v>
      </c>
      <c r="B473" s="424"/>
      <c r="C473" s="424"/>
      <c r="D473" s="424"/>
      <c r="E473" s="424"/>
      <c r="F473" s="424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6" t="s">
        <v>52</v>
      </c>
      <c r="B478" s="486"/>
      <c r="C478" s="486"/>
      <c r="D478" s="486"/>
      <c r="E478" s="486"/>
      <c r="F478" s="48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7" t="s">
        <v>443</v>
      </c>
      <c r="B484" s="488"/>
      <c r="C484" s="488"/>
      <c r="D484" s="488"/>
      <c r="E484" s="488"/>
      <c r="F484" s="48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9" t="s">
        <v>23</v>
      </c>
      <c r="B495" s="490"/>
      <c r="C495" s="490"/>
      <c r="D495" s="490"/>
      <c r="E495" s="490"/>
      <c r="F495" s="49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4"/>
      <c r="B507" s="394"/>
      <c r="C507" s="394"/>
      <c r="D507" s="394"/>
      <c r="E507" s="394"/>
      <c r="F507" s="394"/>
      <c r="G507" s="394"/>
    </row>
    <row r="508" spans="1:7" ht="26.25" customHeight="1" x14ac:dyDescent="0.5">
      <c r="A508" s="288" t="s">
        <v>304</v>
      </c>
      <c r="B508" s="421"/>
      <c r="C508" s="421"/>
      <c r="D508" s="421"/>
      <c r="E508" s="421"/>
      <c r="F508" s="42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2" t="s">
        <v>97</v>
      </c>
      <c r="B520" s="422"/>
      <c r="C520" s="422"/>
      <c r="D520" s="422"/>
      <c r="E520" s="422"/>
      <c r="F520" s="422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376" t="s">
        <v>29</v>
      </c>
      <c r="C522" s="418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2" t="s">
        <v>34</v>
      </c>
      <c r="B532" s="383"/>
      <c r="C532" s="38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2" t="s">
        <v>33</v>
      </c>
      <c r="B533" s="383"/>
      <c r="C533" s="38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8"/>
      <c r="B534" s="408"/>
      <c r="C534" s="408"/>
      <c r="D534" s="408"/>
      <c r="E534" s="408"/>
      <c r="F534" s="40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13"/>
      <c r="C546" s="413"/>
      <c r="D546" s="413"/>
      <c r="E546" s="413"/>
      <c r="F546" s="413"/>
      <c r="G546" s="413"/>
    </row>
    <row r="547" spans="1:7" ht="35.25" customHeight="1" x14ac:dyDescent="0.4">
      <c r="A547" s="290" t="s">
        <v>304</v>
      </c>
      <c r="B547" s="265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0" t="s">
        <v>34</v>
      </c>
      <c r="B556" s="390"/>
      <c r="C556" s="402"/>
      <c r="D556" s="345">
        <f>SUM(B548:C555,B536:C545)</f>
        <v>0</v>
      </c>
      <c r="E556" s="90"/>
      <c r="F556" s="96"/>
      <c r="G556" s="96"/>
    </row>
    <row r="557" spans="1:7" ht="21" x14ac:dyDescent="0.4">
      <c r="A557" s="390" t="s">
        <v>33</v>
      </c>
      <c r="B557" s="390"/>
      <c r="C557" s="390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8"/>
      <c r="B562" s="408"/>
      <c r="C562" s="408"/>
      <c r="D562" s="408"/>
      <c r="E562" s="408"/>
      <c r="F562" s="408"/>
      <c r="G562" s="96"/>
    </row>
    <row r="563" spans="1:7" ht="22.5" x14ac:dyDescent="0.45">
      <c r="A563" s="389" t="s">
        <v>19</v>
      </c>
      <c r="B563" s="389"/>
      <c r="C563" s="389"/>
      <c r="D563" s="389"/>
      <c r="E563" s="389"/>
      <c r="F563" s="38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9" t="s">
        <v>10</v>
      </c>
      <c r="B568" s="400"/>
      <c r="C568" s="400"/>
      <c r="D568" s="400"/>
      <c r="E568" s="400"/>
      <c r="F568" s="401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0" t="s">
        <v>34</v>
      </c>
      <c r="B578" s="390"/>
      <c r="C578" s="402"/>
      <c r="D578" s="345">
        <f>SUM(B569:C577)</f>
        <v>0</v>
      </c>
      <c r="E578" s="90"/>
      <c r="F578" s="96"/>
      <c r="G578" s="96"/>
    </row>
    <row r="579" spans="1:7" ht="21" x14ac:dyDescent="0.4">
      <c r="A579" s="390" t="s">
        <v>33</v>
      </c>
      <c r="B579" s="390"/>
      <c r="C579" s="390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3" t="s">
        <v>23</v>
      </c>
      <c r="B581" s="404"/>
      <c r="C581" s="404"/>
      <c r="D581" s="404"/>
      <c r="E581" s="404"/>
      <c r="F581" s="405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6" t="s">
        <v>370</v>
      </c>
      <c r="B588" s="407"/>
      <c r="C588" s="407"/>
      <c r="D588" s="407"/>
      <c r="E588" s="407"/>
      <c r="F588" s="407"/>
      <c r="G588" s="407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0" t="s">
        <v>34</v>
      </c>
      <c r="B596" s="390"/>
      <c r="C596" s="402"/>
      <c r="D596" s="345">
        <f>SUM(B589:C595,B582:C587)</f>
        <v>0</v>
      </c>
      <c r="E596" s="90"/>
      <c r="F596" s="96"/>
      <c r="G596" s="96"/>
    </row>
    <row r="597" spans="1:7" ht="21" x14ac:dyDescent="0.4">
      <c r="A597" s="390" t="s">
        <v>33</v>
      </c>
      <c r="B597" s="390"/>
      <c r="C597" s="390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6" t="s">
        <v>168</v>
      </c>
      <c r="B600" s="397"/>
      <c r="C600" s="398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9" t="s">
        <v>8</v>
      </c>
      <c r="B602" s="389"/>
      <c r="C602" s="389"/>
      <c r="D602" s="389"/>
      <c r="E602" s="389"/>
      <c r="F602" s="38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5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5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0"/>
      <c r="D607" s="380"/>
      <c r="E607" s="380"/>
      <c r="F607" s="38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0" t="s">
        <v>34</v>
      </c>
      <c r="B616" s="390"/>
      <c r="C616" s="390"/>
      <c r="D616" s="345">
        <f>SUM(B608:C615)</f>
        <v>0</v>
      </c>
      <c r="E616" s="391"/>
      <c r="F616" s="392"/>
      <c r="G616" s="96"/>
    </row>
    <row r="617" spans="1:7" ht="21" x14ac:dyDescent="0.4">
      <c r="A617" s="390" t="s">
        <v>33</v>
      </c>
      <c r="B617" s="390"/>
      <c r="C617" s="390"/>
      <c r="D617" s="298" t="e">
        <f>D616/(COUNT(B608:C615)*2)</f>
        <v>#DIV/0!</v>
      </c>
      <c r="E617" s="393"/>
      <c r="F617" s="394"/>
      <c r="G617" s="96"/>
    </row>
    <row r="618" spans="1:7" ht="21" x14ac:dyDescent="0.4">
      <c r="A618" s="128"/>
      <c r="B618" s="96"/>
      <c r="C618" s="395"/>
      <c r="D618" s="395"/>
      <c r="E618" s="395"/>
      <c r="F618" s="39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2" t="s">
        <v>34</v>
      </c>
      <c r="B629" s="383"/>
      <c r="C629" s="38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0"/>
      <c r="D632" s="380"/>
      <c r="E632" s="380"/>
      <c r="F632" s="38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82" t="s">
        <v>34</v>
      </c>
      <c r="B639" s="383"/>
      <c r="C639" s="38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5"/>
      <c r="B641" s="385"/>
      <c r="C641" s="385"/>
      <c r="D641" s="385"/>
      <c r="E641" s="385"/>
      <c r="F641" s="385"/>
      <c r="G641" s="385"/>
    </row>
    <row r="642" spans="1:7" ht="24.75" x14ac:dyDescent="0.4">
      <c r="A642" s="284" t="s">
        <v>26</v>
      </c>
      <c r="B642" s="380"/>
      <c r="C642" s="380"/>
      <c r="D642" s="380"/>
      <c r="E642" s="380"/>
      <c r="F642" s="38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6" t="s">
        <v>304</v>
      </c>
      <c r="B650" s="387"/>
      <c r="C650" s="387"/>
      <c r="D650" s="387"/>
      <c r="E650" s="387"/>
      <c r="F650" s="388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9" t="s">
        <v>346</v>
      </c>
      <c r="B665" s="389"/>
      <c r="C665" s="389"/>
      <c r="D665" s="389"/>
      <c r="E665" s="389"/>
      <c r="F665" s="38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5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5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9" t="s">
        <v>439</v>
      </c>
      <c r="B693" s="379"/>
      <c r="C693" s="379"/>
      <c r="D693" s="379"/>
      <c r="E693" s="379"/>
      <c r="F693" s="37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4" t="s">
        <v>28</v>
      </c>
      <c r="B695" s="376" t="s">
        <v>29</v>
      </c>
      <c r="C695" s="376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5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1" t="s">
        <v>299</v>
      </c>
      <c r="B698" s="372"/>
      <c r="C698" s="372"/>
      <c r="D698" s="372"/>
      <c r="E698" s="372"/>
      <c r="F698" s="373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9"/>
      <c r="C704" s="370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9"/>
      <c r="C705" s="370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1" t="s">
        <v>300</v>
      </c>
      <c r="B707" s="372"/>
      <c r="C707" s="372"/>
      <c r="D707" s="372"/>
      <c r="E707" s="372"/>
      <c r="F707" s="373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CM Mahdia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>
        <f>'A4 Exploitation'!B9:F9</f>
        <v>0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>
        <f>'A4 Exploitation'!B10:F10</f>
        <v>0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'A4 Exploitation'!B11:F11</f>
        <v>0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 t="e">
        <f>D215</f>
        <v>#DIV/0!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49"/>
      <c r="E12" s="449"/>
      <c r="F12" s="449"/>
      <c r="G12" s="449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9" t="s">
        <v>34</v>
      </c>
      <c r="B22" s="461"/>
      <c r="C22" s="462"/>
      <c r="D22" s="330">
        <f>SUM(B17:C21)</f>
        <v>0</v>
      </c>
    </row>
    <row r="23" spans="1:7" x14ac:dyDescent="0.3">
      <c r="A23" s="456" t="s">
        <v>249</v>
      </c>
      <c r="B23" s="457"/>
      <c r="C23" s="458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0</v>
      </c>
    </row>
    <row r="34" spans="1:6" x14ac:dyDescent="0.3">
      <c r="A34" s="456" t="s">
        <v>249</v>
      </c>
      <c r="B34" s="457"/>
      <c r="C34" s="458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9" t="s">
        <v>178</v>
      </c>
      <c r="B36" s="460"/>
      <c r="C36" s="460"/>
      <c r="D36" s="460"/>
      <c r="E36" s="460"/>
      <c r="F36" s="460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0</v>
      </c>
    </row>
    <row r="43" spans="1:6" x14ac:dyDescent="0.3">
      <c r="A43" s="456" t="s">
        <v>249</v>
      </c>
      <c r="B43" s="457"/>
      <c r="C43" s="458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9">
        <f>SUM(B62:C67)</f>
        <v>0</v>
      </c>
    </row>
    <row r="69" spans="1:6" x14ac:dyDescent="0.3">
      <c r="A69" s="456" t="s">
        <v>249</v>
      </c>
      <c r="B69" s="457"/>
      <c r="C69" s="458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9" t="s">
        <v>8</v>
      </c>
      <c r="B71" s="460"/>
      <c r="C71" s="460"/>
      <c r="D71" s="460"/>
      <c r="E71" s="460"/>
      <c r="F71" s="460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9">
        <f>SUM(B72:C78)</f>
        <v>0</v>
      </c>
    </row>
    <row r="80" spans="1:6" x14ac:dyDescent="0.3">
      <c r="A80" s="456" t="s">
        <v>249</v>
      </c>
      <c r="B80" s="457"/>
      <c r="C80" s="458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9" t="s">
        <v>463</v>
      </c>
      <c r="B82" s="460"/>
      <c r="C82" s="460"/>
      <c r="D82" s="460"/>
      <c r="E82" s="460"/>
      <c r="F82" s="460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0</v>
      </c>
    </row>
    <row r="101" spans="1:6" x14ac:dyDescent="0.3">
      <c r="A101" s="456" t="s">
        <v>249</v>
      </c>
      <c r="B101" s="457"/>
      <c r="C101" s="458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9" t="s">
        <v>170</v>
      </c>
      <c r="B103" s="460"/>
      <c r="C103" s="460"/>
      <c r="D103" s="460"/>
      <c r="E103" s="460"/>
      <c r="F103" s="46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0</v>
      </c>
    </row>
    <row r="119" spans="1:6" x14ac:dyDescent="0.3">
      <c r="A119" s="456" t="s">
        <v>249</v>
      </c>
      <c r="B119" s="457"/>
      <c r="C119" s="45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9" t="s">
        <v>171</v>
      </c>
      <c r="B122" s="460"/>
      <c r="C122" s="460"/>
      <c r="D122" s="460"/>
      <c r="E122" s="460"/>
      <c r="F122" s="460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0</v>
      </c>
    </row>
    <row r="135" spans="1:6" x14ac:dyDescent="0.3">
      <c r="A135" s="456" t="s">
        <v>249</v>
      </c>
      <c r="B135" s="457"/>
      <c r="C135" s="458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9" t="s">
        <v>154</v>
      </c>
      <c r="B137" s="460"/>
      <c r="C137" s="460"/>
      <c r="D137" s="460"/>
      <c r="E137" s="460"/>
      <c r="F137" s="46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0</v>
      </c>
    </row>
    <row r="150" spans="1:6" x14ac:dyDescent="0.3">
      <c r="A150" s="456" t="s">
        <v>249</v>
      </c>
      <c r="B150" s="457"/>
      <c r="C150" s="45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9" t="s">
        <v>61</v>
      </c>
      <c r="B152" s="460"/>
      <c r="C152" s="460"/>
      <c r="D152" s="460"/>
      <c r="E152" s="460"/>
      <c r="F152" s="46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9" t="s">
        <v>176</v>
      </c>
      <c r="B168" s="460"/>
      <c r="C168" s="460"/>
      <c r="D168" s="460"/>
      <c r="E168" s="460"/>
      <c r="F168" s="460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6" t="s">
        <v>34</v>
      </c>
      <c r="B177" s="461"/>
      <c r="C177" s="462"/>
      <c r="D177" s="330">
        <f>SUM(B169:C176)</f>
        <v>0</v>
      </c>
    </row>
    <row r="178" spans="1:6" x14ac:dyDescent="0.3">
      <c r="A178" s="456" t="s">
        <v>249</v>
      </c>
      <c r="B178" s="457"/>
      <c r="C178" s="458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9" t="s">
        <v>64</v>
      </c>
      <c r="B180" s="460"/>
      <c r="C180" s="460"/>
      <c r="D180" s="460"/>
      <c r="E180" s="460"/>
      <c r="F180" s="460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0</v>
      </c>
    </row>
    <row r="186" spans="1:6" x14ac:dyDescent="0.3">
      <c r="A186" s="456" t="s">
        <v>249</v>
      </c>
      <c r="B186" s="457"/>
      <c r="C186" s="458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3" t="s">
        <v>15</v>
      </c>
      <c r="B188" s="464"/>
      <c r="C188" s="464"/>
      <c r="D188" s="464"/>
      <c r="E188" s="464"/>
      <c r="F188" s="464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0</v>
      </c>
    </row>
    <row r="194" spans="1:7" x14ac:dyDescent="0.3">
      <c r="A194" s="456" t="s">
        <v>249</v>
      </c>
      <c r="B194" s="457"/>
      <c r="C194" s="458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9" t="s">
        <v>65</v>
      </c>
      <c r="B196" s="460"/>
      <c r="C196" s="460"/>
      <c r="D196" s="460"/>
      <c r="E196" s="460"/>
      <c r="F196" s="460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0</v>
      </c>
    </row>
    <row r="203" spans="1:7" x14ac:dyDescent="0.3">
      <c r="A203" s="456" t="s">
        <v>249</v>
      </c>
      <c r="B203" s="457"/>
      <c r="C203" s="458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9" t="s">
        <v>175</v>
      </c>
      <c r="B205" s="460"/>
      <c r="C205" s="460"/>
      <c r="D205" s="460"/>
      <c r="E205" s="460"/>
      <c r="F205" s="460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0</v>
      </c>
    </row>
    <row r="211" spans="1:6" x14ac:dyDescent="0.3">
      <c r="A211" s="456" t="s">
        <v>249</v>
      </c>
      <c r="B211" s="457"/>
      <c r="C211" s="458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2019-08-31T09:47:28Z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