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M Mahdia\2019\10\"/>
    </mc:Choice>
  </mc:AlternateContent>
  <bookViews>
    <workbookView xWindow="0" yWindow="0" windowWidth="20490" windowHeight="7755" tabRatio="916" activeTab="4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15" i="48" l="1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705" i="48" l="1"/>
  <c r="D629" i="48"/>
  <c r="D630" i="48" s="1"/>
  <c r="D616" i="48"/>
  <c r="D617" i="48" s="1"/>
  <c r="D596" i="48"/>
  <c r="D597" i="48" s="1"/>
  <c r="D578" i="48"/>
  <c r="D261" i="48"/>
  <c r="D262" i="48" s="1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714" i="48" l="1"/>
  <c r="D715" i="48" s="1"/>
  <c r="B102" i="29"/>
  <c r="D599" i="48"/>
  <c r="D600" i="48" s="1"/>
  <c r="B91" i="29" s="1"/>
  <c r="D579" i="48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D556" i="44" s="1"/>
  <c r="D557" i="44" s="1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134" i="45"/>
  <c r="D135" i="45" s="1"/>
  <c r="D79" i="45"/>
  <c r="D80" i="45" s="1"/>
  <c r="D58" i="45"/>
  <c r="D59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8" i="44"/>
  <c r="D659" i="44" s="1"/>
  <c r="D241" i="44"/>
  <c r="D242" i="44" s="1"/>
  <c r="D296" i="44"/>
  <c r="D297" i="44" s="1"/>
  <c r="D419" i="44"/>
  <c r="B419" i="44" s="1"/>
  <c r="D420" i="44" s="1"/>
  <c r="D467" i="44"/>
  <c r="D468" i="44" s="1"/>
  <c r="D690" i="44"/>
  <c r="D711" i="44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423" i="44"/>
  <c r="D421" i="44"/>
  <c r="D517" i="44"/>
  <c r="B80" i="29" s="1"/>
  <c r="D714" i="44"/>
  <c r="D715" i="44" s="1"/>
  <c r="B106" i="29" s="1"/>
  <c r="D712" i="44"/>
  <c r="D691" i="44"/>
  <c r="B101" i="29" s="1"/>
  <c r="D183" i="44"/>
  <c r="B50" i="29" s="1"/>
  <c r="D47" i="44"/>
  <c r="D48" i="44" s="1"/>
  <c r="B40" i="29" s="1"/>
  <c r="D45" i="44"/>
  <c r="D599" i="44"/>
  <c r="D600" i="44" s="1"/>
  <c r="D214" i="47"/>
  <c r="D215" i="47" s="1"/>
  <c r="D717" i="44"/>
  <c r="B35" i="29" s="1"/>
  <c r="D214" i="45"/>
  <c r="D215" i="45" s="1"/>
  <c r="D244" i="44"/>
  <c r="D661" i="44"/>
  <c r="D299" i="44"/>
  <c r="D559" i="44"/>
  <c r="D470" i="44"/>
  <c r="D365" i="44"/>
  <c r="D424" i="44" l="1"/>
  <c r="B70" i="29" s="1"/>
  <c r="D366" i="44"/>
  <c r="B65" i="29" s="1"/>
  <c r="B11" i="47"/>
  <c r="B25" i="29"/>
  <c r="D662" i="44"/>
  <c r="B95" i="29" s="1"/>
  <c r="D471" i="44"/>
  <c r="B7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<sst xmlns="http://schemas.openxmlformats.org/spreadsheetml/2006/main" count="2531" uniqueCount="624">
  <si>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</si>
  <si>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</si>
  <si>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</si>
  <si>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</si>
  <si>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</si>
  <si>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</si>
  <si>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</si>
  <si>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</si>
  <si>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</si>
  <si>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</si>
  <si>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</si>
  <si>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</si>
  <si>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</si>
  <si>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</si>
  <si>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</si>
  <si>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</si>
  <si>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</si>
  <si>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</si>
  <si>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</si>
  <si>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</si>
  <si>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</si>
  <si>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</si>
  <si>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</si>
  <si>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</si>
  <si>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</si>
  <si>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</si>
  <si>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</si>
  <si>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</si>
  <si>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</si>
  <si>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</si>
  <si>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</si>
  <si>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</si>
  <si>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</si>
  <si>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</si>
  <si>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</si>
  <si>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</si>
  <si>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</si>
  <si>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</si>
  <si>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</si>
  <si>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</si>
  <si>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</si>
  <si>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</si>
  <si>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</si>
  <si>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</si>
  <si>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</si>
  <si>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</si>
  <si>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</si>
  <si>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</si>
  <si>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</si>
  <si>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</si>
  <si>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</si>
  <si>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</si>
  <si>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</si>
  <si>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</si>
  <si>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</si>
  <si>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</si>
  <si>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</si>
  <si>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</si>
  <si>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</si>
  <si>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</si>
  <si>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</si>
  <si>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</si>
  <si>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</si>
  <si>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</si>
  <si>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</si>
  <si>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</si>
  <si>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</si>
  <si>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</si>
  <si>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</si>
  <si>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</si>
  <si>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</si>
  <si>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</si>
  <si>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</si>
  <si>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</si>
  <si>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</si>
  <si>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</si>
  <si>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</si>
  <si>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</si>
  <si>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</si>
  <si>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</si>
  <si>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</si>
  <si>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</si>
  <si>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</si>
  <si>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</si>
  <si>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</si>
  <si>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</si>
  <si>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</si>
  <si>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</si>
  <si>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</si>
  <si>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</si>
  <si>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</si>
  <si>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</si>
  <si>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</si>
  <si>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</si>
  <si>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</si>
  <si>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</si>
  <si>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</si>
  <si>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</si>
  <si>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</si>
  <si>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</si>
  <si>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</si>
  <si>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</si>
  <si>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</si>
  <si>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</si>
  <si>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</si>
  <si>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</si>
  <si>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</si>
  <si>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</si>
  <si>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</si>
  <si>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</si>
  <si>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</si>
  <si>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</si>
  <si>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</si>
  <si>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</si>
  <si>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</si>
  <si>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</si>
  <si>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</si>
  <si>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</si>
  <si>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</si>
  <si>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</si>
  <si>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</si>
  <si>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</si>
  <si>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</si>
  <si>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</si>
  <si>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</si>
  <si>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</si>
  <si>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</si>
  <si>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</si>
  <si>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</si>
  <si>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</si>
  <si>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</si>
  <si>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</si>
  <si>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</si>
  <si>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</si>
  <si>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</si>
  <si>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</si>
  <si>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</si>
  <si>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</si>
  <si>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</si>
  <si>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</si>
  <si>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</si>
  <si>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</si>
  <si>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</si>
  <si>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</si>
  <si>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</si>
  <si>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</si>
  <si>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</si>
  <si>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</si>
  <si>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</si>
  <si>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</si>
  <si>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</si>
  <si>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</si>
  <si>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</si>
  <si>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</si>
  <si>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</si>
  <si>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</si>
  <si>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</si>
  <si>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</si>
  <si>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</si>
  <si>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</si>
  <si>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</si>
  <si>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</si>
  <si>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</si>
  <si>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</si>
  <si>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</si>
  <si>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</si>
  <si>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</si>
  <si>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</si>
  <si>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</si>
  <si>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</si>
  <si>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</si>
  <si>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</si>
  <si>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</si>
  <si>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</si>
  <si>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</si>
  <si>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</si>
  <si>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</si>
  <si>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</si>
  <si>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</si>
  <si>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</si>
  <si>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</si>
  <si>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</si>
  <si>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</si>
  <si>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</si>
  <si>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</si>
  <si>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</si>
  <si>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</si>
  <si>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</si>
  <si>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</si>
  <si>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</si>
  <si>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</si>
  <si>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</si>
  <si>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</si>
  <si>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</si>
  <si>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</si>
  <si>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</si>
  <si>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</si>
  <si>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</si>
  <si>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</si>
  <si>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</si>
  <si>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</si>
  <si>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</si>
  <si>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</si>
  <si>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</si>
  <si>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</si>
  <si>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</si>
  <si>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</si>
  <si>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</si>
  <si>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</si>
  <si>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</si>
  <si>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</si>
  <si>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</si>
  <si>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</si>
  <si>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</si>
  <si>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</si>
  <si>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</si>
  <si>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</si>
  <si>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</si>
  <si>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</si>
  <si>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</si>
  <si>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</si>
  <si>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</si>
  <si>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</si>
  <si>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</si>
  <si>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</si>
  <si>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</si>
  <si>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</si>
  <si>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</si>
  <si>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</si>
  <si>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</si>
  <si>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</si>
  <si>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</si>
  <si>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</si>
  <si>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</si>
  <si>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</si>
  <si>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</si>
  <si>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</si>
  <si>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</si>
  <si>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</si>
  <si>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</si>
  <si>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</si>
  <si>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</si>
  <si>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</si>
  <si>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</si>
  <si>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</si>
  <si>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</si>
  <si>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</si>
  <si>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</si>
  <si>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</si>
  <si>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</si>
  <si>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</si>
  <si>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</si>
  <si>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</si>
  <si>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</si>
  <si>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</si>
  <si>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</si>
  <si>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</si>
  <si>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</si>
  <si>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</si>
  <si>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</si>
  <si>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</si>
  <si>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</si>
  <si>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</si>
  <si>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</si>
  <si>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</si>
  <si>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</si>
  <si>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</si>
  <si>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</si>
  <si>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</si>
  <si>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</si>
  <si>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</si>
  <si>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</si>
  <si>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</si>
  <si>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</si>
  <si>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</si>
  <si>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</si>
  <si>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</si>
  <si>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</si>
  <si>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</si>
  <si>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</si>
  <si>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</si>
  <si>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</si>
  <si>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</si>
  <si>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</si>
  <si>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</si>
  <si>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</si>
  <si>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</si>
  <si>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</si>
  <si>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</si>
  <si>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</si>
  <si>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</si>
  <si>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</si>
  <si>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</si>
  <si>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</si>
  <si>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</si>
  <si>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</si>
  <si>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</si>
  <si>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</si>
  <si>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</si>
  <si>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</si>
  <si>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</si>
  <si>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</si>
  <si>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</si>
  <si>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</si>
  <si>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</si>
  <si>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</si>
  <si>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</si>
  <si>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</si>
  <si>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</si>
  <si>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</si>
  <si>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</si>
  <si>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</si>
  <si>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</si>
  <si>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</si>
  <si>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</si>
  <si>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</si>
  <si>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</si>
  <si>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</si>
  <si>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</si>
  <si>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</si>
  <si>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</si>
  <si>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</si>
  <si>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</si>
  <si>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</si>
  <si>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</si>
  <si>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</si>
  <si>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</si>
  <si>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</si>
  <si>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</si>
  <si>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</si>
  <si>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</si>
  <si>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</si>
  <si>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</si>
  <si>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</si>
  <si>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</si>
  <si>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</si>
  <si>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</si>
  <si>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</si>
  <si>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</si>
  <si>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</si>
  <si>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</si>
  <si>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</si>
  <si>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</si>
  <si>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</si>
  <si>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</si>
  <si>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</si>
  <si>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</si>
  <si>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</si>
  <si>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</si>
  <si>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</si>
  <si>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</si>
  <si>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</si>
  <si>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</si>
  <si>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</si>
  <si>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</si>
  <si>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</si>
  <si>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</si>
  <si>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</si>
  <si>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</si>
  <si>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</si>
  <si>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</si>
  <si>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</si>
  <si>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</si>
  <si>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</si>
  <si>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</si>
  <si>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</si>
  <si>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</si>
  <si>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</si>
  <si>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</si>
  <si>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</si>
  <si>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</si>
  <si>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</si>
  <si>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</si>
  <si>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</si>
  <si>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</si>
  <si>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</si>
  <si>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</si>
  <si>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</si>
  <si>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</si>
  <si>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</si>
  <si>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</si>
  <si>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</si>
  <si>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</si>
  <si>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</si>
  <si>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</si>
  <si>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</si>
  <si>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</si>
  <si>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</si>
  <si>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</si>
  <si>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</si>
  <si>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</si>
  <si>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</si>
  <si>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</si>
  <si>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</si>
  <si>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</si>
  <si>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</si>
  <si>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</si>
  <si>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</si>
  <si>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</si>
  <si>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</si>
  <si>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</si>
  <si>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</si>
  <si>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</si>
  <si>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</si>
  <si>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</si>
  <si>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</si>
  <si>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</si>
  <si>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</si>
  <si>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</si>
  <si>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</si>
  <si>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</si>
  <si>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</si>
  <si>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</si>
  <si>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</si>
  <si>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</si>
  <si>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</si>
  <si>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</si>
  <si>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</si>
  <si>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</si>
  <si>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</si>
  <si>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</si>
  <si>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</si>
  <si>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</si>
  <si>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</si>
  <si>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</si>
  <si>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</si>
  <si>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</si>
  <si>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</si>
  <si>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</si>
  <si>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</si>
  <si>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</si>
  <si>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</si>
  <si>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</si>
  <si>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</si>
  <si>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</si>
  <si>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</si>
  <si>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</si>
  <si>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</si>
  <si>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</si>
  <si>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</si>
  <si>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</si>
  <si>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</si>
  <si>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</si>
  <si>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</si>
  <si>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</si>
  <si>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</si>
  <si>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</si>
  <si>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</si>
  <si>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</si>
  <si>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</si>
  <si>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</si>
  <si>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</si>
  <si>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</si>
  <si>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</si>
  <si>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</si>
  <si>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</si>
  <si>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</si>
  <si>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</si>
  <si>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</si>
  <si>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</si>
  <si>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</si>
  <si>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</si>
  <si>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</si>
  <si>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</si>
  <si>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</si>
  <si>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Mahdia</t>
  </si>
  <si>
    <t>Dr Raja Bouhalfaya</t>
  </si>
  <si>
    <t>Directeur du magasin et chefs rayons</t>
  </si>
  <si>
    <t>Vérification du thermomètre effectuée le 01/08/2019.</t>
  </si>
  <si>
    <t>Effectuer les enregistrements des autocontrôles d'une façon régulière.</t>
  </si>
  <si>
    <t>Faire évacuer les cartons de la CF.</t>
  </si>
  <si>
    <t>Stockage simultané avec les produits du traiteur et fromages.  
Présence de produits stockés dans leurs cartons d’origine à ce niveau.
(Voir photo).</t>
  </si>
  <si>
    <t xml:space="preserve">Le dernier cadencier du contrôle de poids des produits du terminal de cuisson date du 29/07/2019.
Seul un échantillon/4 était effectué.
(Voir photo).
</t>
  </si>
  <si>
    <t>Test de traçabilité effectué pour les deux articles: *2 Opéra et *2 Tarte Citron : concluant.</t>
  </si>
  <si>
    <t>Poids de quelques échantillons de pains exposés:
1/Pain aux céréales: 180g, 184g
2/Pain campagne: 164g, 176g
3/Pain allégé: 186g, 162g.</t>
  </si>
  <si>
    <t>Aviser le fournisseur (Sopral) sur cet écart de poids</t>
  </si>
  <si>
    <t xml:space="preserve">1/Absence de la mention « Produit décongelé à ne pas recongeler » sur les étiquettes de certains gâteaux exposés.
2/Etiquetage non conforme de quelques produits exposés: Absence de la liste des ingrédients.
3/Absence de la mention sésame dans la liste des ingrédients des pains au lait GM du fournisseur Essoukri.
</t>
  </si>
  <si>
    <t>1/Avertir le service concerné afin de corriger les étiquettes.
2/Contacter le fournisseur des pains au lait et lui communiquer l'écart constaté.</t>
  </si>
  <si>
    <t xml:space="preserve">Manque de propreté de la rôtissoire, notamment les vitres.
De même pour l’égouttoir de la friteuse: accumulation de gras à ce niveau.
</t>
  </si>
  <si>
    <t>Renforcer les opérations de nettoyage de ces équipements.</t>
  </si>
  <si>
    <t>Les récipients contenant les plats cuisinés étaient dépourvus de dates d'ouvertures.</t>
  </si>
  <si>
    <t>Identifier les plats cuisinés par leurs dates d'entame afin de ne pas dépasser leurs durées de vie.</t>
  </si>
  <si>
    <t>Même opérateurs pour les rayons traiteur et terminal de cuisson.
Attention aux risques de contaminations croisées.</t>
  </si>
  <si>
    <t xml:space="preserve">Meuble froid du stand Charcuterie/fromages: Un morceau de fromage emballé retrouvé à ce niveau était dépourvu d’identification.
</t>
  </si>
  <si>
    <t>Identifier les morceaux de fromages disponibles au rayon.</t>
  </si>
  <si>
    <t>Utilisation du thermomètre du rayon traiteur.</t>
  </si>
  <si>
    <t>Fournir des thermomètres distincts pour chaque rayon.</t>
  </si>
  <si>
    <t>1/Garder les mentions du fournisseur pour une maitrise de la traçabilité.
2/Identifier les boudins de charcuterie entamés.</t>
  </si>
  <si>
    <t>Le meuble froid n'était pas inclus dans le relevé mensuel des températures.</t>
  </si>
  <si>
    <t>L'état de fraicheur de certaines tomates exposés n'était pas satisfaisant.</t>
  </si>
  <si>
    <t>Assurer les opérations de tri des produits exposés.</t>
  </si>
  <si>
    <t xml:space="preserve">Les morceaux de potirons emballés, étaient dépourvus d’étiquetage.
</t>
  </si>
  <si>
    <t>Etiqueter les morceaux de potirons emballés.</t>
  </si>
  <si>
    <t xml:space="preserve">Manque propreté en dessous des grilles de soufflage du meuble froid: présence de déchets divers à ce niveau.
</t>
  </si>
  <si>
    <t>Prévoir les opérations de nettoyage nécessaires.</t>
  </si>
  <si>
    <t>Manque de propreté au niveau des étagères des semoules/coucous et paquets de sucre.</t>
  </si>
  <si>
    <t>Améliorer les opérations de nettoyage des linéaires.</t>
  </si>
  <si>
    <t>Absence de thermomètre, utilisation de celui de la réception.</t>
  </si>
  <si>
    <t>Fournir un thermomètre pour ce rayon.</t>
  </si>
  <si>
    <t>Présence de piqûres de moisissures au niveau des supports des portes étiquettes des meubles froids.</t>
  </si>
  <si>
    <t>Assurer un nettoyage adéquat à ce niveau.</t>
  </si>
  <si>
    <t xml:space="preserve">Les mentions DF, DLC et numéro de lot, étaient illisibles/absentes sur des boudins de charcuterie du fournisseur CHAHIA.
</t>
  </si>
  <si>
    <t>Utiliser des palettes en plastique pour cet effet.</t>
  </si>
  <si>
    <t>Les derniers enregistrements des autocontrôles des opérations de nettoyage disponibles datent du 30/06/2019.</t>
  </si>
  <si>
    <t>Utilisation de la même poubelle avec le rayon charcuterie/fromages.</t>
  </si>
  <si>
    <t>Absence d'un protocole de décontamination pour les pastèques.
Les opérations de décontamination ne sont pas enregistrées.</t>
  </si>
  <si>
    <t>Prévoir le document d'enregistrement de l'opération de décontamination des pastèques.</t>
  </si>
  <si>
    <t>Aviser le service concerné sur cet écart d'étiquetage.</t>
  </si>
  <si>
    <t>Le quai de la réception n'était pas muni d'une préau de protection.</t>
  </si>
  <si>
    <t>Prévoir une protection du quai.</t>
  </si>
  <si>
    <t>Taux d'hygrométrie mesuré: 53%</t>
  </si>
  <si>
    <t xml:space="preserve">1/Manque de vitres protectrices au niveau des meubles des produits surgelés.
2/Certaines portes étiquettes des meubles froids étaient endommagées.
</t>
  </si>
  <si>
    <t xml:space="preserve">Dépôt de givre à l’intérieur de l’un des compartiments du meuble des produits surgelés/crèmes glacées.
</t>
  </si>
  <si>
    <t>1/Meuble Poulets LS:
Températures affichées: 0°C et 4°C
Températures mesurées: 10,6°C et 12,8°C.
2/Meuble des produits surgelés:
Températures prélevées variant de -4,4°C à -11°C.</t>
  </si>
  <si>
    <t xml:space="preserve">Eclairage non fonctionnel dans l’un des compartiments du meuble froid.
</t>
  </si>
  <si>
    <t>1/Prévoir une protection pour les meubles des surgelés.
2/Procéder au réparations nécessaires du meuble.</t>
  </si>
  <si>
    <t>Assurer les opérations de dégivrage requises.</t>
  </si>
  <si>
    <t>Revoir l'intensité du froid au niveau de ces meubles.</t>
  </si>
  <si>
    <t>Réparer l'éclairage à ce niveau.</t>
  </si>
  <si>
    <t xml:space="preserve">Le revêtement du sol était endommagé au niveau de la CF et au niveau du laboratoire.
</t>
  </si>
  <si>
    <t>Meuble froid des gâteaux:
Température affichée: 6,2°C et vérifiée: 11°C.</t>
  </si>
  <si>
    <t>Vérifier le froid au niveau de ce meuble.</t>
  </si>
  <si>
    <t>Température affichée: 4,3°C et mesurée 2,2°C</t>
  </si>
  <si>
    <t xml:space="preserve">l’un des meubles d’exposition des produits, était partiellement protégé, suite au manque de vitre protectrice.
</t>
  </si>
  <si>
    <t>Prévoir une protection pour ce meuble.</t>
  </si>
  <si>
    <t xml:space="preserve">Absence des deux poignées de la rôtissoire.
</t>
  </si>
  <si>
    <t>Fournir des poignées pour la rôtissoire.</t>
  </si>
  <si>
    <t>Température affichée: 7°C et mesurée 7,6°C.</t>
  </si>
  <si>
    <t>Température mesurée à cœur du produit Riz Djerbien: 7,6°C.</t>
  </si>
  <si>
    <t>Revoir l'intensité du froid au niveau de ce meuble.</t>
  </si>
  <si>
    <t xml:space="preserve">Développement de rouille au niveau des support du rideau à lanières, également au niveau des éléments de stockage.
</t>
  </si>
  <si>
    <t>L'entretien de ces éléments est requis.</t>
  </si>
  <si>
    <t xml:space="preserve">1/Ecaillement du revêtement du meuble, avec présence d’un égouttage: des gouttelettes d’eau étaient constatés sur les produits.
2/Meuble froid des produits de charcuterie: Manque de vitre protectrice du meuble.
</t>
  </si>
  <si>
    <t>Effectuer les réparations nécessaires des meubles d'exposition.</t>
  </si>
  <si>
    <t>Températures affichées: 8,6°C, 5,6°C et 7,3°C
Températures mesurées varient de 7,6°C jusqu'à 11°C.</t>
  </si>
  <si>
    <t>Revoir l'intensité du froid à ce niveau.</t>
  </si>
  <si>
    <t>Absence de stations de nettoyage pour les rayons Charcuterie/fromages, traiteur et terminal de cuisson.</t>
  </si>
  <si>
    <t>Prévoir ces dispositifs au niveau de ces rayons.</t>
  </si>
  <si>
    <t>L'entretien de ces éléments est nécessaire.</t>
  </si>
  <si>
    <t xml:space="preserve">Manque d’étanchéité de la porte de la réception, et cela suite à son état d’usure.
</t>
  </si>
  <si>
    <t>Procéder aux réparations de la porte de la réception.</t>
  </si>
  <si>
    <t>Certains écarts demeurent non traités.</t>
  </si>
  <si>
    <t>Procéder aux réparations nécessaires.</t>
  </si>
  <si>
    <t xml:space="preserve">1/Dépôt de givre à l’intérieur de l’un des compartiments du meuble des produits surgelés/crèmes glacées.
2/Stand Fromages/charcuterie: Présence d’un excès de givre au niveau de l’évaporateur de l’un des meubles froids.
</t>
  </si>
  <si>
    <t>Prévoir les opérations de dégivrage nécessaires.</t>
  </si>
  <si>
    <t>Effectuer le suivi du relevé mensuel du meuble froid.</t>
  </si>
  <si>
    <t>Aviser le fournisseur sur cet écart et éliminer les produits présentant des non-conformités.</t>
  </si>
  <si>
    <t>Effectuer un suivi régulier des poids des pains, selon la procédure décrite au niveau de la fiche.</t>
  </si>
  <si>
    <t>Vérification du thermomètre effectuée le 01/08/2019.
Absence de lingettes désinfectantes.</t>
  </si>
  <si>
    <t>Fournir le matériel désinfectant pour le thermomètre.</t>
  </si>
  <si>
    <t>1/Test de traçabilité poulets rôtis: 
Date de réception le 07/08/19, 120 pièces étaient reçues, lot PI 19218;
or la quantité tracée entre les dates du 07 et du 08/08, étaient seulement de 85 pièces.
2/Produit Pizza ronde: la quantité tracée à la date du 08/08, était de 1 pièces, or la quantité vendue selon le hit parade était de 3 pièces.</t>
  </si>
  <si>
    <t>Assurer l'enregistrement de tous les produits disponibles pour avoir une concordance entre les quantités reçues, tracées et vendues.</t>
  </si>
  <si>
    <t>Exposition au niveau du meuble des produits de la 4éme gamme.</t>
  </si>
  <si>
    <t>Procéder aux réparations nécessaires du revêtement du sol.</t>
  </si>
  <si>
    <t xml:space="preserve">Absence de preuve d’aptitude au contact avec les aliments du dispositif utilisé pour la découpe du produit Nougat. 
</t>
  </si>
  <si>
    <t>Vérifier auprès du fournisseur si le matériel fournit par ce dernier est de grade alimentaire.</t>
  </si>
  <si>
    <t>Eviter la polyvalence du personnel, le risque est accru par rapport aux produits prêts à être consommés.</t>
  </si>
  <si>
    <t xml:space="preserve">1/Les mentions du fournisseur sur l’étiquette du fromage Sardaigne Majesté n’étaient plus lisibles.
(Voir photo).
2/Un boudin de jambon de dinde fumé (Mazrâa), était dépourvu de date d'entame.
</t>
  </si>
  <si>
    <t>Absence de la mention DLC sur les étiquettes des morceaux de pastèques découpés.
(Voir photo).</t>
  </si>
  <si>
    <t>Entreposage des sacs de sucre sur des palettes en bois.
(Voir photo).</t>
  </si>
  <si>
    <t>CF(+)Charcuterie/fromages : Développement de rouille au niveau des support du rideau à lanières, également au niveau des éléments de stockage.</t>
  </si>
  <si>
    <t>Les plonges étaient munies d'un seul bac.</t>
  </si>
  <si>
    <t>M.Yassine ELLOUMI</t>
  </si>
  <si>
    <t>Chef Caisse et chef rayons</t>
  </si>
  <si>
    <t>Vérification du thermométre effectué le 01/10/2019</t>
  </si>
  <si>
    <t>Enlever les cartons avant le stockage</t>
  </si>
  <si>
    <t xml:space="preserve">Le test controle des poids des produits finis était concluant et comme suit en gr:
-Pain au son: 210,208.
-Pain semoule: 208,210. 
-Pain aux olives: 204,202.
-Pain céréales: 200,202.
-Pain sans sel :206,200.
-Pain allégé: 202,202 </t>
  </si>
  <si>
    <t xml:space="preserve">Test de traçabilité effectué pour les articles
-Otholio.
-Gateaux soiré *2 .
était concluant. </t>
  </si>
  <si>
    <t>Chambre froide partagé avec les produits de charcuterie /fromage ,un cloisonnement en panneau sandwich est effectué</t>
  </si>
  <si>
    <t xml:space="preserve">Manque de propreté pour les vitres de la rôtissoire.
De même ,une accumulation de gras au niveau des grilles de la hotte.
</t>
  </si>
  <si>
    <t>Vérification du thermométre le 02/10/2019</t>
  </si>
  <si>
    <t>Les enregistrements des paramétres
 de contrôle à la réception de tout les  produits frais issuent de l'entropot ne sont pas systématiquement enregistrés .
Absence de lingettes de désinfection le jour de l'audit.</t>
  </si>
  <si>
    <t>Assurer l'enregistrement a fin d'avoir une concordance entre les quantités tracées et vendues.</t>
  </si>
  <si>
    <t>Accentuer le nettoyage</t>
  </si>
  <si>
    <t>Absence du contrôle journalier de la température  des trois éléments de froid utilisé pour le stockage des produits dans le rayon .</t>
  </si>
  <si>
    <t>Accentuer le tri
 au niveau du rayon</t>
  </si>
  <si>
    <t>Renforcer le nettoyage 
au niveau des étagéres</t>
  </si>
  <si>
    <t>Absence de préau de protection</t>
  </si>
  <si>
    <t>Dépôt de givre à l’intérieur du meuble des produits surgelés/crèmes glacées.</t>
  </si>
  <si>
    <t xml:space="preserve">Eclairage non fonctionnel dans plusieurs compartiments du meuble froid.
</t>
  </si>
  <si>
    <t xml:space="preserve">Le revêtement du sol était endommagé au niveau de la CF </t>
  </si>
  <si>
    <t>Couvercle des néons au niveau de la CF - était cassé</t>
  </si>
  <si>
    <t xml:space="preserve">Changer les néons 
défectueux </t>
  </si>
  <si>
    <t>Revoir l'intensité du 
froid</t>
  </si>
  <si>
    <t>Réparer le sol</t>
  </si>
  <si>
    <t>Changer le couvercle</t>
  </si>
  <si>
    <t>Absence des deux poignées de la rôtissoire.</t>
  </si>
  <si>
    <t>Montage les poignées de la rotissoire</t>
  </si>
  <si>
    <t>Température mesurée à cœur des produits salade Mechouia: 10°C et Klaya : 8°c</t>
  </si>
  <si>
    <t>Température mesurée à cœur des produits saucisson 10,2°C et jambon : 10°c</t>
  </si>
  <si>
    <t>Absence de stations de nettoyage 
pour les rayons Charcuterie/fromages, traiteur et terminal de cuisson.</t>
  </si>
  <si>
    <t>Prévoir une station
 de nettoyage</t>
  </si>
  <si>
    <t>Porte de réception non étanche</t>
  </si>
  <si>
    <t>Traitement de la rouille 
dans ces endroits</t>
  </si>
  <si>
    <t>Effectuer les 
enregistrements de tout les produits frais indépendement du fournisseur et de l'heure de réception</t>
  </si>
  <si>
    <t>Présence des produits dans les locaux de travail avec leurs cartons d'origine.</t>
  </si>
  <si>
    <t xml:space="preserve">Le jour de l'audit: du matériel était entreposé par terre et un nettoyage manquant aux alentours. </t>
  </si>
  <si>
    <t>Accentuer le nettoyage et le rangement</t>
  </si>
  <si>
    <t xml:space="preserve">La vérification des cadenciers a révélé pour les deux journées d'échantillonage  30/8 et 5/10 :
 Les quantités des poulets rotis fabriquées le 30/8 ne corepondent pas aux quantités vendues ni aux casses.
Les nuggets fabriqués le 05/10 ne correpondent pas a la quantité vendue ni aux casses.
Les cadenciers ne sont pas signés par le chef de rayon  </t>
  </si>
  <si>
    <t xml:space="preserve">La température au cœur de la salade Mechouia est 10°c.
La température au cœur du Klaya est 8°c.    </t>
  </si>
  <si>
    <t>Exiger le renforcement du froid et limiter les attentes à températures ambiantes.</t>
  </si>
  <si>
    <t>Le jour de l'audit,nous avons détecté des produits avec des dates de retrait expirées:
Fondant salé.
Pizzaone fiorella.
Mozza max</t>
  </si>
  <si>
    <t>Respecter les affectations et le port des tenues jetables pour les opérations "sales"</t>
  </si>
  <si>
    <t>Test concluant de lavage des mains pour Houssem Waja</t>
  </si>
  <si>
    <t>Enregisrter les témpératures de toutes la chaîne du froid</t>
  </si>
  <si>
    <t>Des bananes exposées manquant de fraicheur</t>
  </si>
  <si>
    <t>Manque de propreté pour le rayon des produits diétetiques.
Présence de rouille au niveau du rayon des conserves.</t>
  </si>
  <si>
    <t>Présence de givres au niveau des barquettes et des sachets des produits de la mer surgelés</t>
  </si>
  <si>
    <t>Attention à la maîtrise des températures d'exposition</t>
  </si>
  <si>
    <t>Absence des portes appat.
Le DEIV au dessus des charcuteries est plein de cadavres de mouches</t>
  </si>
  <si>
    <t>Réviser le plan de lutte contre les nuisibles avec le chargé sur place.</t>
  </si>
  <si>
    <t>Installer un préau</t>
  </si>
  <si>
    <t xml:space="preserve">Le revêtement du sol était endommagé au niveau du laboratoire.
</t>
  </si>
  <si>
    <t xml:space="preserve">Présence de la givre dans le meuble des 
produits surgelés et les évaporateurs des éléments de stockage de charcuterie/ fromage
Présence excessive de givre au niveau de la chambre négative
 </t>
  </si>
  <si>
    <t>Réparation des fuites d'air nécessaires</t>
  </si>
  <si>
    <t>Renforcer le froid dans les meubles</t>
  </si>
  <si>
    <t>Renforcer le froid</t>
  </si>
  <si>
    <t>Présence de rouille au niveau des éléments de stockage (étagères , …)</t>
  </si>
  <si>
    <t>Renforcer l'étanchéité</t>
  </si>
  <si>
    <t xml:space="preserve">Plusieurs actions recommandés  non encore traités </t>
  </si>
  <si>
    <t>Le personnel présent assurait les tâches des 2 rayons traiteur/charcuterie-fromage  avec des gants et des devants jetables. Ceci rend difficile la prévention contre la contamination croisée</t>
  </si>
  <si>
    <t>Respecter l'affectation du personnel</t>
  </si>
  <si>
    <t>Renforcer les contrôles</t>
  </si>
  <si>
    <t>Même opérateurs pour les rayons traiteur et terminal de cuisson même avec des gants et des devants jetables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</si>
</sst>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1" xfId="1" applyFont="1" applyBorder="1" applyAlignment="1">
      <alignment vertical="center" wrapText="1"/>
    </xf>
    <xf numFmtId="0" fontId="35" fillId="2" borderId="1" xfId="1" applyFont="1" applyFill="1" applyBorder="1" applyAlignment="1">
      <alignment horizontal="left" vertical="top" wrapText="1"/>
    </xf>
    <xf numFmtId="0" fontId="35" fillId="0" borderId="1" xfId="1" applyFont="1" applyBorder="1" applyAlignment="1">
      <alignment horizontal="left" vertical="top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5" fillId="0" borderId="3" xfId="0" applyFont="1" applyBorder="1" applyAlignment="1" applyProtection="1">
      <alignment vertical="top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0.94117647058823528</c:v>
                </c:pt>
                <c:pt idx="1">
                  <c:v>0.61111111111111116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4120816"/>
        <c:axId val="214123536"/>
      </c:barChart>
      <c:catAx>
        <c:axId val="21412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123536"/>
        <c:crosses val="autoZero"/>
        <c:auto val="1"/>
        <c:lblAlgn val="ctr"/>
        <c:lblOffset val="100"/>
        <c:noMultiLvlLbl val="0"/>
      </c:catAx>
      <c:valAx>
        <c:axId val="21412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412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95680"/>
        <c:axId val="385388064"/>
      </c:barChart>
      <c:catAx>
        <c:axId val="38539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88064"/>
        <c:crosses val="autoZero"/>
        <c:auto val="1"/>
        <c:lblAlgn val="ctr"/>
        <c:lblOffset val="100"/>
        <c:noMultiLvlLbl val="0"/>
      </c:catAx>
      <c:valAx>
        <c:axId val="38538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9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0.90476190476190477</c:v>
                </c:pt>
                <c:pt idx="1">
                  <c:v>0.9285714285714286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79680"/>
        <c:axId val="449576416"/>
      </c:barChart>
      <c:catAx>
        <c:axId val="4495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6416"/>
        <c:crosses val="autoZero"/>
        <c:auto val="1"/>
        <c:lblAlgn val="ctr"/>
        <c:lblOffset val="100"/>
        <c:noMultiLvlLbl val="0"/>
      </c:catAx>
      <c:valAx>
        <c:axId val="44957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7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74240"/>
        <c:axId val="449572608"/>
      </c:barChart>
      <c:catAx>
        <c:axId val="44957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2608"/>
        <c:crosses val="autoZero"/>
        <c:auto val="1"/>
        <c:lblAlgn val="ctr"/>
        <c:lblOffset val="100"/>
        <c:noMultiLvlLbl val="0"/>
      </c:catAx>
      <c:valAx>
        <c:axId val="44957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7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0.93333333333333335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81312"/>
        <c:axId val="449580224"/>
      </c:barChart>
      <c:catAx>
        <c:axId val="44958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80224"/>
        <c:crosses val="autoZero"/>
        <c:auto val="1"/>
        <c:lblAlgn val="ctr"/>
        <c:lblOffset val="100"/>
        <c:noMultiLvlLbl val="0"/>
      </c:catAx>
      <c:valAx>
        <c:axId val="44958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8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82400"/>
        <c:axId val="449569344"/>
      </c:barChart>
      <c:catAx>
        <c:axId val="44958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69344"/>
        <c:crosses val="autoZero"/>
        <c:auto val="1"/>
        <c:lblAlgn val="ctr"/>
        <c:lblOffset val="100"/>
        <c:noMultiLvlLbl val="0"/>
      </c:catAx>
      <c:valAx>
        <c:axId val="44956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8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82944"/>
        <c:axId val="449575872"/>
      </c:barChart>
      <c:catAx>
        <c:axId val="44958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5872"/>
        <c:crosses val="autoZero"/>
        <c:auto val="1"/>
        <c:lblAlgn val="ctr"/>
        <c:lblOffset val="100"/>
        <c:noMultiLvlLbl val="0"/>
      </c:catAx>
      <c:valAx>
        <c:axId val="44957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8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0.848314606741573</c:v>
                </c:pt>
                <c:pt idx="1">
                  <c:v>0.87030075187969924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77504"/>
        <c:axId val="449570976"/>
      </c:barChart>
      <c:catAx>
        <c:axId val="44957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0976"/>
        <c:crosses val="autoZero"/>
        <c:auto val="1"/>
        <c:lblAlgn val="ctr"/>
        <c:lblOffset val="100"/>
        <c:noMultiLvlLbl val="0"/>
      </c:catAx>
      <c:valAx>
        <c:axId val="44957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7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0.78285295554469947</c:v>
                </c:pt>
                <c:pt idx="1">
                  <c:v>0.84708219412166774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9571520"/>
        <c:axId val="449578592"/>
        <c:extLst xmlns:c16r2="http://schemas.microsoft.com/office/drawing/2015/06/chart"/>
      </c:barChart>
      <c:catAx>
        <c:axId val="44957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8592"/>
        <c:crosses val="autoZero"/>
        <c:auto val="1"/>
        <c:lblAlgn val="ctr"/>
        <c:lblOffset val="100"/>
        <c:noMultiLvlLbl val="0"/>
      </c:catAx>
      <c:valAx>
        <c:axId val="4495785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7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0.55584999999999996</c:v>
                </c:pt>
                <c:pt idx="1">
                  <c:v>0.57535714285714279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80840240"/>
        <c:axId val="380841872"/>
        <c:extLst xmlns:c16r2="http://schemas.microsoft.com/office/drawing/2015/06/chart"/>
      </c:barChart>
      <c:catAx>
        <c:axId val="38084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841872"/>
        <c:crosses val="autoZero"/>
        <c:auto val="1"/>
        <c:lblAlgn val="ctr"/>
        <c:lblOffset val="100"/>
        <c:noMultiLvlLbl val="0"/>
      </c:catAx>
      <c:valAx>
        <c:axId val="38084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084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7890208"/>
        <c:axId val="2137891840"/>
      </c:barChart>
      <c:catAx>
        <c:axId val="213789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7891840"/>
        <c:crosses val="autoZero"/>
        <c:auto val="1"/>
        <c:lblAlgn val="ctr"/>
        <c:lblOffset val="100"/>
        <c:noMultiLvlLbl val="0"/>
      </c:catAx>
      <c:valAx>
        <c:axId val="213789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789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0.8783783783783784</c:v>
                </c:pt>
                <c:pt idx="1">
                  <c:v>0.97297297297297303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7359616"/>
        <c:axId val="2137357984"/>
      </c:barChart>
      <c:catAx>
        <c:axId val="213735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7357984"/>
        <c:crosses val="autoZero"/>
        <c:auto val="1"/>
        <c:lblAlgn val="ctr"/>
        <c:lblOffset val="100"/>
        <c:noMultiLvlLbl val="0"/>
      </c:catAx>
      <c:valAx>
        <c:axId val="213735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735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0.75609756097560976</c:v>
                </c:pt>
                <c:pt idx="1">
                  <c:v>0.75609756097560976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80992"/>
        <c:axId val="385385344"/>
      </c:barChart>
      <c:catAx>
        <c:axId val="38538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85344"/>
        <c:crosses val="autoZero"/>
        <c:auto val="1"/>
        <c:lblAlgn val="ctr"/>
        <c:lblOffset val="100"/>
        <c:noMultiLvlLbl val="0"/>
      </c:catAx>
      <c:valAx>
        <c:axId val="38538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8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0.73611111111111116</c:v>
                </c:pt>
                <c:pt idx="1">
                  <c:v>0.67105263157894735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94592"/>
        <c:axId val="385384800"/>
      </c:barChart>
      <c:catAx>
        <c:axId val="38539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84800"/>
        <c:crosses val="autoZero"/>
        <c:auto val="1"/>
        <c:lblAlgn val="ctr"/>
        <c:lblOffset val="100"/>
        <c:noMultiLvlLbl val="0"/>
      </c:catAx>
      <c:valAx>
        <c:axId val="38538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9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89696"/>
        <c:axId val="385394048"/>
      </c:barChart>
      <c:catAx>
        <c:axId val="38538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94048"/>
        <c:crosses val="autoZero"/>
        <c:auto val="1"/>
        <c:lblAlgn val="ctr"/>
        <c:lblOffset val="100"/>
        <c:noMultiLvlLbl val="0"/>
      </c:catAx>
      <c:valAx>
        <c:axId val="38539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8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91872"/>
        <c:axId val="385383168"/>
      </c:barChart>
      <c:catAx>
        <c:axId val="38539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83168"/>
        <c:crosses val="autoZero"/>
        <c:auto val="1"/>
        <c:lblAlgn val="ctr"/>
        <c:lblOffset val="100"/>
        <c:noMultiLvlLbl val="0"/>
      </c:catAx>
      <c:valAx>
        <c:axId val="38538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9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0.77586206896551724</c:v>
                </c:pt>
                <c:pt idx="1">
                  <c:v>0.98275862068965514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95136"/>
        <c:axId val="385393504"/>
      </c:barChart>
      <c:catAx>
        <c:axId val="38539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93504"/>
        <c:crosses val="autoZero"/>
        <c:auto val="1"/>
        <c:lblAlgn val="ctr"/>
        <c:lblOffset val="100"/>
        <c:noMultiLvlLbl val="0"/>
      </c:catAx>
      <c:valAx>
        <c:axId val="38539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9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0.16666666666666666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386432"/>
        <c:axId val="385390784"/>
      </c:barChart>
      <c:catAx>
        <c:axId val="38538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390784"/>
        <c:crosses val="autoZero"/>
        <c:auto val="1"/>
        <c:lblAlgn val="ctr"/>
        <c:lblOffset val="100"/>
        <c:noMultiLvlLbl val="0"/>
      </c:catAx>
      <c:valAx>
        <c:axId val="38539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38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1" t="s">
        <v>275</v>
      </c>
      <c r="B18" s="361"/>
      <c r="C18" s="361"/>
      <c r="D18" s="362" t="s">
        <v>465</v>
      </c>
      <c r="E18" s="362"/>
      <c r="F18" s="362"/>
      <c r="G18" s="362"/>
      <c r="H18" s="362"/>
      <c r="I18" s="362"/>
      <c r="J18" s="362"/>
      <c r="K18" s="36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3" t="s">
        <v>276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4" t="s">
        <v>278</v>
      </c>
      <c r="C23" s="364"/>
      <c r="D23" s="42"/>
      <c r="E23" s="42"/>
      <c r="F23" s="42"/>
      <c r="G23" s="42"/>
      <c r="H23" s="42"/>
      <c r="I23" s="42"/>
      <c r="J23" t="str">
        <f>D18</f>
        <v>CM Mahdia</v>
      </c>
    </row>
    <row r="24" spans="1:11" ht="33" customHeight="1" x14ac:dyDescent="0.25">
      <c r="A24" s="50" t="s">
        <v>279</v>
      </c>
      <c r="B24" s="365">
        <f>AVERAGE('A3 Exploitation'!D719,'A3 Technique'!D215)</f>
        <v>0.78285295554469947</v>
      </c>
      <c r="C24" s="365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5">
        <f>AVERAGE('A4 Exploitation'!D719,'A4 Technique'!D215)</f>
        <v>0.84708219412166774</v>
      </c>
      <c r="C25" s="365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4" t="s">
        <v>281</v>
      </c>
      <c r="C29" s="364"/>
      <c r="D29" s="42"/>
      <c r="E29" s="42"/>
      <c r="F29" s="42"/>
      <c r="G29" s="42"/>
      <c r="H29" s="42"/>
      <c r="I29" s="42"/>
      <c r="J29" t="str">
        <f>D18</f>
        <v>CM Mahdia</v>
      </c>
    </row>
    <row r="30" spans="1:11" ht="33" customHeight="1" x14ac:dyDescent="0.25">
      <c r="A30" s="50" t="s">
        <v>279</v>
      </c>
      <c r="B30" s="365">
        <f>'A3 Exploitation'!D719</f>
        <v>0.848314606741573</v>
      </c>
      <c r="C30" s="365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5">
        <f>'A4 Exploitation'!D719</f>
        <v>0.87030075187969924</v>
      </c>
      <c r="C31" s="365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6" t="s">
        <v>282</v>
      </c>
      <c r="C34" s="366"/>
      <c r="D34" s="42"/>
      <c r="E34" s="42"/>
      <c r="F34" s="42"/>
      <c r="G34" s="42"/>
      <c r="H34" s="42"/>
      <c r="I34" s="42"/>
      <c r="J34" t="str">
        <f>D18</f>
        <v>CM Mahdia</v>
      </c>
    </row>
    <row r="35" spans="1:10" ht="33" customHeight="1" x14ac:dyDescent="0.25">
      <c r="A35" s="50" t="s">
        <v>279</v>
      </c>
      <c r="B35" s="365">
        <f>AVERAGE('A3 Exploitation'!D717, 'A3 Technique'!D213)</f>
        <v>0.55584999999999996</v>
      </c>
      <c r="C35" s="365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5">
        <f>AVERAGE('A4 Exploitation'!D717, 'A4 Technique'!D213)</f>
        <v>0.57535714285714279</v>
      </c>
      <c r="C36" s="365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4" t="s">
        <v>283</v>
      </c>
      <c r="C39" s="364"/>
      <c r="D39" s="42"/>
      <c r="E39" s="42"/>
      <c r="F39" s="42"/>
      <c r="G39" s="42"/>
      <c r="H39" s="42"/>
      <c r="I39" s="42"/>
      <c r="J39" t="str">
        <f>D18</f>
        <v>CM Mahdia</v>
      </c>
    </row>
    <row r="40" spans="1:10" ht="33" customHeight="1" x14ac:dyDescent="0.25">
      <c r="A40" s="50" t="s">
        <v>279</v>
      </c>
      <c r="B40" s="367">
        <f>'A3 Exploitation'!D48</f>
        <v>0.94117647058823528</v>
      </c>
      <c r="C40" s="36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7">
        <f>'A4 Exploitation'!D48</f>
        <v>0.61111111111111116</v>
      </c>
      <c r="C41" s="36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4" t="s">
        <v>284</v>
      </c>
      <c r="C44" s="364"/>
      <c r="D44" s="42"/>
      <c r="E44" s="42"/>
      <c r="F44" s="42"/>
      <c r="G44" s="42"/>
      <c r="H44" s="42"/>
      <c r="I44" s="42"/>
      <c r="J44" t="str">
        <f>D18</f>
        <v>CM Mahdia</v>
      </c>
    </row>
    <row r="45" spans="1:10" ht="33" customHeight="1" x14ac:dyDescent="0.25">
      <c r="A45" s="50" t="s">
        <v>279</v>
      </c>
      <c r="B45" s="367" t="e">
        <f>'A3 Exploitation'!D129</f>
        <v>#DIV/0!</v>
      </c>
      <c r="C45" s="36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7" t="e">
        <f>'A4 Exploitation'!D129</f>
        <v>#DIV/0!</v>
      </c>
      <c r="C46" s="36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4" t="s">
        <v>444</v>
      </c>
      <c r="C49" s="364"/>
      <c r="D49" s="42"/>
      <c r="E49" s="42"/>
      <c r="F49" s="42"/>
      <c r="G49" s="42"/>
      <c r="H49" s="42"/>
      <c r="I49" s="42"/>
      <c r="J49" t="str">
        <f>D18</f>
        <v>CM Mahdia</v>
      </c>
    </row>
    <row r="50" spans="1:10" ht="33" customHeight="1" x14ac:dyDescent="0.25">
      <c r="A50" s="50" t="s">
        <v>279</v>
      </c>
      <c r="B50" s="367">
        <f>'A3 Exploitation'!D183</f>
        <v>0.8783783783783784</v>
      </c>
      <c r="C50" s="36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7">
        <f>'A4 Exploitation'!D183</f>
        <v>0.97297297297297303</v>
      </c>
      <c r="C51" s="36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4" t="s">
        <v>445</v>
      </c>
      <c r="C54" s="364"/>
      <c r="D54" s="42"/>
      <c r="E54" s="42"/>
      <c r="F54" s="42"/>
      <c r="G54" s="42"/>
      <c r="H54" s="42"/>
      <c r="I54" s="42"/>
      <c r="J54" t="str">
        <f>D18</f>
        <v>CM Mahdia</v>
      </c>
    </row>
    <row r="55" spans="1:10" ht="33" customHeight="1" x14ac:dyDescent="0.25">
      <c r="A55" s="50" t="s">
        <v>279</v>
      </c>
      <c r="B55" s="367">
        <f>'A3 Exploitation'!D245</f>
        <v>0.75609756097560976</v>
      </c>
      <c r="C55" s="36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7">
        <f>'A4 Exploitation'!D245</f>
        <v>0.75609756097560976</v>
      </c>
      <c r="C56" s="36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4" t="s">
        <v>446</v>
      </c>
      <c r="C59" s="364"/>
      <c r="D59" s="42"/>
      <c r="E59" s="42"/>
      <c r="F59" s="42"/>
      <c r="G59" s="42"/>
      <c r="H59" s="42"/>
      <c r="I59" s="42"/>
      <c r="J59" t="str">
        <f>D18</f>
        <v>CM Mahdia</v>
      </c>
    </row>
    <row r="60" spans="1:10" ht="33" customHeight="1" x14ac:dyDescent="0.25">
      <c r="A60" s="50" t="s">
        <v>279</v>
      </c>
      <c r="B60" s="367">
        <f>'A3 Exploitation'!D300</f>
        <v>0.73611111111111116</v>
      </c>
      <c r="C60" s="36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7">
        <f>'A4 Exploitation'!D300</f>
        <v>0.67105263157894735</v>
      </c>
      <c r="C61" s="36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4" t="s">
        <v>447</v>
      </c>
      <c r="C64" s="364"/>
      <c r="D64" s="42"/>
      <c r="E64" s="42"/>
      <c r="F64" s="42"/>
      <c r="G64" s="42"/>
      <c r="H64" s="42"/>
      <c r="I64" s="42"/>
      <c r="J64" t="str">
        <f>D18</f>
        <v>CM Mahdia</v>
      </c>
    </row>
    <row r="65" spans="1:10" ht="33" customHeight="1" x14ac:dyDescent="0.25">
      <c r="A65" s="50" t="s">
        <v>279</v>
      </c>
      <c r="B65" s="367" t="e">
        <f>'A3 Exploitation'!D366</f>
        <v>#DIV/0!</v>
      </c>
      <c r="C65" s="36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7" t="e">
        <f>'A4 Exploitation'!D366</f>
        <v>#DIV/0!</v>
      </c>
      <c r="C66" s="36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4" t="s">
        <v>448</v>
      </c>
      <c r="C69" s="364"/>
      <c r="D69" s="42"/>
      <c r="E69" s="42"/>
      <c r="F69" s="42"/>
      <c r="G69" s="42"/>
      <c r="H69" s="42"/>
      <c r="I69" s="42"/>
      <c r="J69" t="str">
        <f>D18</f>
        <v>CM Mahdia</v>
      </c>
    </row>
    <row r="70" spans="1:10" ht="33" customHeight="1" x14ac:dyDescent="0.25">
      <c r="A70" s="50" t="s">
        <v>279</v>
      </c>
      <c r="B70" s="367" t="e">
        <f>'A3 Exploitation'!D424</f>
        <v>#DIV/0!</v>
      </c>
      <c r="C70" s="36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7" t="e">
        <f>'A4 Exploitation'!D424</f>
        <v>#DIV/0!</v>
      </c>
      <c r="C71" s="36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4" t="s">
        <v>449</v>
      </c>
      <c r="C74" s="364"/>
      <c r="D74" s="42"/>
      <c r="E74" s="42"/>
      <c r="F74" s="42"/>
      <c r="G74" s="42"/>
      <c r="H74" s="42"/>
      <c r="I74" s="42"/>
      <c r="J74" t="str">
        <f>D18</f>
        <v>CM Mahdia</v>
      </c>
    </row>
    <row r="75" spans="1:10" ht="33" customHeight="1" x14ac:dyDescent="0.25">
      <c r="A75" s="50" t="s">
        <v>279</v>
      </c>
      <c r="B75" s="367">
        <f>'A3 Exploitation'!D471</f>
        <v>0.77586206896551724</v>
      </c>
      <c r="C75" s="36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7">
        <f>'A4 Exploitation'!D471</f>
        <v>0.98275862068965514</v>
      </c>
      <c r="C76" s="36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4" t="s">
        <v>450</v>
      </c>
      <c r="C79" s="364"/>
      <c r="D79" s="42"/>
      <c r="E79" s="42"/>
      <c r="F79" s="42"/>
      <c r="G79" s="42"/>
      <c r="H79" s="42"/>
      <c r="I79" s="42"/>
      <c r="J79" t="str">
        <f>D18</f>
        <v>CM Mahdia</v>
      </c>
    </row>
    <row r="80" spans="1:10" ht="33" customHeight="1" x14ac:dyDescent="0.25">
      <c r="A80" s="50" t="s">
        <v>279</v>
      </c>
      <c r="B80" s="367">
        <f>'A3 Exploitation'!D517</f>
        <v>0.16666666666666666</v>
      </c>
      <c r="C80" s="36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7" t="e">
        <f>'A4 Exploitation'!D517</f>
        <v>#DIV/0!</v>
      </c>
      <c r="C81" s="36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4" t="s">
        <v>451</v>
      </c>
      <c r="C84" s="364"/>
      <c r="D84" s="42"/>
      <c r="E84" s="42"/>
      <c r="F84" s="42"/>
      <c r="G84" s="42"/>
      <c r="H84" s="42"/>
      <c r="I84" s="42"/>
      <c r="J84" t="str">
        <f>D18</f>
        <v>CM Mahdia</v>
      </c>
    </row>
    <row r="85" spans="1:10" ht="33" customHeight="1" x14ac:dyDescent="0.25">
      <c r="A85" s="50" t="s">
        <v>279</v>
      </c>
      <c r="B85" s="367">
        <f>'A3 Exploitation'!D560</f>
        <v>1</v>
      </c>
      <c r="C85" s="36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7">
        <f>'A4 Exploitation'!D560</f>
        <v>1</v>
      </c>
      <c r="C86" s="36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4" t="s">
        <v>285</v>
      </c>
      <c r="C89" s="364"/>
      <c r="D89" s="42"/>
      <c r="E89" s="42"/>
      <c r="F89" s="42"/>
      <c r="G89" s="42"/>
      <c r="H89" s="42"/>
      <c r="I89" s="42"/>
      <c r="J89" t="str">
        <f>D18</f>
        <v>CM Mahdia</v>
      </c>
    </row>
    <row r="90" spans="1:10" ht="33" customHeight="1" x14ac:dyDescent="0.25">
      <c r="A90" s="50" t="s">
        <v>279</v>
      </c>
      <c r="B90" s="367">
        <f>'A3 Exploitation'!D600</f>
        <v>0.90476190476190477</v>
      </c>
      <c r="C90" s="36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7">
        <f>'A4 Exploitation'!D600</f>
        <v>0.9285714285714286</v>
      </c>
      <c r="C91" s="36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4" t="s">
        <v>286</v>
      </c>
      <c r="C94" s="364"/>
      <c r="D94" s="42"/>
      <c r="E94" s="42"/>
      <c r="F94" s="42"/>
      <c r="G94" s="42"/>
      <c r="H94" s="42"/>
      <c r="I94" s="42"/>
      <c r="J94" t="str">
        <f>D18</f>
        <v>CM Mahdia</v>
      </c>
    </row>
    <row r="95" spans="1:10" ht="33" customHeight="1" x14ac:dyDescent="0.25">
      <c r="A95" s="50" t="s">
        <v>279</v>
      </c>
      <c r="B95" s="367">
        <f>'A3 Exploitation'!D662</f>
        <v>0.94444444444444442</v>
      </c>
      <c r="C95" s="36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7">
        <f>'A4 Exploitation'!D662</f>
        <v>0.97222222222222221</v>
      </c>
      <c r="C96" s="36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8"/>
      <c r="C99" s="36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4" t="s">
        <v>452</v>
      </c>
      <c r="C100" s="364"/>
      <c r="D100" s="42"/>
      <c r="E100" s="42"/>
      <c r="F100" s="42"/>
      <c r="G100" s="42"/>
      <c r="H100" s="42"/>
      <c r="I100" s="42"/>
      <c r="J100" t="str">
        <f>D18</f>
        <v>CM Mahdia</v>
      </c>
    </row>
    <row r="101" spans="1:10" ht="33" customHeight="1" x14ac:dyDescent="0.25">
      <c r="A101" s="50" t="s">
        <v>279</v>
      </c>
      <c r="B101" s="367">
        <f>'A3 Exploitation'!D691</f>
        <v>1</v>
      </c>
      <c r="C101" s="36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7">
        <f>'A4 Exploitation'!D691</f>
        <v>0.93333333333333335</v>
      </c>
      <c r="C102" s="36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4" t="s">
        <v>453</v>
      </c>
      <c r="C105" s="364"/>
      <c r="J105" t="str">
        <f>D18</f>
        <v>CM Mahdia</v>
      </c>
    </row>
    <row r="106" spans="1:10" ht="33" customHeight="1" x14ac:dyDescent="0.25">
      <c r="A106" s="50" t="s">
        <v>279</v>
      </c>
      <c r="B106" s="367">
        <f>'A3 Exploitation'!D715</f>
        <v>1</v>
      </c>
      <c r="C106" s="367"/>
    </row>
    <row r="107" spans="1:10" ht="33" customHeight="1" x14ac:dyDescent="0.25">
      <c r="A107" s="50" t="s">
        <v>280</v>
      </c>
      <c r="B107" s="367">
        <f>'A4 Exploitation'!D715</f>
        <v>1</v>
      </c>
      <c r="C107" s="36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4" t="s">
        <v>287</v>
      </c>
      <c r="C110" s="364"/>
      <c r="J110" t="str">
        <f>D18</f>
        <v>CM Mahdia</v>
      </c>
    </row>
    <row r="111" spans="1:10" ht="33" customHeight="1" x14ac:dyDescent="0.25">
      <c r="A111" s="50" t="s">
        <v>279</v>
      </c>
      <c r="B111" s="367" t="str">
        <f>'A3 Exploitation'!D215</f>
        <v>1/Test de traçabilité poulets rôtis: 
Date de réception le 07/08/19, 120 pièces étaient reçues, lot PI 19218;
or la quantité tracée entre les dates du 07 et du 08/08, étaient seulement de 85 pièces.
2/Produit Pizza ronde: la quantité tracée à la date du 08/08, était de 1 pièces, or la quantité vendue selon le hit parade était de 3 pièces.</v>
      </c>
      <c r="C111" s="367"/>
    </row>
    <row r="112" spans="1:10" ht="33" customHeight="1" x14ac:dyDescent="0.25">
      <c r="A112" s="50" t="s">
        <v>280</v>
      </c>
      <c r="B112" s="367" t="str">
        <f>'A4 Exploitation'!D215</f>
        <v xml:space="preserve">La vérification des cadenciers a révélé pour les deux journées d'échantillonage  30/8 et 5/10 :
 Les quantités des poulets rotis fabriquées le 30/8 ne corepondent pas aux quantités vendues ni aux casses.
Les nuggets fabriqués le 05/10 ne correpondent pas a la quantité vendue ni aux casses.
Les cadenciers ne sont pas signés par le chef de rayon  </v>
      </c>
      <c r="C112" s="36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8" zoomScale="60" zoomScaleNormal="100" workbookViewId="0">
      <selection activeCell="C33" sqref="C3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27"/>
      <c r="E2" s="327"/>
      <c r="F2" s="93"/>
      <c r="G2" s="93"/>
    </row>
    <row r="3" spans="1:7" ht="22.5" x14ac:dyDescent="0.45">
      <c r="A3" s="92"/>
      <c r="B3" s="90">
        <v>2</v>
      </c>
      <c r="C3" s="91">
        <v>2</v>
      </c>
      <c r="D3" s="327"/>
      <c r="E3" s="327"/>
      <c r="F3" s="93"/>
      <c r="G3" s="93"/>
    </row>
    <row r="4" spans="1:7" ht="22.5" x14ac:dyDescent="0.45">
      <c r="A4" s="92"/>
      <c r="B4" s="90"/>
      <c r="C4" s="91" t="s">
        <v>30</v>
      </c>
      <c r="D4" s="327"/>
      <c r="E4" s="327"/>
      <c r="F4" s="93"/>
      <c r="G4" s="93"/>
    </row>
    <row r="5" spans="1:7" ht="22.5" x14ac:dyDescent="0.45">
      <c r="A5" s="92"/>
      <c r="B5" s="90"/>
      <c r="C5" s="90"/>
      <c r="D5" s="327"/>
      <c r="E5" s="327"/>
      <c r="F5" s="93"/>
      <c r="G5" s="93"/>
    </row>
    <row r="6" spans="1:7" ht="22.5" x14ac:dyDescent="0.45">
      <c r="A6" s="92"/>
      <c r="B6" s="90"/>
      <c r="C6" s="90"/>
      <c r="D6" s="327"/>
      <c r="E6" s="327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CM Mahdia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 t="s">
        <v>466</v>
      </c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 t="s">
        <v>467</v>
      </c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>
        <v>43686</v>
      </c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>
        <f>D719</f>
        <v>0.848314606741573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43686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1"/>
      <c r="B19" s="282"/>
      <c r="C19" s="282"/>
      <c r="D19" s="282"/>
      <c r="E19" s="323"/>
      <c r="F19" s="323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 t="s">
        <v>468</v>
      </c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6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102.75" customHeight="1" x14ac:dyDescent="0.4">
      <c r="A41" s="103" t="s">
        <v>306</v>
      </c>
      <c r="B41" s="104">
        <v>0</v>
      </c>
      <c r="C41" s="104"/>
      <c r="D41" s="141" t="s">
        <v>503</v>
      </c>
      <c r="E41" s="141" t="s">
        <v>469</v>
      </c>
      <c r="F41" s="105" t="s">
        <v>292</v>
      </c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v>2</v>
      </c>
      <c r="C43" s="104"/>
      <c r="D43" s="318">
        <v>1</v>
      </c>
      <c r="E43" s="352"/>
      <c r="F43" s="352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5" t="s">
        <v>36</v>
      </c>
      <c r="B47" s="124"/>
      <c r="C47" s="125"/>
      <c r="D47" s="126">
        <f>SUM(D44,D26)</f>
        <v>32</v>
      </c>
      <c r="E47" s="90"/>
      <c r="F47" s="96"/>
      <c r="G47" s="96"/>
    </row>
    <row r="48" spans="1:7" ht="22.5" x14ac:dyDescent="0.45">
      <c r="A48" s="325" t="s">
        <v>166</v>
      </c>
      <c r="B48" s="124"/>
      <c r="C48" s="125"/>
      <c r="D48" s="127">
        <f>D47/(COUNT(B30:C37,B21:C25,B39:C43)*2)</f>
        <v>0.94117647058823528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43686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1"/>
      <c r="B54" s="282"/>
      <c r="C54" s="282"/>
      <c r="D54" s="282"/>
      <c r="E54" s="323"/>
      <c r="F54" s="323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52"/>
      <c r="F127" s="352"/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7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7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105" x14ac:dyDescent="0.4">
      <c r="A139" s="107" t="s">
        <v>327</v>
      </c>
      <c r="B139" s="104">
        <v>1</v>
      </c>
      <c r="C139" s="107"/>
      <c r="D139" s="107" t="s">
        <v>471</v>
      </c>
      <c r="E139" s="107" t="s">
        <v>470</v>
      </c>
      <c r="F139" s="208" t="s">
        <v>293</v>
      </c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126" x14ac:dyDescent="0.4">
      <c r="A146" s="107" t="s">
        <v>401</v>
      </c>
      <c r="B146" s="251">
        <v>1</v>
      </c>
      <c r="C146" s="107"/>
      <c r="D146" s="107" t="s">
        <v>554</v>
      </c>
      <c r="E146" s="107" t="s">
        <v>555</v>
      </c>
      <c r="F146" s="208" t="s">
        <v>292</v>
      </c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126" x14ac:dyDescent="0.4">
      <c r="A151" s="107" t="s">
        <v>331</v>
      </c>
      <c r="B151" s="251">
        <v>0</v>
      </c>
      <c r="C151" s="107"/>
      <c r="D151" s="107" t="s">
        <v>472</v>
      </c>
      <c r="E151" s="107" t="s">
        <v>547</v>
      </c>
      <c r="F151" s="208" t="s">
        <v>292</v>
      </c>
      <c r="G151" s="96"/>
    </row>
    <row r="152" spans="1:7" ht="63" x14ac:dyDescent="0.4">
      <c r="A152" s="223" t="s">
        <v>358</v>
      </c>
      <c r="B152" s="251">
        <v>2</v>
      </c>
      <c r="C152" s="118" t="str">
        <f>IF(B152=0, -10, "0")</f>
        <v>0</v>
      </c>
      <c r="D152" s="107" t="s">
        <v>473</v>
      </c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105" x14ac:dyDescent="0.4">
      <c r="A166" s="107" t="s">
        <v>334</v>
      </c>
      <c r="B166" s="104">
        <v>0</v>
      </c>
      <c r="C166" s="107"/>
      <c r="D166" s="107" t="s">
        <v>474</v>
      </c>
      <c r="E166" s="105" t="s">
        <v>475</v>
      </c>
      <c r="F166" s="208" t="s">
        <v>292</v>
      </c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31" x14ac:dyDescent="0.4">
      <c r="A168" s="107" t="s">
        <v>390</v>
      </c>
      <c r="B168" s="104">
        <v>0</v>
      </c>
      <c r="C168" s="107"/>
      <c r="D168" s="107" t="s">
        <v>476</v>
      </c>
      <c r="E168" s="155" t="s">
        <v>477</v>
      </c>
      <c r="F168" s="208" t="s">
        <v>292</v>
      </c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8">
        <v>0.4</v>
      </c>
      <c r="E181" s="352"/>
      <c r="F181" s="352"/>
      <c r="G181" s="96"/>
    </row>
    <row r="182" spans="1:7" ht="22.5" x14ac:dyDescent="0.4">
      <c r="A182" s="230" t="s">
        <v>418</v>
      </c>
      <c r="B182" s="395"/>
      <c r="C182" s="396"/>
      <c r="D182" s="242">
        <f>SUM(B145:C160,B174:C181,B163:C171,B138:C142)</f>
        <v>65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0.8783783783783784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43686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1"/>
      <c r="B189" s="282"/>
      <c r="C189" s="282"/>
      <c r="D189" s="282"/>
      <c r="E189" s="323"/>
      <c r="F189" s="323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107.25" customHeight="1" x14ac:dyDescent="0.4">
      <c r="A203" s="103" t="s">
        <v>208</v>
      </c>
      <c r="B203" s="104">
        <v>0</v>
      </c>
      <c r="C203" s="104"/>
      <c r="D203" s="141" t="s">
        <v>478</v>
      </c>
      <c r="E203" s="141" t="s">
        <v>479</v>
      </c>
      <c r="F203" s="105" t="s">
        <v>293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420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>
        <v>2</v>
      </c>
      <c r="C210" s="137"/>
      <c r="D210" s="105"/>
      <c r="E210" s="106"/>
      <c r="F210" s="105"/>
      <c r="G210" s="96"/>
    </row>
    <row r="211" spans="1:7" ht="63" x14ac:dyDescent="0.4">
      <c r="A211" s="103" t="s">
        <v>140</v>
      </c>
      <c r="B211" s="104">
        <v>1</v>
      </c>
      <c r="C211" s="104"/>
      <c r="D211" s="105" t="s">
        <v>548</v>
      </c>
      <c r="E211" s="105" t="s">
        <v>549</v>
      </c>
      <c r="F211" s="105" t="s">
        <v>292</v>
      </c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215.25" customHeight="1" x14ac:dyDescent="0.45">
      <c r="A215" s="183" t="s">
        <v>132</v>
      </c>
      <c r="B215" s="104">
        <v>0</v>
      </c>
      <c r="C215" s="118">
        <f>IF(B215=0, -10, "0")</f>
        <v>-10</v>
      </c>
      <c r="D215" s="353" t="s">
        <v>550</v>
      </c>
      <c r="E215" s="155" t="s">
        <v>551</v>
      </c>
      <c r="F215" s="105" t="s">
        <v>293</v>
      </c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25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0.59523809523809523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26" x14ac:dyDescent="0.4">
      <c r="A230" s="162" t="s">
        <v>116</v>
      </c>
      <c r="B230" s="104">
        <v>1</v>
      </c>
      <c r="C230" s="118"/>
      <c r="D230" s="163" t="s">
        <v>480</v>
      </c>
      <c r="E230" s="105" t="s">
        <v>481</v>
      </c>
      <c r="F230" s="105" t="s">
        <v>292</v>
      </c>
      <c r="G230" s="96"/>
    </row>
    <row r="231" spans="1:7" ht="22.5" x14ac:dyDescent="0.45">
      <c r="A231" s="335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63" x14ac:dyDescent="0.4">
      <c r="A237" s="139" t="s">
        <v>311</v>
      </c>
      <c r="B237" s="104">
        <v>1</v>
      </c>
      <c r="C237" s="118" t="str">
        <f>IF(B237=0, -5, "0")</f>
        <v>0</v>
      </c>
      <c r="D237" s="105" t="s">
        <v>488</v>
      </c>
      <c r="E237" s="105" t="s">
        <v>545</v>
      </c>
      <c r="F237" s="105" t="s">
        <v>292</v>
      </c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8">
        <v>0.6</v>
      </c>
      <c r="E240" s="352"/>
      <c r="F240" s="352"/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0.875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5" t="s">
        <v>421</v>
      </c>
      <c r="B244" s="152"/>
      <c r="C244" s="153"/>
      <c r="D244" s="126">
        <f>SUM(D241,D199,D223)</f>
        <v>62</v>
      </c>
      <c r="E244" s="90"/>
      <c r="F244" s="96"/>
      <c r="G244" s="96"/>
    </row>
    <row r="245" spans="1:7" ht="22.5" x14ac:dyDescent="0.45">
      <c r="A245" s="325" t="s">
        <v>422</v>
      </c>
      <c r="B245" s="152"/>
      <c r="C245" s="153"/>
      <c r="D245" s="127">
        <f>D244/(COUNT(B227:C231,B191:C198,B203:C222,B233:C240)*2)</f>
        <v>0.75609756097560976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43686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1"/>
      <c r="B251" s="282"/>
      <c r="C251" s="282"/>
      <c r="D251" s="282"/>
      <c r="E251" s="323"/>
      <c r="F251" s="323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105" x14ac:dyDescent="0.4">
      <c r="A258" s="130" t="s">
        <v>141</v>
      </c>
      <c r="B258" s="104">
        <v>1</v>
      </c>
      <c r="C258" s="104"/>
      <c r="D258" s="105" t="s">
        <v>483</v>
      </c>
      <c r="E258" s="105" t="s">
        <v>484</v>
      </c>
      <c r="F258" s="105" t="s">
        <v>292</v>
      </c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0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147" x14ac:dyDescent="0.4">
      <c r="A272" s="229" t="s">
        <v>420</v>
      </c>
      <c r="B272" s="104">
        <v>0</v>
      </c>
      <c r="C272" s="118">
        <f>IF(B272=0, -10, "0")</f>
        <v>-10</v>
      </c>
      <c r="D272" s="156" t="s">
        <v>482</v>
      </c>
      <c r="E272" s="105" t="s">
        <v>556</v>
      </c>
      <c r="F272" s="105" t="s">
        <v>293</v>
      </c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189" x14ac:dyDescent="0.4">
      <c r="A274" s="103" t="s">
        <v>116</v>
      </c>
      <c r="B274" s="104">
        <v>0</v>
      </c>
      <c r="C274" s="104"/>
      <c r="D274" s="156" t="s">
        <v>557</v>
      </c>
      <c r="E274" s="105" t="s">
        <v>487</v>
      </c>
      <c r="F274" s="105" t="s">
        <v>292</v>
      </c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10"/>
      <c r="E275" s="106"/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88.5" customHeight="1" x14ac:dyDescent="0.4">
      <c r="A278" s="103" t="s">
        <v>140</v>
      </c>
      <c r="B278" s="104">
        <v>0</v>
      </c>
      <c r="C278" s="104"/>
      <c r="D278" s="105" t="s">
        <v>485</v>
      </c>
      <c r="E278" s="105" t="s">
        <v>486</v>
      </c>
      <c r="F278" s="105" t="s">
        <v>292</v>
      </c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74.25" customHeight="1" x14ac:dyDescent="0.4">
      <c r="A284" s="160" t="s">
        <v>406</v>
      </c>
      <c r="B284" s="104" t="s">
        <v>30</v>
      </c>
      <c r="C284" s="104"/>
      <c r="D284" s="359" t="s">
        <v>504</v>
      </c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8">
        <v>1</v>
      </c>
      <c r="E295" s="352"/>
      <c r="F295" s="352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0.6785714285714286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5" t="s">
        <v>423</v>
      </c>
      <c r="B299" s="152"/>
      <c r="C299" s="153"/>
      <c r="D299" s="126">
        <f>SUM(D261,D296)</f>
        <v>53</v>
      </c>
      <c r="E299" s="90"/>
      <c r="F299" s="96"/>
      <c r="G299" s="96"/>
    </row>
    <row r="300" spans="1:7" ht="22.5" x14ac:dyDescent="0.45">
      <c r="A300" s="325" t="s">
        <v>424</v>
      </c>
      <c r="B300" s="152"/>
      <c r="C300" s="153"/>
      <c r="D300" s="127">
        <f>D299/(COUNT(B253:C260,B265:C285,B288:C295)*2)</f>
        <v>0.73611111111111116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43686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1"/>
      <c r="B306" s="282"/>
      <c r="C306" s="282"/>
      <c r="D306" s="282"/>
      <c r="E306" s="323"/>
      <c r="F306" s="323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 t="s">
        <v>30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29" t="s">
        <v>420</v>
      </c>
      <c r="B324" s="104" t="s">
        <v>30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2" t="s">
        <v>58</v>
      </c>
      <c r="B332" s="104" t="s">
        <v>30</v>
      </c>
      <c r="C332" s="118" t="str">
        <f>IF(B332=0, -10, "0")</f>
        <v>0</v>
      </c>
      <c r="D332" s="171"/>
      <c r="E332" s="106"/>
      <c r="F332" s="105"/>
      <c r="G332" s="96"/>
    </row>
    <row r="333" spans="1:7" ht="19.5" customHeight="1" x14ac:dyDescent="0.45">
      <c r="A333" s="228" t="s">
        <v>344</v>
      </c>
      <c r="B333" s="104" t="s">
        <v>30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 t="s">
        <v>30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 t="s">
        <v>30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 t="s">
        <v>30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 t="s">
        <v>30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4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 t="s">
        <v>30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5"/>
      <c r="D355" s="175"/>
      <c r="E355" s="175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8" t="str">
        <f>IFERROR(E361/F361,"N.A")</f>
        <v>N.A</v>
      </c>
      <c r="E361" s="352"/>
      <c r="F361" s="352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5" t="s">
        <v>425</v>
      </c>
      <c r="B365" s="152"/>
      <c r="C365" s="153"/>
      <c r="D365" s="126">
        <f>SUM(D362,D316,D339)</f>
        <v>0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43686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1"/>
      <c r="B372" s="282"/>
      <c r="C372" s="282"/>
      <c r="D372" s="282"/>
      <c r="E372" s="323"/>
      <c r="F372" s="323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5"/>
      <c r="E390" s="106"/>
      <c r="F390" s="105"/>
      <c r="G390" s="96"/>
    </row>
    <row r="391" spans="1:7" ht="22.5" x14ac:dyDescent="0.4">
      <c r="A391" s="172" t="s">
        <v>318</v>
      </c>
      <c r="B391" s="104" t="s">
        <v>30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 t="s">
        <v>30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 t="s">
        <v>30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5"/>
      <c r="E396" s="106"/>
      <c r="F396" s="105"/>
      <c r="G396" s="96"/>
    </row>
    <row r="397" spans="1:7" ht="67.5" x14ac:dyDescent="0.4">
      <c r="A397" s="186" t="s">
        <v>457</v>
      </c>
      <c r="B397" s="104" t="s">
        <v>30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7"/>
      <c r="D400" s="156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 t="s">
        <v>30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 t="s">
        <v>30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 t="s">
        <v>30</v>
      </c>
      <c r="C409" s="104"/>
      <c r="D409" s="160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 t="s">
        <v>30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 t="s">
        <v>30</v>
      </c>
      <c r="C413" s="251"/>
      <c r="D413" s="156"/>
      <c r="E413" s="254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 t="s">
        <v>30</v>
      </c>
      <c r="C415" s="104"/>
      <c r="D415" s="155"/>
      <c r="E415" s="106"/>
      <c r="F415" s="105"/>
      <c r="G415" s="96"/>
    </row>
    <row r="416" spans="1:7" ht="21" x14ac:dyDescent="0.4">
      <c r="A416" s="261" t="s">
        <v>396</v>
      </c>
      <c r="B416" s="104" t="s">
        <v>30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 t="str">
        <f>IF(D419=1, 2, IF(AND(D419&lt;1,D419&gt;0), 1, IF(D419=0,"0","NA")))</f>
        <v>NA</v>
      </c>
      <c r="C419" s="104"/>
      <c r="D419" s="318" t="str">
        <f>IFERROR(E419/F419,"N.A")</f>
        <v>N.A</v>
      </c>
      <c r="E419" s="352"/>
      <c r="F419" s="352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5" t="s">
        <v>428</v>
      </c>
      <c r="B423" s="152"/>
      <c r="C423" s="153"/>
      <c r="D423" s="126">
        <f>SUM(D420,D385)</f>
        <v>0</v>
      </c>
      <c r="E423" s="90"/>
      <c r="F423" s="96"/>
      <c r="G423" s="96"/>
    </row>
    <row r="424" spans="1:7" ht="22.5" x14ac:dyDescent="0.45">
      <c r="A424" s="325" t="s">
        <v>429</v>
      </c>
      <c r="B424" s="152"/>
      <c r="C424" s="153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43686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1"/>
      <c r="B430" s="282"/>
      <c r="C430" s="282"/>
      <c r="D430" s="282"/>
      <c r="E430" s="323"/>
      <c r="F430" s="323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4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105" x14ac:dyDescent="0.4">
      <c r="A445" s="332" t="s">
        <v>272</v>
      </c>
      <c r="B445" s="104">
        <v>0</v>
      </c>
      <c r="C445" s="118">
        <f>IF(B445=0, -5, "0")</f>
        <v>-5</v>
      </c>
      <c r="D445" s="105" t="s">
        <v>493</v>
      </c>
      <c r="E445" s="105" t="s">
        <v>494</v>
      </c>
      <c r="F445" s="105" t="s">
        <v>292</v>
      </c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351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84" x14ac:dyDescent="0.4">
      <c r="A448" s="173" t="s">
        <v>352</v>
      </c>
      <c r="B448" s="104">
        <v>1</v>
      </c>
      <c r="C448" s="140" t="str">
        <f>IF(B448=0, -5, "0")</f>
        <v>0</v>
      </c>
      <c r="D448" s="135" t="s">
        <v>489</v>
      </c>
      <c r="E448" s="105" t="s">
        <v>490</v>
      </c>
      <c r="F448" s="105" t="s">
        <v>292</v>
      </c>
      <c r="G448" s="96"/>
    </row>
    <row r="449" spans="1:7" ht="63" x14ac:dyDescent="0.4">
      <c r="A449" s="103" t="s">
        <v>85</v>
      </c>
      <c r="B449" s="104">
        <v>0</v>
      </c>
      <c r="C449" s="104"/>
      <c r="D449" s="131" t="s">
        <v>491</v>
      </c>
      <c r="E449" s="105" t="s">
        <v>492</v>
      </c>
      <c r="F449" s="105" t="s">
        <v>292</v>
      </c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v>1</v>
      </c>
      <c r="C466" s="104"/>
      <c r="D466" s="318">
        <v>0.66700000000000004</v>
      </c>
      <c r="E466" s="352"/>
      <c r="F466" s="352"/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29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0.69047619047619047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5" t="s">
        <v>431</v>
      </c>
      <c r="B470" s="152"/>
      <c r="C470" s="153"/>
      <c r="D470" s="126">
        <f>SUM(D467,D440)</f>
        <v>45</v>
      </c>
      <c r="E470" s="90"/>
      <c r="F470" s="96"/>
      <c r="G470" s="96"/>
    </row>
    <row r="471" spans="1:7" ht="22.5" x14ac:dyDescent="0.45">
      <c r="A471" s="325" t="s">
        <v>432</v>
      </c>
      <c r="B471" s="152"/>
      <c r="C471" s="153"/>
      <c r="D471" s="127">
        <f>D470/(COUNT(B444:C457,B432:C439,B460:C466)*2)</f>
        <v>0.77586206896551724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0">
        <f>B11</f>
        <v>43686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3" t="s">
        <v>32</v>
      </c>
      <c r="C476" s="253" t="s">
        <v>31</v>
      </c>
      <c r="D476" s="415"/>
      <c r="E476" s="416"/>
      <c r="F476" s="416"/>
      <c r="G476" s="96"/>
    </row>
    <row r="477" spans="1:7" ht="22.5" x14ac:dyDescent="0.4">
      <c r="A477" s="281"/>
      <c r="B477" s="282"/>
      <c r="C477" s="282"/>
      <c r="D477" s="282"/>
      <c r="E477" s="323"/>
      <c r="F477" s="323"/>
      <c r="G477" s="96"/>
    </row>
    <row r="478" spans="1:7" ht="24.75" x14ac:dyDescent="0.4">
      <c r="A478" s="351" t="s">
        <v>52</v>
      </c>
      <c r="B478" s="351"/>
      <c r="C478" s="351"/>
      <c r="D478" s="351"/>
      <c r="E478" s="351"/>
      <c r="F478" s="351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24"/>
      <c r="C483" s="237"/>
      <c r="D483" s="237"/>
      <c r="E483" s="237"/>
      <c r="F483" s="237"/>
      <c r="G483" s="96"/>
    </row>
    <row r="484" spans="1:7" ht="30" customHeight="1" x14ac:dyDescent="0.5">
      <c r="A484" s="349" t="s">
        <v>443</v>
      </c>
      <c r="B484" s="350"/>
      <c r="C484" s="350"/>
      <c r="D484" s="350"/>
      <c r="E484" s="350"/>
      <c r="F484" s="350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>
        <v>2</v>
      </c>
      <c r="C487" s="296"/>
      <c r="D487" s="296"/>
      <c r="E487" s="296"/>
      <c r="F487" s="105"/>
      <c r="G487" s="96"/>
    </row>
    <row r="488" spans="1:7" ht="105" x14ac:dyDescent="0.4">
      <c r="A488" s="336" t="s">
        <v>458</v>
      </c>
      <c r="B488" s="104">
        <v>0</v>
      </c>
      <c r="C488" s="118">
        <f>IF(B488=0, -5, "0")</f>
        <v>-5</v>
      </c>
      <c r="D488" s="354" t="s">
        <v>505</v>
      </c>
      <c r="E488" s="354" t="s">
        <v>506</v>
      </c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24"/>
      <c r="C494" s="237"/>
      <c r="D494" s="237"/>
      <c r="E494" s="237"/>
      <c r="F494" s="237"/>
      <c r="G494" s="96"/>
    </row>
    <row r="495" spans="1:7" ht="39" customHeight="1" x14ac:dyDescent="0.5">
      <c r="A495" s="346" t="s">
        <v>23</v>
      </c>
      <c r="B495" s="347"/>
      <c r="C495" s="347"/>
      <c r="D495" s="347"/>
      <c r="E495" s="347"/>
      <c r="F495" s="348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>
        <v>2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>
        <v>2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90" customHeight="1" x14ac:dyDescent="0.4">
      <c r="A501" s="163" t="s">
        <v>335</v>
      </c>
      <c r="B501" s="104">
        <v>1</v>
      </c>
      <c r="C501" s="224"/>
      <c r="D501" s="355" t="s">
        <v>558</v>
      </c>
      <c r="E501" s="356" t="s">
        <v>507</v>
      </c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7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52"/>
      <c r="F515" s="352"/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2</v>
      </c>
      <c r="E516" s="90"/>
      <c r="F516" s="96"/>
      <c r="G516" s="96"/>
    </row>
    <row r="517" spans="1:7" ht="21" customHeight="1" x14ac:dyDescent="0.45">
      <c r="A517" s="325" t="s">
        <v>434</v>
      </c>
      <c r="B517" s="152"/>
      <c r="C517" s="153"/>
      <c r="D517" s="127">
        <f>D516/(COUNT(B496:C506,B485:C493,B509:C515,B479:C482)*2)</f>
        <v>0.16666666666666666</v>
      </c>
      <c r="E517" s="90"/>
      <c r="F517" s="96"/>
      <c r="G517" s="96"/>
    </row>
    <row r="518" spans="1:7" ht="21" x14ac:dyDescent="0.4">
      <c r="A518" s="236"/>
      <c r="B518" s="324"/>
      <c r="C518" s="237"/>
      <c r="D518" s="244"/>
      <c r="E518" s="245"/>
      <c r="F518" s="245"/>
      <c r="G518" s="96"/>
    </row>
    <row r="519" spans="1:7" ht="21" x14ac:dyDescent="0.4">
      <c r="A519" s="236"/>
      <c r="B519" s="324"/>
      <c r="C519" s="237"/>
      <c r="D519" s="244"/>
      <c r="E519" s="245"/>
      <c r="F519" s="245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0">
        <f>B11</f>
        <v>43686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8" t="s">
        <v>32</v>
      </c>
      <c r="C523" s="249" t="s">
        <v>31</v>
      </c>
      <c r="D523" s="377"/>
      <c r="E523" s="378"/>
      <c r="F523" s="378"/>
      <c r="G523" s="96"/>
    </row>
    <row r="524" spans="1:7" ht="22.5" x14ac:dyDescent="0.4">
      <c r="A524" s="285"/>
      <c r="B524" s="286"/>
      <c r="C524" s="286"/>
      <c r="D524" s="282"/>
      <c r="E524" s="323"/>
      <c r="F524" s="323"/>
      <c r="G524" s="96"/>
    </row>
    <row r="525" spans="1:7" ht="24.75" x14ac:dyDescent="0.4">
      <c r="A525" s="288" t="s">
        <v>17</v>
      </c>
      <c r="B525" s="250"/>
      <c r="C525" s="426"/>
      <c r="D525" s="426"/>
      <c r="E525" s="426"/>
      <c r="F525" s="427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97" t="s">
        <v>33</v>
      </c>
      <c r="B533" s="398"/>
      <c r="C533" s="399"/>
      <c r="D533" s="297">
        <f>D532/(COUNT(B526:C531)*2)</f>
        <v>1</v>
      </c>
      <c r="E533" s="201"/>
      <c r="F533" s="201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 t="s">
        <v>292</v>
      </c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89" t="s">
        <v>304</v>
      </c>
      <c r="B547" s="264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8">
        <v>1</v>
      </c>
      <c r="E555" s="352"/>
      <c r="F555" s="352"/>
      <c r="G555" s="96"/>
    </row>
    <row r="556" spans="1:7" ht="21" x14ac:dyDescent="0.4">
      <c r="A556" s="420" t="s">
        <v>34</v>
      </c>
      <c r="B556" s="420"/>
      <c r="C556" s="421"/>
      <c r="D556" s="326">
        <f>SUM(B548:C555,B536:C545)</f>
        <v>34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7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5" t="s">
        <v>435</v>
      </c>
      <c r="B559" s="152"/>
      <c r="C559" s="153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5" t="s">
        <v>436</v>
      </c>
      <c r="B560" s="152"/>
      <c r="C560" s="153"/>
      <c r="D560" s="127">
        <f>D559/(COUNT(B536:C545,B526:C531,B548:C555)*2)</f>
        <v>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7">
        <f>B11</f>
        <v>43686</v>
      </c>
      <c r="B564" s="96"/>
      <c r="C564" s="96"/>
      <c r="D564" s="279"/>
      <c r="E564" s="279"/>
      <c r="F564" s="279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3" t="s">
        <v>32</v>
      </c>
      <c r="C566" s="253" t="s">
        <v>31</v>
      </c>
      <c r="D566" s="415"/>
      <c r="E566" s="416"/>
      <c r="F566" s="416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41" t="s">
        <v>559</v>
      </c>
      <c r="E577" s="141" t="s">
        <v>502</v>
      </c>
      <c r="F577" s="105" t="s">
        <v>292</v>
      </c>
      <c r="G577" s="96"/>
    </row>
    <row r="578" spans="1:7" ht="21" x14ac:dyDescent="0.4">
      <c r="A578" s="420" t="s">
        <v>34</v>
      </c>
      <c r="B578" s="420"/>
      <c r="C578" s="421"/>
      <c r="D578" s="326">
        <f>SUM(B569:C577)</f>
        <v>17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7">
        <f>D578/(COUNT(B569:C577)*2)</f>
        <v>0.94444444444444442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84" x14ac:dyDescent="0.4">
      <c r="A582" s="103" t="s">
        <v>87</v>
      </c>
      <c r="B582" s="104">
        <v>0</v>
      </c>
      <c r="C582" s="104"/>
      <c r="D582" s="105" t="s">
        <v>495</v>
      </c>
      <c r="E582" s="105" t="s">
        <v>496</v>
      </c>
      <c r="F582" s="105" t="s">
        <v>293</v>
      </c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8">
        <v>0.75</v>
      </c>
      <c r="E595" s="352"/>
      <c r="F595" s="352"/>
      <c r="G595" s="96"/>
    </row>
    <row r="596" spans="1:7" ht="21" x14ac:dyDescent="0.4">
      <c r="A596" s="420" t="s">
        <v>34</v>
      </c>
      <c r="B596" s="420"/>
      <c r="C596" s="421"/>
      <c r="D596" s="326">
        <f>SUM(B589:C595,B582:C587)</f>
        <v>21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7">
        <f>D596/(COUNT(B582:C587,B589:C595)*2)</f>
        <v>0.875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25" t="s">
        <v>37</v>
      </c>
      <c r="B599" s="124"/>
      <c r="C599" s="125"/>
      <c r="D599" s="126">
        <f>SUM(D596,D578)</f>
        <v>38</v>
      </c>
      <c r="E599" s="238"/>
      <c r="F599" s="238"/>
      <c r="G599" s="96"/>
    </row>
    <row r="600" spans="1:7" ht="22.5" x14ac:dyDescent="0.45">
      <c r="A600" s="442" t="s">
        <v>168</v>
      </c>
      <c r="B600" s="443"/>
      <c r="C600" s="444"/>
      <c r="D600" s="127">
        <f>D599/(COUNT(B569:C577,B589:C595,B582:C587)*2)</f>
        <v>0.90476190476190477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43686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6"/>
    </row>
    <row r="607" spans="1:7" ht="24.75" x14ac:dyDescent="0.4">
      <c r="A607" s="283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63" x14ac:dyDescent="0.4">
      <c r="A614" s="130" t="s">
        <v>201</v>
      </c>
      <c r="B614" s="104">
        <v>0</v>
      </c>
      <c r="C614" s="104"/>
      <c r="D614" s="103" t="s">
        <v>497</v>
      </c>
      <c r="E614" s="105" t="s">
        <v>498</v>
      </c>
      <c r="F614" s="105" t="s">
        <v>292</v>
      </c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26">
        <f>SUM(B608:C615)</f>
        <v>14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7">
        <f>D616/(COUNT(B608:C615)*2)</f>
        <v>0.875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5" t="s">
        <v>499</v>
      </c>
      <c r="E620" s="105" t="s">
        <v>500</v>
      </c>
      <c r="F620" s="105" t="s">
        <v>292</v>
      </c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129" customHeight="1" x14ac:dyDescent="0.4">
      <c r="A626" s="162" t="s">
        <v>399</v>
      </c>
      <c r="B626" s="104">
        <v>1</v>
      </c>
      <c r="C626" s="118"/>
      <c r="D626" s="155" t="s">
        <v>501</v>
      </c>
      <c r="E626" s="105" t="s">
        <v>546</v>
      </c>
      <c r="F626" s="105" t="s">
        <v>292</v>
      </c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0">
        <f>SUM(B620:C628)</f>
        <v>16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3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8">
        <v>1</v>
      </c>
      <c r="E657" s="352"/>
      <c r="F657" s="352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5" t="s">
        <v>38</v>
      </c>
      <c r="B661" s="152"/>
      <c r="C661" s="153"/>
      <c r="D661" s="126">
        <f>SUM(D616,D629,D639,D658)</f>
        <v>68</v>
      </c>
      <c r="E661" s="90"/>
      <c r="F661" s="96"/>
      <c r="G661" s="96"/>
    </row>
    <row r="662" spans="1:7" ht="22.5" x14ac:dyDescent="0.45">
      <c r="A662" s="325" t="s">
        <v>169</v>
      </c>
      <c r="B662" s="152"/>
      <c r="C662" s="153"/>
      <c r="D662" s="127">
        <f>D661/(COUNT(B651:C657,B620:C628,B633:C638,B608:C615,B643:C649)*2)</f>
        <v>0.94444444444444442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7">
        <f>B11</f>
        <v>43686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1"/>
      <c r="B669" s="282"/>
      <c r="C669" s="282"/>
      <c r="D669" s="282"/>
      <c r="E669" s="323"/>
      <c r="F669" s="323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6"/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 t="s">
        <v>30</v>
      </c>
      <c r="C680" s="215"/>
      <c r="D680" s="206"/>
      <c r="E680" s="106"/>
      <c r="F680" s="105" t="s">
        <v>292</v>
      </c>
      <c r="G680" s="96"/>
    </row>
    <row r="681" spans="1:7" ht="38.25" customHeight="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7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8">
        <v>1</v>
      </c>
      <c r="E689" s="352"/>
      <c r="F689" s="352"/>
      <c r="G689" s="96"/>
    </row>
    <row r="690" spans="1:7" ht="22.5" x14ac:dyDescent="0.45">
      <c r="A690" s="325" t="s">
        <v>407</v>
      </c>
      <c r="B690" s="152"/>
      <c r="C690" s="153"/>
      <c r="D690" s="126">
        <f>SUM(B670:C689)</f>
        <v>26</v>
      </c>
      <c r="E690" s="90"/>
      <c r="F690" s="96"/>
      <c r="G690" s="96"/>
    </row>
    <row r="691" spans="1:7" ht="22.5" x14ac:dyDescent="0.45">
      <c r="A691" s="325" t="s">
        <v>408</v>
      </c>
      <c r="B691" s="152"/>
      <c r="C691" s="153"/>
      <c r="D691" s="127">
        <f>D690/(COUNT(B670:C689)*2)</f>
        <v>1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4"/>
    </row>
    <row r="694" spans="1:7" ht="21" customHeight="1" x14ac:dyDescent="0.4">
      <c r="A694" s="197">
        <f>B11</f>
        <v>43686</v>
      </c>
      <c r="B694" s="96"/>
      <c r="C694" s="96"/>
      <c r="D694" s="213"/>
      <c r="E694" s="213"/>
      <c r="F694" s="213"/>
      <c r="G694" s="214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4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 t="s">
        <v>292</v>
      </c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450"/>
      <c r="C704" s="451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v>2</v>
      </c>
      <c r="C710" s="104"/>
      <c r="D710" s="318">
        <v>1</v>
      </c>
      <c r="E710" s="320"/>
      <c r="F710" s="320"/>
    </row>
    <row r="711" spans="1:7" ht="21" x14ac:dyDescent="0.3">
      <c r="A711" s="108" t="s">
        <v>34</v>
      </c>
      <c r="B711" s="108"/>
      <c r="C711" s="123"/>
      <c r="D711" s="280">
        <f>SUM(B708:C710)</f>
        <v>6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25" t="s">
        <v>409</v>
      </c>
      <c r="B714" s="152"/>
      <c r="C714" s="153"/>
      <c r="D714" s="246">
        <f>SUM(D711,D704)</f>
        <v>16</v>
      </c>
      <c r="G714" s="96"/>
    </row>
    <row r="715" spans="1:7" ht="22.5" x14ac:dyDescent="0.45">
      <c r="A715" s="325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0.8417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453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0.848314606741573</v>
      </c>
      <c r="E719" s="3"/>
      <c r="F719" s="3"/>
    </row>
  </sheetData>
  <sheetProtection algorithmName="SHA-512" hashValue="Dvifwu6czLBhaMDd7wzXXAax2fXJjUNUuPt3sSqYolOX3RZEYHAdvsUyFnf5o8iAcinzeLmVN9Kfq/Kc2WwdTg==" saltValue="5S/mek4NhTexu2Us+uyRAg==" spinCount="100000" sheet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45:B160 B620 B105:B108 B383:B384 B354:B361 B85:B100 B39:B42 B643:B649 B536:B545 B444:B449 B460:B466 B120:B126 B651:B657 B526:B531 B308:B315 B345:B351 B458 B509:B515 B412:B419 B265:B285 B708:B710 B496:B498 B395:B409 B66:B82 B230:B231 B166:B171 B500:B506 B626:B628 B253:B260 B191:B198 B670:B689 B63 B203:B222 B432:B439 B518:B519 B30:B37 B548:B555 B633:B638 B113:B117 B139:B143 B320:B338 B479:B483 B485:B494 B608:B615 B56:B61 B103 B111 B163:B164 B174:B181 B227:B228 B233:B240 B589:B595 B343 B374:B381 B389:B393 B288:B295 B569:B577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621:B625 B229 B499 B450:B457 B344 B382 B394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5" zoomScale="80" zoomScaleNormal="90" zoomScaleSheetLayoutView="80" workbookViewId="0">
      <selection activeCell="D208" sqref="D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CM Mahdia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 t="str">
        <f>'A3 Exploitation'!B9:F9</f>
        <v>Dr Raja Bouhalfaya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 t="str">
        <f>'A3 Exploitation'!B10:F10</f>
        <v>Directeur du magasin et chefs rayons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'A3 Exploitation'!B11:F11</f>
        <v>43686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>
        <f>D215</f>
        <v>0.71739130434782605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ht="33" x14ac:dyDescent="0.3">
      <c r="A17" s="6" t="s">
        <v>223</v>
      </c>
      <c r="B17" s="55">
        <v>1</v>
      </c>
      <c r="C17" s="55"/>
      <c r="D17" s="56" t="s">
        <v>508</v>
      </c>
      <c r="E17" s="56" t="s">
        <v>509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29">
        <f>SUM(B17:C21)</f>
        <v>9</v>
      </c>
    </row>
    <row r="23" spans="1:7" x14ac:dyDescent="0.3">
      <c r="A23" s="462" t="s">
        <v>249</v>
      </c>
      <c r="B23" s="463"/>
      <c r="C23" s="46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8">
        <f>SUM(B26:C32)</f>
        <v>14</v>
      </c>
    </row>
    <row r="34" spans="1:6" x14ac:dyDescent="0.3">
      <c r="A34" s="462" t="s">
        <v>249</v>
      </c>
      <c r="B34" s="463"/>
      <c r="C34" s="46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8">
        <f>SUM(B37:C41)</f>
        <v>10</v>
      </c>
    </row>
    <row r="43" spans="1:6" x14ac:dyDescent="0.3">
      <c r="A43" s="462" t="s">
        <v>249</v>
      </c>
      <c r="B43" s="463"/>
      <c r="C43" s="464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>
        <v>2</v>
      </c>
      <c r="C55" s="6" t="str">
        <f>IF(B55=0, -5, "0")</f>
        <v>0</v>
      </c>
      <c r="D55" s="56" t="s">
        <v>552</v>
      </c>
      <c r="E55" s="66"/>
      <c r="F55" s="55" t="s">
        <v>292</v>
      </c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0">
        <f>SUM(B46:C57)</f>
        <v>2</v>
      </c>
    </row>
    <row r="59" spans="1:6" x14ac:dyDescent="0.3">
      <c r="A59" s="462" t="s">
        <v>249</v>
      </c>
      <c r="B59" s="463"/>
      <c r="C59" s="464"/>
      <c r="D59" s="17">
        <f>D58/(COUNT(B46:C57)*2)</f>
        <v>1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510</v>
      </c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2" t="s">
        <v>34</v>
      </c>
      <c r="B68" s="463"/>
      <c r="C68" s="464"/>
      <c r="D68" s="328">
        <f>SUM(B62:C67)</f>
        <v>10</v>
      </c>
    </row>
    <row r="69" spans="1:6" x14ac:dyDescent="0.3">
      <c r="A69" s="462" t="s">
        <v>249</v>
      </c>
      <c r="B69" s="463"/>
      <c r="C69" s="464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115.5" x14ac:dyDescent="0.3">
      <c r="A74" s="7" t="s">
        <v>203</v>
      </c>
      <c r="B74" s="55">
        <v>1</v>
      </c>
      <c r="C74" s="55"/>
      <c r="D74" s="56" t="s">
        <v>511</v>
      </c>
      <c r="E74" s="56" t="s">
        <v>515</v>
      </c>
      <c r="F74" s="55" t="s">
        <v>293</v>
      </c>
    </row>
    <row r="75" spans="1:6" ht="66" x14ac:dyDescent="0.3">
      <c r="A75" s="7" t="s">
        <v>79</v>
      </c>
      <c r="B75" s="55">
        <v>1</v>
      </c>
      <c r="C75" s="55"/>
      <c r="D75" s="56" t="s">
        <v>512</v>
      </c>
      <c r="E75" s="56" t="s">
        <v>516</v>
      </c>
      <c r="F75" s="55" t="s">
        <v>293</v>
      </c>
    </row>
    <row r="76" spans="1:6" ht="116.25" x14ac:dyDescent="0.35">
      <c r="A76" s="25" t="s">
        <v>180</v>
      </c>
      <c r="B76" s="55">
        <v>0</v>
      </c>
      <c r="C76" s="6">
        <f>IF(B76=0, -5, "0")</f>
        <v>-5</v>
      </c>
      <c r="D76" s="56" t="s">
        <v>513</v>
      </c>
      <c r="E76" s="56" t="s">
        <v>517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2" customHeight="1" x14ac:dyDescent="0.3">
      <c r="A78" s="6" t="s">
        <v>247</v>
      </c>
      <c r="B78" s="55">
        <v>1</v>
      </c>
      <c r="C78" s="55"/>
      <c r="D78" s="357" t="s">
        <v>514</v>
      </c>
      <c r="E78" s="56" t="s">
        <v>518</v>
      </c>
      <c r="F78" s="55" t="s">
        <v>293</v>
      </c>
    </row>
    <row r="79" spans="1:6" x14ac:dyDescent="0.3">
      <c r="A79" s="462" t="s">
        <v>34</v>
      </c>
      <c r="B79" s="463"/>
      <c r="C79" s="464"/>
      <c r="D79" s="328">
        <f>SUM(B72:C78)</f>
        <v>4</v>
      </c>
    </row>
    <row r="80" spans="1:6" x14ac:dyDescent="0.3">
      <c r="A80" s="462" t="s">
        <v>249</v>
      </c>
      <c r="B80" s="463"/>
      <c r="C80" s="464"/>
      <c r="D80" s="17">
        <f>D79/(COUNT(B72:C78)*2)</f>
        <v>0.25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30" customHeight="1" x14ac:dyDescent="0.4">
      <c r="A83" s="6" t="s">
        <v>225</v>
      </c>
      <c r="B83" s="61">
        <v>1</v>
      </c>
      <c r="C83" s="62"/>
      <c r="D83" s="482" t="s">
        <v>519</v>
      </c>
      <c r="E83" s="482" t="s">
        <v>553</v>
      </c>
      <c r="F83" s="55" t="s">
        <v>293</v>
      </c>
    </row>
    <row r="84" spans="1:6" ht="39.75" customHeight="1" x14ac:dyDescent="0.4">
      <c r="A84" s="6" t="s">
        <v>226</v>
      </c>
      <c r="B84" s="61">
        <v>1</v>
      </c>
      <c r="C84" s="62"/>
      <c r="D84" s="483"/>
      <c r="E84" s="483"/>
      <c r="F84" s="55" t="s">
        <v>293</v>
      </c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57" customHeight="1" x14ac:dyDescent="0.35">
      <c r="A96" s="25" t="s">
        <v>138</v>
      </c>
      <c r="B96" s="61">
        <v>0</v>
      </c>
      <c r="C96" s="6">
        <f>IF(B96=0, -5, "0")</f>
        <v>-5</v>
      </c>
      <c r="D96" s="357" t="s">
        <v>520</v>
      </c>
      <c r="E96" s="357" t="s">
        <v>521</v>
      </c>
      <c r="F96" s="55" t="s">
        <v>292</v>
      </c>
    </row>
    <row r="97" spans="1:6" x14ac:dyDescent="0.3">
      <c r="A97" s="6" t="s">
        <v>253</v>
      </c>
      <c r="B97" s="61">
        <v>2</v>
      </c>
      <c r="C97" s="55"/>
      <c r="D97" s="358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8">
        <f>SUM(B83:C99)</f>
        <v>17</v>
      </c>
    </row>
    <row r="101" spans="1:6" x14ac:dyDescent="0.3">
      <c r="A101" s="462" t="s">
        <v>249</v>
      </c>
      <c r="B101" s="463"/>
      <c r="C101" s="464"/>
      <c r="D101" s="17">
        <f>D100/(COUNT(B83:C99)*2)</f>
        <v>0.6071428571428571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78" t="s">
        <v>522</v>
      </c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66" x14ac:dyDescent="0.3">
      <c r="A111" s="6" t="s">
        <v>136</v>
      </c>
      <c r="B111" s="69">
        <v>1</v>
      </c>
      <c r="C111" s="55"/>
      <c r="D111" s="56" t="s">
        <v>523</v>
      </c>
      <c r="E111" s="71" t="s">
        <v>524</v>
      </c>
      <c r="F111" s="55" t="s">
        <v>293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ht="49.5" x14ac:dyDescent="0.3">
      <c r="A113" s="9" t="s">
        <v>237</v>
      </c>
      <c r="B113" s="69">
        <v>1</v>
      </c>
      <c r="C113" s="55"/>
      <c r="D113" s="56" t="s">
        <v>525</v>
      </c>
      <c r="E113" s="56" t="s">
        <v>526</v>
      </c>
      <c r="F113" s="55" t="s">
        <v>293</v>
      </c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0</v>
      </c>
      <c r="C115" s="6">
        <f>IF(B115=0, -5, "0")</f>
        <v>-5</v>
      </c>
      <c r="D115" s="56" t="s">
        <v>527</v>
      </c>
      <c r="E115" s="482" t="s">
        <v>529</v>
      </c>
      <c r="F115" s="55" t="s">
        <v>292</v>
      </c>
    </row>
    <row r="116" spans="1:6" ht="33.7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528</v>
      </c>
      <c r="E116" s="483"/>
      <c r="F116" s="55" t="s">
        <v>293</v>
      </c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8">
        <f>SUM(B104:C117)</f>
        <v>12</v>
      </c>
    </row>
    <row r="119" spans="1:6" x14ac:dyDescent="0.3">
      <c r="A119" s="462" t="s">
        <v>249</v>
      </c>
      <c r="B119" s="463"/>
      <c r="C119" s="464"/>
      <c r="D119" s="17">
        <f>D118/(COUNT(B104:C117)*2)</f>
        <v>0.5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56.25" customHeight="1" x14ac:dyDescent="0.4">
      <c r="A125" s="6" t="s">
        <v>244</v>
      </c>
      <c r="B125" s="69">
        <v>1</v>
      </c>
      <c r="C125" s="62"/>
      <c r="D125" s="357" t="s">
        <v>530</v>
      </c>
      <c r="E125" s="56" t="s">
        <v>531</v>
      </c>
      <c r="F125" s="55" t="s">
        <v>293</v>
      </c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120.75" customHeight="1" x14ac:dyDescent="0.3">
      <c r="A129" s="7" t="s">
        <v>136</v>
      </c>
      <c r="B129" s="69">
        <v>1</v>
      </c>
      <c r="C129" s="55"/>
      <c r="D129" s="71" t="s">
        <v>532</v>
      </c>
      <c r="E129" s="56" t="s">
        <v>533</v>
      </c>
      <c r="F129" s="55" t="s">
        <v>292</v>
      </c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66.75" x14ac:dyDescent="0.35">
      <c r="A131" s="28" t="s">
        <v>266</v>
      </c>
      <c r="B131" s="69">
        <v>0</v>
      </c>
      <c r="C131" s="6">
        <f>IF(B131=0, -5, "0")</f>
        <v>-5</v>
      </c>
      <c r="D131" s="56" t="s">
        <v>534</v>
      </c>
      <c r="E131" s="56" t="s">
        <v>535</v>
      </c>
      <c r="F131" s="55" t="s">
        <v>292</v>
      </c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2" t="s">
        <v>34</v>
      </c>
      <c r="B134" s="463"/>
      <c r="C134" s="464"/>
      <c r="D134" s="328">
        <f>SUM(B123:C133)</f>
        <v>13</v>
      </c>
    </row>
    <row r="135" spans="1:6" x14ac:dyDescent="0.3">
      <c r="A135" s="462" t="s">
        <v>249</v>
      </c>
      <c r="B135" s="463"/>
      <c r="C135" s="464"/>
      <c r="D135" s="17">
        <f>D134/(COUNT(B123:C133)*2)</f>
        <v>0.54166666666666663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8">
        <f>SUM(B138:C148)</f>
        <v>0</v>
      </c>
    </row>
    <row r="150" spans="1:6" x14ac:dyDescent="0.3">
      <c r="A150" s="462" t="s">
        <v>249</v>
      </c>
      <c r="B150" s="463"/>
      <c r="C150" s="46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8">
        <f>SUM(B153:C164)</f>
        <v>0</v>
      </c>
    </row>
    <row r="166" spans="1:6" x14ac:dyDescent="0.3">
      <c r="A166" s="462" t="s">
        <v>249</v>
      </c>
      <c r="B166" s="463"/>
      <c r="C166" s="46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29">
        <f>SUM(B169:C176)</f>
        <v>16</v>
      </c>
    </row>
    <row r="178" spans="1:6" x14ac:dyDescent="0.3">
      <c r="A178" s="462" t="s">
        <v>249</v>
      </c>
      <c r="B178" s="463"/>
      <c r="C178" s="46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536</v>
      </c>
      <c r="E181" s="56" t="s">
        <v>537</v>
      </c>
      <c r="F181" s="55" t="s">
        <v>293</v>
      </c>
    </row>
    <row r="182" spans="1:6" ht="33" x14ac:dyDescent="0.3">
      <c r="A182" s="6" t="s">
        <v>241</v>
      </c>
      <c r="B182" s="55">
        <v>2</v>
      </c>
      <c r="C182" s="55"/>
      <c r="D182" s="56" t="s">
        <v>561</v>
      </c>
      <c r="E182" s="55"/>
      <c r="F182" s="55"/>
    </row>
    <row r="183" spans="1:6" ht="66" x14ac:dyDescent="0.3">
      <c r="A183" s="26" t="s">
        <v>174</v>
      </c>
      <c r="B183" s="55">
        <v>1</v>
      </c>
      <c r="C183" s="55"/>
      <c r="D183" s="56" t="s">
        <v>560</v>
      </c>
      <c r="E183" s="56" t="s">
        <v>538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8">
        <f>SUM(B181:C184)</f>
        <v>6</v>
      </c>
    </row>
    <row r="186" spans="1:6" x14ac:dyDescent="0.3">
      <c r="A186" s="462" t="s">
        <v>249</v>
      </c>
      <c r="B186" s="463"/>
      <c r="C186" s="464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4" t="s">
        <v>15</v>
      </c>
      <c r="B188" s="485"/>
      <c r="C188" s="485"/>
      <c r="D188" s="485"/>
      <c r="E188" s="485"/>
      <c r="F188" s="485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ht="66" x14ac:dyDescent="0.3">
      <c r="A190" s="6" t="s">
        <v>74</v>
      </c>
      <c r="B190" s="55">
        <v>1</v>
      </c>
      <c r="C190" s="55"/>
      <c r="D190" s="56" t="s">
        <v>539</v>
      </c>
      <c r="E190" s="56" t="s">
        <v>540</v>
      </c>
      <c r="F190" s="55" t="s">
        <v>293</v>
      </c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8">
        <f>SUM(B189:C192)</f>
        <v>7</v>
      </c>
    </row>
    <row r="194" spans="1:7" x14ac:dyDescent="0.3">
      <c r="A194" s="462" t="s">
        <v>249</v>
      </c>
      <c r="B194" s="463"/>
      <c r="C194" s="464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8">
        <f>SUM(B197:C201)</f>
        <v>10</v>
      </c>
    </row>
    <row r="203" spans="1:7" x14ac:dyDescent="0.3">
      <c r="A203" s="462" t="s">
        <v>249</v>
      </c>
      <c r="B203" s="463"/>
      <c r="C203" s="464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ht="49.5" x14ac:dyDescent="0.3">
      <c r="A206" s="26" t="s">
        <v>302</v>
      </c>
      <c r="B206" s="55">
        <v>1</v>
      </c>
      <c r="C206" s="55"/>
      <c r="D206" s="55" t="s">
        <v>541</v>
      </c>
      <c r="E206" s="56" t="s">
        <v>542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148.5" x14ac:dyDescent="0.3">
      <c r="A208" s="6" t="s">
        <v>265</v>
      </c>
      <c r="B208" s="55">
        <v>1</v>
      </c>
      <c r="C208" s="55"/>
      <c r="D208" s="56" t="s">
        <v>543</v>
      </c>
      <c r="E208" s="71" t="s">
        <v>544</v>
      </c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2</v>
      </c>
    </row>
    <row r="211" spans="1:6" x14ac:dyDescent="0.3">
      <c r="A211" s="462" t="s">
        <v>249</v>
      </c>
      <c r="B211" s="463"/>
      <c r="C211" s="464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0.27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132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0.71739130434782605</v>
      </c>
    </row>
  </sheetData>
  <sheetProtection algorithmName="SHA-512" hashValue="cS+e1OTPriSkyWEC7MtN2eEAaGuzgUoZcik+BWdRf3JnJO81EjRkz/lUQdXpjxy90Uw6lrYjFrEZnyUy7yNOoQ==" saltValue="S1OCHCPFSSLFPxuWYqcHfw==" spinCount="100000" sheet="1" formatCells="0" formatColumns="0" formatRows="0"/>
  <mergeCells count="65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D83:D84"/>
    <mergeCell ref="E83:E84"/>
    <mergeCell ref="E115:E116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89:B192 B46:B57 B83:B99 B104:B117 B72:B78 B138:B148 B123:B133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41"/>
      <c r="E2" s="341"/>
      <c r="F2" s="93"/>
      <c r="G2" s="93"/>
    </row>
    <row r="3" spans="1:7" ht="22.5" x14ac:dyDescent="0.45">
      <c r="A3" s="92"/>
      <c r="B3" s="90">
        <v>2</v>
      </c>
      <c r="C3" s="91">
        <v>2</v>
      </c>
      <c r="D3" s="341"/>
      <c r="E3" s="341"/>
      <c r="F3" s="93"/>
      <c r="G3" s="93"/>
    </row>
    <row r="4" spans="1:7" ht="22.5" x14ac:dyDescent="0.45">
      <c r="A4" s="92"/>
      <c r="B4" s="90"/>
      <c r="C4" s="91" t="s">
        <v>30</v>
      </c>
      <c r="D4" s="341"/>
      <c r="E4" s="341"/>
      <c r="F4" s="93"/>
      <c r="G4" s="93"/>
    </row>
    <row r="5" spans="1:7" ht="22.5" x14ac:dyDescent="0.45">
      <c r="A5" s="92"/>
      <c r="B5" s="90"/>
      <c r="C5" s="90"/>
      <c r="D5" s="341"/>
      <c r="E5" s="341"/>
      <c r="F5" s="93"/>
      <c r="G5" s="93"/>
    </row>
    <row r="6" spans="1:7" ht="22.5" x14ac:dyDescent="0.45">
      <c r="A6" s="92"/>
      <c r="B6" s="90"/>
      <c r="C6" s="90"/>
      <c r="D6" s="341"/>
      <c r="E6" s="341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CM Mahdia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 t="s">
        <v>562</v>
      </c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 t="s">
        <v>563</v>
      </c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>
        <v>43749</v>
      </c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>
        <f>D719</f>
        <v>0.87030075187969924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43749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1"/>
      <c r="B19" s="282"/>
      <c r="C19" s="282"/>
      <c r="D19" s="282"/>
      <c r="E19" s="345"/>
      <c r="F19" s="345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 t="s">
        <v>564</v>
      </c>
      <c r="E33" s="106"/>
      <c r="F33" s="105"/>
      <c r="G33" s="96"/>
    </row>
    <row r="34" spans="1:7" ht="90" customHeight="1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68" x14ac:dyDescent="0.4">
      <c r="A35" s="186" t="s">
        <v>454</v>
      </c>
      <c r="B35" s="104">
        <v>0</v>
      </c>
      <c r="C35" s="118">
        <f>IF(B35=0, -10, "0")</f>
        <v>-10</v>
      </c>
      <c r="D35" s="171" t="s">
        <v>571</v>
      </c>
      <c r="E35" s="105" t="s">
        <v>594</v>
      </c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f>IF(D43=1, 2, IF(AND(D43&lt;1,D43&gt;0), 1, IF(D43=0,"0","NA")))</f>
        <v>2</v>
      </c>
      <c r="C43" s="104"/>
      <c r="D43" s="318">
        <f>IFERROR(E43/F43,"N.A")</f>
        <v>1</v>
      </c>
      <c r="E43" s="320">
        <f>COUNTIF('A3 Exploitation'!F21:F42,"ok")</f>
        <v>1</v>
      </c>
      <c r="F43" s="320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3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43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43749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1"/>
      <c r="B54" s="282"/>
      <c r="C54" s="282"/>
      <c r="D54" s="282"/>
      <c r="E54" s="345"/>
      <c r="F54" s="345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20">
        <f>COUNTIF('A3 Exploitation'!F56:F126,"ok")</f>
        <v>0</v>
      </c>
      <c r="F127" s="320">
        <f>COUNTA('A3 Exploitation'!F56:F126)</f>
        <v>0</v>
      </c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7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7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63" x14ac:dyDescent="0.4">
      <c r="A139" s="107" t="s">
        <v>327</v>
      </c>
      <c r="B139" s="104">
        <v>1</v>
      </c>
      <c r="C139" s="107"/>
      <c r="D139" s="107" t="s">
        <v>595</v>
      </c>
      <c r="E139" s="107" t="s">
        <v>565</v>
      </c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401</v>
      </c>
      <c r="B146" s="251">
        <v>2</v>
      </c>
      <c r="C146" s="107"/>
      <c r="D146" s="492"/>
      <c r="E146" s="492"/>
      <c r="F146" s="208"/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21" x14ac:dyDescent="0.4">
      <c r="A151" s="107" t="s">
        <v>331</v>
      </c>
      <c r="B151" s="251">
        <v>2</v>
      </c>
      <c r="C151" s="107"/>
      <c r="D151" s="107"/>
      <c r="E151" s="107"/>
      <c r="F151" s="208"/>
      <c r="G151" s="96"/>
    </row>
    <row r="152" spans="1:7" ht="105" x14ac:dyDescent="0.4">
      <c r="A152" s="223" t="s">
        <v>358</v>
      </c>
      <c r="B152" s="251">
        <v>2</v>
      </c>
      <c r="C152" s="118" t="str">
        <f>IF(B152=0, -10, "0")</f>
        <v>0</v>
      </c>
      <c r="D152" s="107" t="s">
        <v>567</v>
      </c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189" x14ac:dyDescent="0.4">
      <c r="A166" s="107" t="s">
        <v>334</v>
      </c>
      <c r="B166" s="104">
        <v>2</v>
      </c>
      <c r="C166" s="107"/>
      <c r="D166" s="107" t="s">
        <v>566</v>
      </c>
      <c r="E166" s="106"/>
      <c r="F166" s="208"/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8">
        <f>IFERROR(E181/F181,"N.A")</f>
        <v>0.8</v>
      </c>
      <c r="E181" s="320">
        <f>COUNTIF('A3 Exploitation'!F138:F180,"ok")</f>
        <v>4</v>
      </c>
      <c r="F181" s="320">
        <f>COUNTA('A3 Exploitation'!F138:F180)</f>
        <v>5</v>
      </c>
      <c r="G181" s="96"/>
    </row>
    <row r="182" spans="1:7" ht="22.5" x14ac:dyDescent="0.4">
      <c r="A182" s="230" t="s">
        <v>418</v>
      </c>
      <c r="B182" s="395"/>
      <c r="C182" s="396"/>
      <c r="D182" s="242">
        <f>SUM(B145:C160,B174:C181,B163:C171,B138:C142)</f>
        <v>72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0.97297297297297303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43749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1"/>
      <c r="B189" s="282"/>
      <c r="C189" s="282"/>
      <c r="D189" s="282"/>
      <c r="E189" s="345"/>
      <c r="F189" s="345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84" x14ac:dyDescent="0.4">
      <c r="A191" s="130" t="s">
        <v>49</v>
      </c>
      <c r="B191" s="104">
        <v>2</v>
      </c>
      <c r="C191" s="104"/>
      <c r="D191" s="105" t="s">
        <v>568</v>
      </c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0</v>
      </c>
      <c r="C203" s="104"/>
      <c r="D203" s="141" t="s">
        <v>569</v>
      </c>
      <c r="E203" s="141" t="s">
        <v>573</v>
      </c>
      <c r="F203" s="105"/>
      <c r="G203" s="96"/>
    </row>
    <row r="204" spans="1:7" ht="63" x14ac:dyDescent="0.4">
      <c r="A204" s="103" t="s">
        <v>57</v>
      </c>
      <c r="B204" s="104">
        <v>1</v>
      </c>
      <c r="C204" s="104"/>
      <c r="D204" s="141" t="s">
        <v>596</v>
      </c>
      <c r="E204" s="105" t="s">
        <v>597</v>
      </c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157.5" customHeight="1" x14ac:dyDescent="0.4">
      <c r="A207" s="229" t="s">
        <v>420</v>
      </c>
      <c r="B207" s="104">
        <v>1</v>
      </c>
      <c r="C207" s="118" t="str">
        <f>IF(B207=0, -10, "0")</f>
        <v>0</v>
      </c>
      <c r="D207" s="493" t="s">
        <v>620</v>
      </c>
      <c r="E207" s="494" t="s">
        <v>621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>
        <v>2</v>
      </c>
      <c r="C210" s="137"/>
      <c r="D210" s="105"/>
      <c r="E210" s="106"/>
      <c r="F210" s="105"/>
      <c r="G210" s="96"/>
    </row>
    <row r="211" spans="1:7" ht="42" x14ac:dyDescent="0.4">
      <c r="A211" s="103" t="s">
        <v>140</v>
      </c>
      <c r="B211" s="104">
        <v>2</v>
      </c>
      <c r="C211" s="104"/>
      <c r="D211" s="105" t="s">
        <v>570</v>
      </c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252" x14ac:dyDescent="0.45">
      <c r="A215" s="183" t="s">
        <v>132</v>
      </c>
      <c r="B215" s="104">
        <v>0</v>
      </c>
      <c r="C215" s="118">
        <f>IF(B215=0, -10, "0")</f>
        <v>-10</v>
      </c>
      <c r="D215" s="360" t="s">
        <v>598</v>
      </c>
      <c r="E215" s="105" t="s">
        <v>572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126" x14ac:dyDescent="0.4">
      <c r="A222" s="161" t="s">
        <v>309</v>
      </c>
      <c r="B222" s="104">
        <v>1</v>
      </c>
      <c r="C222" s="118" t="str">
        <f>IF(B222=0, -10, "0")</f>
        <v>0</v>
      </c>
      <c r="D222" s="105" t="s">
        <v>599</v>
      </c>
      <c r="E222" s="105" t="s">
        <v>600</v>
      </c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23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0.54761904761904767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22.5" x14ac:dyDescent="0.45">
      <c r="A231" s="335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8">
        <f>IFERROR(E240/F240,"N.A")</f>
        <v>0.6</v>
      </c>
      <c r="E240" s="320">
        <f>COUNTIF('A3 Exploitation'!F191:F239,"ok")</f>
        <v>3</v>
      </c>
      <c r="F240" s="320">
        <f>COUNTA('A3 Exploitation'!F191:F239)</f>
        <v>5</v>
      </c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3" t="s">
        <v>421</v>
      </c>
      <c r="B244" s="152"/>
      <c r="C244" s="153"/>
      <c r="D244" s="126">
        <f>SUM(D241,D199,D223)</f>
        <v>62</v>
      </c>
      <c r="E244" s="90"/>
      <c r="F244" s="96"/>
      <c r="G244" s="96"/>
    </row>
    <row r="245" spans="1:7" ht="22.5" x14ac:dyDescent="0.45">
      <c r="A245" s="343" t="s">
        <v>422</v>
      </c>
      <c r="B245" s="152"/>
      <c r="C245" s="153"/>
      <c r="D245" s="127">
        <f>D244/(COUNT(B227:C231,B191:C198,B203:C222,B233:C240)*2)</f>
        <v>0.75609756097560976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43749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1"/>
      <c r="B251" s="282"/>
      <c r="C251" s="282"/>
      <c r="D251" s="282"/>
      <c r="E251" s="345"/>
      <c r="F251" s="345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126" x14ac:dyDescent="0.45">
      <c r="A271" s="134" t="s">
        <v>182</v>
      </c>
      <c r="B271" s="104">
        <v>0</v>
      </c>
      <c r="C271" s="118">
        <f>IF(B271=0, -10, "0")</f>
        <v>-10</v>
      </c>
      <c r="D271" s="493" t="s">
        <v>601</v>
      </c>
      <c r="E271" s="494" t="s">
        <v>622</v>
      </c>
      <c r="F271" s="105"/>
      <c r="G271" s="96"/>
    </row>
    <row r="272" spans="1:7" ht="105" x14ac:dyDescent="0.4">
      <c r="A272" s="229" t="s">
        <v>420</v>
      </c>
      <c r="B272" s="104">
        <v>1</v>
      </c>
      <c r="C272" s="118" t="str">
        <f>IF(B272=0, -10, "0")</f>
        <v>0</v>
      </c>
      <c r="D272" s="156" t="s">
        <v>623</v>
      </c>
      <c r="E272" s="105" t="s">
        <v>602</v>
      </c>
      <c r="F272" s="105"/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10"/>
      <c r="E275" s="106"/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16.5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39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63.75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 t="s">
        <v>603</v>
      </c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93" customHeight="1" x14ac:dyDescent="0.4">
      <c r="A292" s="139" t="s">
        <v>311</v>
      </c>
      <c r="B292" s="104">
        <v>0</v>
      </c>
      <c r="C292" s="118">
        <f>IF(B292=0, -5, "0")</f>
        <v>-5</v>
      </c>
      <c r="D292" s="105" t="s">
        <v>574</v>
      </c>
      <c r="E292" s="105" t="s">
        <v>604</v>
      </c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8">
        <f>IFERROR(E295/F295,"N.A")</f>
        <v>0.75</v>
      </c>
      <c r="E295" s="320">
        <f>COUNTIF('A3 Exploitation'!F253:F294,"ok")</f>
        <v>3</v>
      </c>
      <c r="F295" s="320">
        <f>COUNTA('A3 Exploitation'!F253:F294)</f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0.58333333333333337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3" t="s">
        <v>423</v>
      </c>
      <c r="B299" s="152"/>
      <c r="C299" s="153"/>
      <c r="D299" s="126">
        <f>SUM(D261,D296)</f>
        <v>51</v>
      </c>
      <c r="E299" s="90"/>
      <c r="F299" s="96"/>
      <c r="G299" s="96"/>
    </row>
    <row r="300" spans="1:7" ht="22.5" x14ac:dyDescent="0.45">
      <c r="A300" s="343" t="s">
        <v>424</v>
      </c>
      <c r="B300" s="152"/>
      <c r="C300" s="153"/>
      <c r="D300" s="127">
        <f>D299/(COUNT(B253:C260,B265:C285,B288:C295)*2)</f>
        <v>0.67105263157894735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43749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1"/>
      <c r="B306" s="282"/>
      <c r="C306" s="282"/>
      <c r="D306" s="282"/>
      <c r="E306" s="345"/>
      <c r="F306" s="345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 t="s">
        <v>30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29" t="s">
        <v>420</v>
      </c>
      <c r="B324" s="104" t="s">
        <v>30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2" t="s">
        <v>58</v>
      </c>
      <c r="B332" s="104" t="s">
        <v>30</v>
      </c>
      <c r="C332" s="118" t="str">
        <f>IF(B332=0, -10, "0")</f>
        <v>0</v>
      </c>
      <c r="D332" s="171"/>
      <c r="E332" s="106"/>
      <c r="F332" s="105"/>
      <c r="G332" s="96"/>
    </row>
    <row r="333" spans="1:7" ht="19.5" customHeight="1" x14ac:dyDescent="0.45">
      <c r="A333" s="228" t="s">
        <v>344</v>
      </c>
      <c r="B333" s="104" t="s">
        <v>30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 t="s">
        <v>30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 t="s">
        <v>30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 t="s">
        <v>30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 t="s">
        <v>30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4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 t="s">
        <v>30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5"/>
      <c r="D355" s="175"/>
      <c r="E355" s="175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8" t="str">
        <f>IFERROR(E361/F361,"N.A")</f>
        <v>N.A</v>
      </c>
      <c r="E361" s="320">
        <f>COUNTIF('A3 Exploitation'!F308:F360,"ok")</f>
        <v>0</v>
      </c>
      <c r="F361" s="320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3" t="s">
        <v>425</v>
      </c>
      <c r="B365" s="152"/>
      <c r="C365" s="153"/>
      <c r="D365" s="126">
        <f>SUM(D362,D316,D339)</f>
        <v>0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43749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1"/>
      <c r="B372" s="282"/>
      <c r="C372" s="282"/>
      <c r="D372" s="282"/>
      <c r="E372" s="345"/>
      <c r="F372" s="345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5"/>
      <c r="E390" s="106"/>
      <c r="F390" s="105"/>
      <c r="G390" s="96"/>
    </row>
    <row r="391" spans="1:7" ht="22.5" x14ac:dyDescent="0.4">
      <c r="A391" s="172" t="s">
        <v>318</v>
      </c>
      <c r="B391" s="104" t="s">
        <v>30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 t="s">
        <v>30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 t="s">
        <v>30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5"/>
      <c r="E396" s="106"/>
      <c r="F396" s="105"/>
      <c r="G396" s="96"/>
    </row>
    <row r="397" spans="1:7" ht="67.5" x14ac:dyDescent="0.4">
      <c r="A397" s="186" t="s">
        <v>457</v>
      </c>
      <c r="B397" s="104" t="s">
        <v>30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7"/>
      <c r="D400" s="156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 t="s">
        <v>30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 t="s">
        <v>30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 t="s">
        <v>30</v>
      </c>
      <c r="C409" s="104"/>
      <c r="D409" s="160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 t="s">
        <v>30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 t="s">
        <v>30</v>
      </c>
      <c r="C413" s="251"/>
      <c r="D413" s="156"/>
      <c r="E413" s="254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 t="s">
        <v>30</v>
      </c>
      <c r="C415" s="104"/>
      <c r="D415" s="155"/>
      <c r="E415" s="106"/>
      <c r="F415" s="105"/>
      <c r="G415" s="96"/>
    </row>
    <row r="416" spans="1:7" ht="21" x14ac:dyDescent="0.4">
      <c r="A416" s="261" t="s">
        <v>396</v>
      </c>
      <c r="B416" s="104" t="s">
        <v>30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 t="str">
        <f>IF(D419=1, 2, IF(AND(D419&lt;1,D419&gt;0), 1, IF(D419=0,"0","NA")))</f>
        <v>NA</v>
      </c>
      <c r="C419" s="104"/>
      <c r="D419" s="318" t="str">
        <f>IFERROR(E419/F419,"N.A")</f>
        <v>N.A</v>
      </c>
      <c r="E419" s="320">
        <f>COUNTIF('A3 Exploitation'!F374:F418,"ok")</f>
        <v>0</v>
      </c>
      <c r="F419" s="320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3" t="s">
        <v>428</v>
      </c>
      <c r="B423" s="152"/>
      <c r="C423" s="153"/>
      <c r="D423" s="126">
        <f>SUM(D420,D385)</f>
        <v>0</v>
      </c>
      <c r="E423" s="90"/>
      <c r="F423" s="96"/>
      <c r="G423" s="96"/>
    </row>
    <row r="424" spans="1:7" ht="22.5" x14ac:dyDescent="0.45">
      <c r="A424" s="343" t="s">
        <v>429</v>
      </c>
      <c r="B424" s="152"/>
      <c r="C424" s="153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43749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1"/>
      <c r="B430" s="282"/>
      <c r="C430" s="282"/>
      <c r="D430" s="282"/>
      <c r="E430" s="345"/>
      <c r="F430" s="345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2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2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3" t="s">
        <v>351</v>
      </c>
      <c r="B447" s="104">
        <v>1</v>
      </c>
      <c r="C447" s="118" t="str">
        <f>IF(B447=0, -5, "0")</f>
        <v>0</v>
      </c>
      <c r="D447" s="135" t="s">
        <v>605</v>
      </c>
      <c r="E447" s="105" t="s">
        <v>575</v>
      </c>
      <c r="F447" s="105"/>
      <c r="G447" s="96"/>
    </row>
    <row r="448" spans="1:7" ht="21" x14ac:dyDescent="0.4">
      <c r="A448" s="173" t="s">
        <v>352</v>
      </c>
      <c r="B448" s="104">
        <v>2</v>
      </c>
      <c r="C448" s="140" t="str">
        <f>IF(B448=0, -5, "0")</f>
        <v>0</v>
      </c>
      <c r="D448" s="135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f>IF(D466=1, 2, IF(AND(D466&lt;1,D466&gt;0), 1, IF(D466=0,"0","NA")))</f>
        <v>2</v>
      </c>
      <c r="C466" s="104"/>
      <c r="D466" s="318">
        <f>IFERROR(E466/F466,"N.A")</f>
        <v>1</v>
      </c>
      <c r="E466" s="320">
        <f>COUNTIF('A3 Exploitation'!F432:F465,"ok")</f>
        <v>3</v>
      </c>
      <c r="F466" s="320">
        <f>COUNTA('A3 Exploitation'!F432:F465)</f>
        <v>3</v>
      </c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41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0.97619047619047616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3" t="s">
        <v>431</v>
      </c>
      <c r="B470" s="152"/>
      <c r="C470" s="153"/>
      <c r="D470" s="126">
        <f>SUM(D467,D440)</f>
        <v>57</v>
      </c>
      <c r="E470" s="90"/>
      <c r="F470" s="96"/>
      <c r="G470" s="96"/>
    </row>
    <row r="471" spans="1:7" ht="22.5" x14ac:dyDescent="0.45">
      <c r="A471" s="343" t="s">
        <v>432</v>
      </c>
      <c r="B471" s="152"/>
      <c r="C471" s="153"/>
      <c r="D471" s="127">
        <f>D470/(COUNT(B444:C457,B432:C439,B460:C466)*2)</f>
        <v>0.98275862068965514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0">
        <f>B11</f>
        <v>43749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3" t="s">
        <v>32</v>
      </c>
      <c r="C476" s="253" t="s">
        <v>31</v>
      </c>
      <c r="D476" s="415"/>
      <c r="E476" s="416"/>
      <c r="F476" s="416"/>
      <c r="G476" s="96"/>
    </row>
    <row r="477" spans="1:7" ht="22.5" x14ac:dyDescent="0.4">
      <c r="A477" s="281"/>
      <c r="B477" s="282"/>
      <c r="C477" s="282"/>
      <c r="D477" s="282"/>
      <c r="E477" s="345"/>
      <c r="F477" s="345"/>
      <c r="G477" s="96"/>
    </row>
    <row r="478" spans="1:7" ht="24.75" x14ac:dyDescent="0.4">
      <c r="A478" s="486" t="s">
        <v>52</v>
      </c>
      <c r="B478" s="486"/>
      <c r="C478" s="486"/>
      <c r="D478" s="486"/>
      <c r="E478" s="486"/>
      <c r="F478" s="486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42"/>
      <c r="C483" s="237"/>
      <c r="D483" s="237"/>
      <c r="E483" s="237"/>
      <c r="F483" s="237"/>
      <c r="G483" s="96"/>
    </row>
    <row r="484" spans="1:7" ht="30" customHeight="1" x14ac:dyDescent="0.5">
      <c r="A484" s="487" t="s">
        <v>443</v>
      </c>
      <c r="B484" s="488"/>
      <c r="C484" s="488"/>
      <c r="D484" s="488"/>
      <c r="E484" s="488"/>
      <c r="F484" s="488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458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42"/>
      <c r="C494" s="237"/>
      <c r="D494" s="237"/>
      <c r="E494" s="237"/>
      <c r="F494" s="237"/>
      <c r="G494" s="96"/>
    </row>
    <row r="495" spans="1:7" ht="39" customHeight="1" x14ac:dyDescent="0.5">
      <c r="A495" s="489" t="s">
        <v>23</v>
      </c>
      <c r="B495" s="490"/>
      <c r="C495" s="490"/>
      <c r="D495" s="490"/>
      <c r="E495" s="490"/>
      <c r="F495" s="491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7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20">
        <f>COUNTIF('A3 Exploitation'!F479:F514,"ok")</f>
        <v>0</v>
      </c>
      <c r="F515" s="320">
        <f>COUNTA('A3 Exploitation'!F479:F514)</f>
        <v>0</v>
      </c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3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42"/>
      <c r="C518" s="237"/>
      <c r="D518" s="244"/>
      <c r="E518" s="245"/>
      <c r="F518" s="245"/>
      <c r="G518" s="96"/>
    </row>
    <row r="519" spans="1:7" ht="21" x14ac:dyDescent="0.4">
      <c r="A519" s="236"/>
      <c r="B519" s="342"/>
      <c r="C519" s="237"/>
      <c r="D519" s="244"/>
      <c r="E519" s="245"/>
      <c r="F519" s="245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0">
        <f>B11</f>
        <v>43749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8" t="s">
        <v>32</v>
      </c>
      <c r="C523" s="249" t="s">
        <v>31</v>
      </c>
      <c r="D523" s="377"/>
      <c r="E523" s="378"/>
      <c r="F523" s="378"/>
      <c r="G523" s="96"/>
    </row>
    <row r="524" spans="1:7" ht="22.5" x14ac:dyDescent="0.4">
      <c r="A524" s="285"/>
      <c r="B524" s="286"/>
      <c r="C524" s="286"/>
      <c r="D524" s="282"/>
      <c r="E524" s="345"/>
      <c r="F524" s="345"/>
      <c r="G524" s="96"/>
    </row>
    <row r="525" spans="1:7" ht="24.75" x14ac:dyDescent="0.4">
      <c r="A525" s="288" t="s">
        <v>17</v>
      </c>
      <c r="B525" s="250"/>
      <c r="C525" s="426"/>
      <c r="D525" s="426"/>
      <c r="E525" s="426"/>
      <c r="F525" s="427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97" t="s">
        <v>33</v>
      </c>
      <c r="B533" s="398"/>
      <c r="C533" s="399"/>
      <c r="D533" s="297">
        <f>D532/(COUNT(B526:C531)*2)</f>
        <v>1</v>
      </c>
      <c r="E533" s="201"/>
      <c r="F533" s="201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89" t="s">
        <v>304</v>
      </c>
      <c r="B547" s="264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8">
        <f>IFERROR(E555/F555,"N.A")</f>
        <v>1</v>
      </c>
      <c r="E555" s="320">
        <f>COUNTIF('A3 Exploitation'!F526:F554,"ok")</f>
        <v>1</v>
      </c>
      <c r="F555" s="320">
        <f>COUNTA('A3 Exploitation'!F526:F554)</f>
        <v>1</v>
      </c>
      <c r="G555" s="96"/>
    </row>
    <row r="556" spans="1:7" ht="21" x14ac:dyDescent="0.4">
      <c r="A556" s="420" t="s">
        <v>34</v>
      </c>
      <c r="B556" s="420"/>
      <c r="C556" s="421"/>
      <c r="D556" s="344">
        <f>SUM(B548:C555,B536:C545)</f>
        <v>34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7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3" t="s">
        <v>435</v>
      </c>
      <c r="B559" s="152"/>
      <c r="C559" s="153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43" t="s">
        <v>436</v>
      </c>
      <c r="B560" s="152"/>
      <c r="C560" s="153"/>
      <c r="D560" s="127">
        <f>D559/(COUNT(B536:C545,B526:C531,B548:C555)*2)</f>
        <v>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7">
        <f>B11</f>
        <v>43749</v>
      </c>
      <c r="B564" s="96"/>
      <c r="C564" s="96"/>
      <c r="D564" s="279"/>
      <c r="E564" s="279"/>
      <c r="F564" s="279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3" t="s">
        <v>32</v>
      </c>
      <c r="C566" s="253" t="s">
        <v>31</v>
      </c>
      <c r="D566" s="415"/>
      <c r="E566" s="416"/>
      <c r="F566" s="416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21"/>
      <c r="D578" s="344">
        <f>SUM(B569:C577)</f>
        <v>18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84" x14ac:dyDescent="0.4">
      <c r="A582" s="103" t="s">
        <v>87</v>
      </c>
      <c r="B582" s="104">
        <v>0</v>
      </c>
      <c r="C582" s="104"/>
      <c r="D582" s="105" t="s">
        <v>606</v>
      </c>
      <c r="E582" s="105" t="s">
        <v>576</v>
      </c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8">
        <f>IFERROR(E595/F595,"N.A")</f>
        <v>0.5</v>
      </c>
      <c r="E595" s="320">
        <f>COUNTIF('A3 Exploitation'!F569:F594,"ok")</f>
        <v>1</v>
      </c>
      <c r="F595" s="320">
        <f>COUNTA('A3 Exploitation'!F569:F594)</f>
        <v>2</v>
      </c>
      <c r="G595" s="96"/>
    </row>
    <row r="596" spans="1:7" ht="21" x14ac:dyDescent="0.4">
      <c r="A596" s="420" t="s">
        <v>34</v>
      </c>
      <c r="B596" s="420"/>
      <c r="C596" s="421"/>
      <c r="D596" s="344">
        <f>SUM(B589:C595,B582:C587)</f>
        <v>21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7">
        <f>D596/(COUNT(B582:C587,B589:C595)*2)</f>
        <v>0.875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43" t="s">
        <v>37</v>
      </c>
      <c r="B599" s="124"/>
      <c r="C599" s="125"/>
      <c r="D599" s="126">
        <f>SUM(D596,D578)</f>
        <v>39</v>
      </c>
      <c r="E599" s="238"/>
      <c r="F599" s="238"/>
      <c r="G599" s="96"/>
    </row>
    <row r="600" spans="1:7" ht="22.5" x14ac:dyDescent="0.45">
      <c r="A600" s="442" t="s">
        <v>168</v>
      </c>
      <c r="B600" s="443"/>
      <c r="C600" s="444"/>
      <c r="D600" s="127">
        <f>D599/(COUNT(B569:C577,B589:C595,B582:C587)*2)</f>
        <v>0.9285714285714286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43749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1"/>
      <c r="B606" s="282"/>
      <c r="C606" s="282"/>
      <c r="D606" s="282"/>
      <c r="E606" s="345"/>
      <c r="F606" s="345"/>
      <c r="G606" s="96"/>
    </row>
    <row r="607" spans="1:7" ht="24.75" x14ac:dyDescent="0.4">
      <c r="A607" s="283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44">
        <f>SUM(B608:C615)</f>
        <v>16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7">
        <f>D616/(COUNT(B608:C615)*2)</f>
        <v>1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0">
        <f>SUM(B620:C628)</f>
        <v>18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3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1</v>
      </c>
      <c r="C644" s="118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84" x14ac:dyDescent="0.4">
      <c r="A648" s="198" t="s">
        <v>319</v>
      </c>
      <c r="B648" s="104">
        <v>1</v>
      </c>
      <c r="C648" s="118" t="str">
        <f>IF(B648=0, -10, "0")</f>
        <v>0</v>
      </c>
      <c r="D648" s="135" t="s">
        <v>607</v>
      </c>
      <c r="E648" s="240" t="s">
        <v>608</v>
      </c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8">
        <f>IFERROR(E657/F657,"N.A")</f>
        <v>1</v>
      </c>
      <c r="E657" s="320">
        <f>COUNTIF('A3 Exploitation'!F608:F656,"ok")</f>
        <v>3</v>
      </c>
      <c r="F657" s="320">
        <f>COUNTA('A3 Exploitation'!F608:F656)</f>
        <v>3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0.92307692307692313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3" t="s">
        <v>38</v>
      </c>
      <c r="B661" s="152"/>
      <c r="C661" s="153"/>
      <c r="D661" s="126">
        <f>SUM(D616,D629,D639,D658)</f>
        <v>70</v>
      </c>
      <c r="E661" s="90"/>
      <c r="F661" s="96"/>
      <c r="G661" s="96"/>
    </row>
    <row r="662" spans="1:7" ht="22.5" x14ac:dyDescent="0.45">
      <c r="A662" s="343" t="s">
        <v>169</v>
      </c>
      <c r="B662" s="152"/>
      <c r="C662" s="153"/>
      <c r="D662" s="127">
        <f>D661/(COUNT(B651:C657,B620:C628,B633:C638,B608:C615,B643:C649)*2)</f>
        <v>0.97222222222222221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7">
        <f>B11</f>
        <v>43749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1"/>
      <c r="B669" s="282"/>
      <c r="C669" s="282"/>
      <c r="D669" s="282"/>
      <c r="E669" s="345"/>
      <c r="F669" s="345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6"/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82.5" customHeight="1" x14ac:dyDescent="0.4">
      <c r="A681" s="191" t="s">
        <v>177</v>
      </c>
      <c r="B681" s="104">
        <v>0</v>
      </c>
      <c r="C681" s="215"/>
      <c r="D681" s="206" t="s">
        <v>609</v>
      </c>
      <c r="E681" s="105" t="s">
        <v>610</v>
      </c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7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8">
        <f>IFERROR(E689/F689,"N.A")</f>
        <v>1</v>
      </c>
      <c r="E689" s="320">
        <f>COUNTIF('A3 Exploitation'!F670:F688,"ok")</f>
        <v>1</v>
      </c>
      <c r="F689" s="320">
        <f>COUNTA('A3 Exploitation'!F670:F688)</f>
        <v>1</v>
      </c>
      <c r="G689" s="96"/>
    </row>
    <row r="690" spans="1:7" ht="22.5" x14ac:dyDescent="0.45">
      <c r="A690" s="343" t="s">
        <v>407</v>
      </c>
      <c r="B690" s="152"/>
      <c r="C690" s="153"/>
      <c r="D690" s="126">
        <f>SUM(B670:C689)</f>
        <v>28</v>
      </c>
      <c r="E690" s="90"/>
      <c r="F690" s="96"/>
      <c r="G690" s="96"/>
    </row>
    <row r="691" spans="1:7" ht="22.5" x14ac:dyDescent="0.45">
      <c r="A691" s="343" t="s">
        <v>408</v>
      </c>
      <c r="B691" s="152"/>
      <c r="C691" s="153"/>
      <c r="D691" s="127">
        <f>D690/(COUNT(B670:C689)*2)</f>
        <v>0.93333333333333335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4"/>
    </row>
    <row r="694" spans="1:7" ht="21" customHeight="1" x14ac:dyDescent="0.4">
      <c r="A694" s="197">
        <f>B11</f>
        <v>43749</v>
      </c>
      <c r="B694" s="96"/>
      <c r="C694" s="96"/>
      <c r="D694" s="213"/>
      <c r="E694" s="213"/>
      <c r="F694" s="213"/>
      <c r="G694" s="214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4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4"/>
    </row>
    <row r="697" spans="1:7" ht="22.5" x14ac:dyDescent="0.4">
      <c r="A697" s="281"/>
      <c r="B697" s="282"/>
      <c r="C697" s="282"/>
      <c r="D697" s="282"/>
      <c r="E697" s="345"/>
      <c r="F697" s="345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450"/>
      <c r="C704" s="451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f>IF(D710=1, 2, IF(AND(D710&lt;1,D710&gt;0), 1, IF(D710=0,"0","NA")))</f>
        <v>2</v>
      </c>
      <c r="C710" s="104"/>
      <c r="D710" s="318">
        <f>IFERROR(E710/F710,"N.A")</f>
        <v>1</v>
      </c>
      <c r="E710" s="320">
        <f>COUNTIF('A3 Exploitation'!F699:F709,"ok")</f>
        <v>1</v>
      </c>
      <c r="F710" s="320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0">
        <f>SUM(B708:C710)</f>
        <v>6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43" t="s">
        <v>409</v>
      </c>
      <c r="B714" s="152"/>
      <c r="C714" s="153"/>
      <c r="D714" s="246">
        <f>SUM(D711,D704)</f>
        <v>16</v>
      </c>
      <c r="G714" s="96"/>
    </row>
    <row r="715" spans="1:7" ht="22.5" x14ac:dyDescent="0.45">
      <c r="A715" s="343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0.86499999999999988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463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0.87030075187969924</v>
      </c>
      <c r="E719" s="3"/>
      <c r="F719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209" zoomScale="80" zoomScaleNormal="90" zoomScaleSheetLayoutView="80" workbookViewId="0">
      <selection activeCell="D227" sqref="D22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CM Mahdia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 t="str">
        <f>'A4 Exploitation'!B9:F9</f>
        <v>M.Yassine ELLOUMI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 t="str">
        <f>'A4 Exploitation'!B10:F10</f>
        <v>Chef Caisse et chef rayons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'A4 Exploitation'!B11:F11</f>
        <v>43749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>
        <f>D215</f>
        <v>0.82386363636363635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577</v>
      </c>
      <c r="E17" s="55" t="s">
        <v>611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29">
        <f>SUM(B17:C21)</f>
        <v>9</v>
      </c>
    </row>
    <row r="23" spans="1:7" x14ac:dyDescent="0.3">
      <c r="A23" s="462" t="s">
        <v>249</v>
      </c>
      <c r="B23" s="463"/>
      <c r="C23" s="46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8">
        <f>SUM(B26:C32)</f>
        <v>14</v>
      </c>
    </row>
    <row r="34" spans="1:6" x14ac:dyDescent="0.3">
      <c r="A34" s="462" t="s">
        <v>249</v>
      </c>
      <c r="B34" s="463"/>
      <c r="C34" s="46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8">
        <f>SUM(B37:C41)</f>
        <v>10</v>
      </c>
    </row>
    <row r="43" spans="1:6" x14ac:dyDescent="0.3">
      <c r="A43" s="462" t="s">
        <v>249</v>
      </c>
      <c r="B43" s="463"/>
      <c r="C43" s="464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0">
        <f>SUM(B46:C57)</f>
        <v>0</v>
      </c>
    </row>
    <row r="59" spans="1:6" x14ac:dyDescent="0.3">
      <c r="A59" s="462" t="s">
        <v>249</v>
      </c>
      <c r="B59" s="463"/>
      <c r="C59" s="46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0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2" t="s">
        <v>34</v>
      </c>
      <c r="B68" s="463"/>
      <c r="C68" s="464"/>
      <c r="D68" s="328">
        <f>SUM(B62:C67)</f>
        <v>6</v>
      </c>
    </row>
    <row r="69" spans="1:6" x14ac:dyDescent="0.3">
      <c r="A69" s="462" t="s">
        <v>249</v>
      </c>
      <c r="B69" s="463"/>
      <c r="C69" s="464"/>
      <c r="D69" s="17">
        <f>D68/(COUNT(B62:C67)*2)</f>
        <v>0.75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3" x14ac:dyDescent="0.3">
      <c r="A75" s="7" t="s">
        <v>79</v>
      </c>
      <c r="B75" s="55">
        <v>0</v>
      </c>
      <c r="C75" s="55"/>
      <c r="D75" s="59" t="s">
        <v>578</v>
      </c>
      <c r="E75" s="56" t="s">
        <v>583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5.75" x14ac:dyDescent="0.3">
      <c r="A78" s="6" t="s">
        <v>247</v>
      </c>
      <c r="B78" s="55">
        <v>0</v>
      </c>
      <c r="C78" s="55"/>
      <c r="D78" s="59" t="s">
        <v>579</v>
      </c>
      <c r="E78" s="56" t="s">
        <v>582</v>
      </c>
      <c r="F78" s="55"/>
    </row>
    <row r="79" spans="1:6" x14ac:dyDescent="0.3">
      <c r="A79" s="462" t="s">
        <v>34</v>
      </c>
      <c r="B79" s="463"/>
      <c r="C79" s="464"/>
      <c r="D79" s="328">
        <f>SUM(B72:C78)</f>
        <v>10</v>
      </c>
    </row>
    <row r="80" spans="1:6" x14ac:dyDescent="0.3">
      <c r="A80" s="462" t="s">
        <v>249</v>
      </c>
      <c r="B80" s="463"/>
      <c r="C80" s="464"/>
      <c r="D80" s="17">
        <f>D79/(COUNT(B72:C78)*2)</f>
        <v>0.7142857142857143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34.5" x14ac:dyDescent="0.4">
      <c r="A83" s="6" t="s">
        <v>225</v>
      </c>
      <c r="B83" s="61">
        <v>0</v>
      </c>
      <c r="C83" s="62"/>
      <c r="D83" s="56" t="s">
        <v>580</v>
      </c>
      <c r="E83" s="63" t="s">
        <v>584</v>
      </c>
      <c r="F83" s="55"/>
    </row>
    <row r="84" spans="1:6" ht="51" x14ac:dyDescent="0.4">
      <c r="A84" s="6" t="s">
        <v>226</v>
      </c>
      <c r="B84" s="61">
        <v>0</v>
      </c>
      <c r="C84" s="62"/>
      <c r="D84" s="56" t="s">
        <v>612</v>
      </c>
      <c r="E84" s="63" t="s">
        <v>584</v>
      </c>
      <c r="F84" s="55"/>
    </row>
    <row r="85" spans="1:6" ht="32.25" x14ac:dyDescent="0.4">
      <c r="A85" s="6" t="s">
        <v>247</v>
      </c>
      <c r="B85" s="61">
        <v>0</v>
      </c>
      <c r="C85" s="62"/>
      <c r="D85" s="64" t="s">
        <v>581</v>
      </c>
      <c r="E85" s="64" t="s">
        <v>585</v>
      </c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8">
        <f>SUM(B83:C99)</f>
        <v>26</v>
      </c>
    </row>
    <row r="101" spans="1:6" x14ac:dyDescent="0.3">
      <c r="A101" s="462" t="s">
        <v>249</v>
      </c>
      <c r="B101" s="463"/>
      <c r="C101" s="464"/>
      <c r="D101" s="17">
        <f>D100/(COUNT(B83:C99)*2)</f>
        <v>0.8125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46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6"/>
      <c r="F113" s="55"/>
    </row>
    <row r="114" spans="1:6" ht="33" x14ac:dyDescent="0.3">
      <c r="A114" s="6" t="s">
        <v>114</v>
      </c>
      <c r="B114" s="69">
        <v>1</v>
      </c>
      <c r="C114" s="55"/>
      <c r="D114" s="56" t="s">
        <v>586</v>
      </c>
      <c r="E114" s="56" t="s">
        <v>587</v>
      </c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588</v>
      </c>
      <c r="E116" s="56" t="s">
        <v>615</v>
      </c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8">
        <f>SUM(B104:C117)</f>
        <v>18</v>
      </c>
    </row>
    <row r="119" spans="1:6" x14ac:dyDescent="0.3">
      <c r="A119" s="462" t="s">
        <v>249</v>
      </c>
      <c r="B119" s="463"/>
      <c r="C119" s="464"/>
      <c r="D119" s="17">
        <f>D118/(COUNT(B104:C117)*2)</f>
        <v>0.9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50.25" x14ac:dyDescent="0.35">
      <c r="A132" s="28" t="s">
        <v>270</v>
      </c>
      <c r="B132" s="69">
        <v>0</v>
      </c>
      <c r="C132" s="6">
        <f>IF(B132=0, -5, "0")</f>
        <v>-5</v>
      </c>
      <c r="D132" s="56" t="s">
        <v>589</v>
      </c>
      <c r="E132" s="55" t="s">
        <v>616</v>
      </c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2" t="s">
        <v>34</v>
      </c>
      <c r="B134" s="463"/>
      <c r="C134" s="464"/>
      <c r="D134" s="328">
        <f>SUM(B123:C133)</f>
        <v>13</v>
      </c>
    </row>
    <row r="135" spans="1:6" x14ac:dyDescent="0.3">
      <c r="A135" s="462" t="s">
        <v>249</v>
      </c>
      <c r="B135" s="463"/>
      <c r="C135" s="464"/>
      <c r="D135" s="17">
        <f>D134/(COUNT(B123:C133)*2)</f>
        <v>0.59090909090909094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8">
        <f>SUM(B138:C148)</f>
        <v>0</v>
      </c>
    </row>
    <row r="150" spans="1:6" x14ac:dyDescent="0.3">
      <c r="A150" s="462" t="s">
        <v>249</v>
      </c>
      <c r="B150" s="463"/>
      <c r="C150" s="46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8">
        <f>SUM(B153:C164)</f>
        <v>0</v>
      </c>
    </row>
    <row r="166" spans="1:6" x14ac:dyDescent="0.3">
      <c r="A166" s="462" t="s">
        <v>249</v>
      </c>
      <c r="B166" s="463"/>
      <c r="C166" s="46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29">
        <f>SUM(B169:C176)</f>
        <v>16</v>
      </c>
    </row>
    <row r="178" spans="1:6" x14ac:dyDescent="0.3">
      <c r="A178" s="462" t="s">
        <v>249</v>
      </c>
      <c r="B178" s="463"/>
      <c r="C178" s="46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590</v>
      </c>
      <c r="E181" s="56" t="s">
        <v>591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617</v>
      </c>
      <c r="E183" s="56" t="s">
        <v>593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8">
        <f>SUM(B181:C184)</f>
        <v>6</v>
      </c>
    </row>
    <row r="186" spans="1:6" x14ac:dyDescent="0.3">
      <c r="A186" s="462" t="s">
        <v>249</v>
      </c>
      <c r="B186" s="463"/>
      <c r="C186" s="464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4" t="s">
        <v>15</v>
      </c>
      <c r="B188" s="485"/>
      <c r="C188" s="485"/>
      <c r="D188" s="485"/>
      <c r="E188" s="485"/>
      <c r="F188" s="485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0</v>
      </c>
      <c r="C190" s="55"/>
      <c r="D190" s="76" t="s">
        <v>592</v>
      </c>
      <c r="E190" s="55" t="s">
        <v>618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8">
        <f>SUM(B189:C192)</f>
        <v>6</v>
      </c>
    </row>
    <row r="194" spans="1:7" x14ac:dyDescent="0.3">
      <c r="A194" s="462" t="s">
        <v>249</v>
      </c>
      <c r="B194" s="463"/>
      <c r="C194" s="46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8">
        <f>SUM(B197:C201)</f>
        <v>10</v>
      </c>
    </row>
    <row r="203" spans="1:7" x14ac:dyDescent="0.3">
      <c r="A203" s="462" t="s">
        <v>249</v>
      </c>
      <c r="B203" s="463"/>
      <c r="C203" s="464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ht="33" x14ac:dyDescent="0.3">
      <c r="A206" s="26" t="s">
        <v>302</v>
      </c>
      <c r="B206" s="55">
        <v>1</v>
      </c>
      <c r="C206" s="55"/>
      <c r="D206" s="56" t="s">
        <v>619</v>
      </c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63"/>
      <c r="E207" s="56"/>
      <c r="F207" s="55"/>
    </row>
    <row r="208" spans="1:7" ht="115.5" x14ac:dyDescent="0.3">
      <c r="A208" s="6" t="s">
        <v>265</v>
      </c>
      <c r="B208" s="55">
        <v>0</v>
      </c>
      <c r="C208" s="55"/>
      <c r="D208" s="56" t="s">
        <v>613</v>
      </c>
      <c r="E208" s="56" t="s">
        <v>614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1</v>
      </c>
    </row>
    <row r="211" spans="1:6" x14ac:dyDescent="0.3">
      <c r="A211" s="462" t="s">
        <v>249</v>
      </c>
      <c r="B211" s="463"/>
      <c r="C211" s="464"/>
      <c r="D211" s="17">
        <f>D210/(COUNT(B206:C209)*2)</f>
        <v>0.25</v>
      </c>
    </row>
    <row r="213" spans="1:6" ht="18" x14ac:dyDescent="0.35">
      <c r="A213" s="37" t="s">
        <v>402</v>
      </c>
      <c r="B213" s="36"/>
      <c r="C213" s="36"/>
      <c r="D213" s="87">
        <f>E213/F213</f>
        <v>0.2857142857142857</v>
      </c>
      <c r="E213" s="322">
        <f>COUNTIF('A3 Technique'!F17:F209,"ok")</f>
        <v>6</v>
      </c>
      <c r="F213" s="322">
        <f>COUNTA('A3 Technique'!F17:F209)</f>
        <v>21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145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0.82386363636363635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49" orientation="portrait" r:id="rId1"/>
  <rowBreaks count="1" manualBreakCount="1">
    <brk id="140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2019-10-23T21:10:41Z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