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CM Mahdia février 2019\"/>
    </mc:Choice>
  </mc:AlternateContent>
  <bookViews>
    <workbookView xWindow="0" yWindow="0" windowWidth="20490" windowHeight="7755" tabRatio="916" activeTab="2"/>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Exploitation'!$A$1:$G$729</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82" i="29" l="1"/>
  <c r="B181" i="29"/>
  <c r="B180"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64" i="29"/>
  <c r="B63" i="29"/>
  <c r="B55" i="29"/>
  <c r="B54" i="29"/>
  <c r="B46" i="29"/>
  <c r="B45" i="29"/>
  <c r="B37" i="29"/>
  <c r="B36" i="29"/>
  <c r="B27" i="29"/>
  <c r="B26"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s="1"/>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4" i="36"/>
  <c r="A530" i="36"/>
  <c r="A478" i="36"/>
  <c r="A7" i="37"/>
  <c r="A8" i="36"/>
  <c r="D720" i="36"/>
  <c r="D699" i="36"/>
  <c r="B699" i="36" s="1"/>
  <c r="D524" i="36"/>
  <c r="B524" i="36" s="1"/>
  <c r="D470" i="36"/>
  <c r="B470" i="36" s="1"/>
  <c r="D423" i="36"/>
  <c r="B423" i="36" s="1"/>
  <c r="D365" i="36"/>
  <c r="B365" i="36" s="1"/>
  <c r="D243" i="36"/>
  <c r="B243" i="36" s="1"/>
  <c r="D129" i="36"/>
  <c r="B129" i="36" s="1"/>
  <c r="D43" i="36"/>
  <c r="B43" i="36" s="1"/>
  <c r="D727" i="36" l="1"/>
  <c r="B43" i="29" s="1"/>
  <c r="D701" i="38"/>
  <c r="D702" i="38" s="1"/>
  <c r="B162" i="29" s="1"/>
  <c r="D244" i="38"/>
  <c r="B244" i="38" s="1"/>
  <c r="B720" i="36"/>
  <c r="D197" i="43"/>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246" i="38" s="1"/>
  <c r="D725" i="38"/>
  <c r="D227" i="38"/>
  <c r="D228" i="38" s="1"/>
  <c r="D344" i="38"/>
  <c r="D345" i="38" s="1"/>
  <c r="D566" i="38"/>
  <c r="D567" i="38" s="1"/>
  <c r="D627" i="38"/>
  <c r="D44" i="38"/>
  <c r="D47" i="38" s="1"/>
  <c r="D48" i="38" s="1"/>
  <c r="B53" i="29" s="1"/>
  <c r="D721" i="38"/>
  <c r="B721" i="38" s="1"/>
  <c r="D722" i="38" s="1"/>
  <c r="D700" i="38"/>
  <c r="B700" i="38" s="1"/>
  <c r="D668" i="38"/>
  <c r="B668" i="38" s="1"/>
  <c r="D669" i="38" s="1"/>
  <c r="D670" i="38" s="1"/>
  <c r="D605" i="38"/>
  <c r="B605" i="38" s="1"/>
  <c r="D609" i="38" s="1"/>
  <c r="D610" i="38" s="1"/>
  <c r="B143" i="29" s="1"/>
  <c r="D565" i="38"/>
  <c r="B565" i="38" s="1"/>
  <c r="D525" i="38"/>
  <c r="B525" i="38" s="1"/>
  <c r="D526" i="38" s="1"/>
  <c r="D527" i="38" s="1"/>
  <c r="B125" i="29" s="1"/>
  <c r="D471" i="38"/>
  <c r="B471" i="38" s="1"/>
  <c r="D472" i="38" s="1"/>
  <c r="D424" i="38"/>
  <c r="B424" i="38" s="1"/>
  <c r="D425" i="38" s="1"/>
  <c r="D366" i="38"/>
  <c r="B366" i="38" s="1"/>
  <c r="D367" i="38" s="1"/>
  <c r="D299" i="38"/>
  <c r="B299" i="38" s="1"/>
  <c r="D300" i="38" s="1"/>
  <c r="D185" i="38"/>
  <c r="D129" i="38"/>
  <c r="D43" i="38"/>
  <c r="B43" i="38" s="1"/>
  <c r="D266" i="38"/>
  <c r="D726" i="38"/>
  <c r="B171" i="29" s="1"/>
  <c r="D370" i="38"/>
  <c r="D371" i="38" s="1"/>
  <c r="B98" i="29" s="1"/>
  <c r="D569" i="38"/>
  <c r="D570" i="38" s="1"/>
  <c r="B134" i="29" s="1"/>
  <c r="D368" i="38"/>
  <c r="D588" i="38"/>
  <c r="D589" i="38" s="1"/>
  <c r="D723" i="38"/>
  <c r="D428" i="38" l="1"/>
  <c r="D429" i="38" s="1"/>
  <c r="B107" i="29" s="1"/>
  <c r="D426" i="38"/>
  <c r="D301" i="38"/>
  <c r="D303" i="38"/>
  <c r="D304" i="38" s="1"/>
  <c r="B89" i="29" s="1"/>
  <c r="D475" i="38"/>
  <c r="D476" i="38" s="1"/>
  <c r="B116" i="29" s="1"/>
  <c r="D473" i="38"/>
  <c r="D248" i="38"/>
  <c r="D249" i="38" s="1"/>
  <c r="B80" i="29" s="1"/>
  <c r="D186" i="38"/>
  <c r="D187" i="38" s="1"/>
  <c r="B71" i="29" s="1"/>
  <c r="B185" i="38"/>
  <c r="D672" i="38"/>
  <c r="D673" i="38" s="1"/>
  <c r="B152" i="29" s="1"/>
  <c r="D606" i="38"/>
  <c r="D607" i="38" s="1"/>
  <c r="D130" i="38"/>
  <c r="D131" i="38" s="1"/>
  <c r="B62" i="29" s="1"/>
  <c r="B129" i="38"/>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729" i="38" l="1"/>
  <c r="D730" i="38" s="1"/>
  <c r="D729" i="42"/>
  <c r="D730" i="42" s="1"/>
  <c r="B12" i="42" s="1"/>
  <c r="D726" i="42"/>
  <c r="D726" i="40"/>
  <c r="D729" i="40"/>
  <c r="D730" i="40" s="1"/>
  <c r="B12" i="40" s="1"/>
  <c r="B12" i="38" l="1"/>
  <c r="B35" i="29"/>
  <c r="B25" i="29"/>
  <c r="C658" i="36"/>
  <c r="C647" i="36"/>
  <c r="C509" i="36"/>
  <c r="C275" i="36"/>
  <c r="C230" i="36"/>
  <c r="C210" i="36"/>
  <c r="C166" i="36"/>
  <c r="C170" i="36"/>
  <c r="C154" i="36"/>
  <c r="C150" i="36"/>
  <c r="C143" i="36"/>
  <c r="C86" i="36"/>
  <c r="C81" i="36"/>
  <c r="C66" i="36"/>
  <c r="C508" i="36"/>
  <c r="C327" i="36"/>
  <c r="C234" i="36"/>
  <c r="C139" i="36"/>
  <c r="C452" i="36"/>
  <c r="C279" i="36"/>
  <c r="C278" i="36"/>
  <c r="C152" i="36"/>
  <c r="C73" i="36"/>
  <c r="C70" i="36"/>
  <c r="C69" i="36"/>
  <c r="C624" i="36"/>
  <c r="C599" i="36"/>
  <c r="C585" i="36"/>
  <c r="C581" i="36"/>
  <c r="C554" i="36"/>
  <c r="C553" i="36"/>
  <c r="C552" i="36"/>
  <c r="C513" i="36"/>
  <c r="C512" i="36"/>
  <c r="C511" i="36"/>
  <c r="C458" i="36"/>
  <c r="C457" i="36"/>
  <c r="C456" i="36"/>
  <c r="C409" i="36"/>
  <c r="C408" i="36"/>
  <c r="C407" i="36"/>
  <c r="C354" i="36"/>
  <c r="C353" i="36"/>
  <c r="C339" i="36"/>
  <c r="C338" i="36"/>
  <c r="C337" i="36"/>
  <c r="C284" i="36"/>
  <c r="C283" i="36"/>
  <c r="C282" i="36"/>
  <c r="C276" i="36"/>
  <c r="C221" i="36"/>
  <c r="C220" i="36"/>
  <c r="C219" i="36"/>
  <c r="C198" i="36"/>
  <c r="C160" i="36"/>
  <c r="C159" i="36"/>
  <c r="C158" i="36"/>
  <c r="C79" i="36"/>
  <c r="C78" i="36"/>
  <c r="C77" i="36"/>
  <c r="C72" i="36"/>
  <c r="C36" i="36"/>
  <c r="D185" i="36" l="1"/>
  <c r="D186" i="36" s="1"/>
  <c r="B70" i="29" s="1"/>
  <c r="D26" i="36"/>
  <c r="D27" i="36" s="1"/>
  <c r="C95" i="36" l="1"/>
  <c r="C94" i="36"/>
  <c r="C93" i="36"/>
  <c r="C90" i="36"/>
  <c r="C102" i="36"/>
  <c r="C114" i="36"/>
  <c r="C106" i="36"/>
  <c r="C515" i="36" l="1"/>
  <c r="D525" i="36" s="1"/>
  <c r="D526" i="36" s="1"/>
  <c r="B124" i="29" s="1"/>
  <c r="C34" i="36"/>
  <c r="D721" i="36" l="1"/>
  <c r="C711" i="36"/>
  <c r="D714" i="36" s="1"/>
  <c r="D715" i="36" s="1"/>
  <c r="D722" i="36" l="1"/>
  <c r="D724" i="36"/>
  <c r="C549" i="36"/>
  <c r="D565" i="36" s="1"/>
  <c r="C539" i="36"/>
  <c r="D541" i="36" s="1"/>
  <c r="D542" i="36" s="1"/>
  <c r="A573" i="36"/>
  <c r="C582" i="36"/>
  <c r="C584" i="36"/>
  <c r="C592" i="36"/>
  <c r="D605" i="36" s="1"/>
  <c r="D606" i="36" s="1"/>
  <c r="C595" i="36"/>
  <c r="D725" i="36" l="1"/>
  <c r="B170" i="29" s="1"/>
  <c r="D587" i="36"/>
  <c r="D588" i="36" s="1"/>
  <c r="D608" i="36"/>
  <c r="D609" i="36" s="1"/>
  <c r="B142" i="29" s="1"/>
  <c r="D568" i="36"/>
  <c r="D569" i="36" s="1"/>
  <c r="B133" i="29" s="1"/>
  <c r="D566" i="36"/>
  <c r="C406" i="36"/>
  <c r="C336" i="36"/>
  <c r="C330" i="36"/>
  <c r="C218" i="36"/>
  <c r="C217" i="36"/>
  <c r="C215" i="36"/>
  <c r="C101" i="36"/>
  <c r="C80" i="36"/>
  <c r="C35" i="36"/>
  <c r="D44" i="36" s="1"/>
  <c r="C687" i="36"/>
  <c r="D700" i="36" s="1"/>
  <c r="D701" i="36" s="1"/>
  <c r="B161" i="29" s="1"/>
  <c r="D47" i="36" l="1"/>
  <c r="D45" i="36"/>
  <c r="C625" i="36"/>
  <c r="D48" i="36" l="1"/>
  <c r="B52" i="29" s="1"/>
  <c r="C461" i="36"/>
  <c r="C401" i="36"/>
  <c r="C399" i="36"/>
  <c r="C395" i="36"/>
  <c r="C349" i="36"/>
  <c r="C325" i="36"/>
  <c r="D343" i="36" s="1"/>
  <c r="D344" i="36" s="1"/>
  <c r="C288" i="36"/>
  <c r="C273" i="36"/>
  <c r="C225" i="36"/>
  <c r="D226" i="36" s="1"/>
  <c r="D227" i="36" s="1"/>
  <c r="C108" i="36"/>
  <c r="B10" i="37"/>
  <c r="B9" i="37"/>
  <c r="B8" i="37"/>
  <c r="C656" i="36" l="1"/>
  <c r="C643" i="36"/>
  <c r="D649" i="36" s="1"/>
  <c r="D650" i="36" s="1"/>
  <c r="C631" i="36"/>
  <c r="D638" i="36" s="1"/>
  <c r="D639" i="36" s="1"/>
  <c r="C621" i="36"/>
  <c r="D626" i="36" s="1"/>
  <c r="C454" i="36"/>
  <c r="C442" i="36"/>
  <c r="D444" i="36" s="1"/>
  <c r="C398" i="36"/>
  <c r="D424" i="36" s="1"/>
  <c r="D425" i="36" s="1"/>
  <c r="C386" i="36"/>
  <c r="C348" i="36"/>
  <c r="C274" i="36"/>
  <c r="D299" i="36" s="1"/>
  <c r="D300" i="36" s="1"/>
  <c r="C262" i="36"/>
  <c r="D264" i="36" s="1"/>
  <c r="C232" i="36"/>
  <c r="D244" i="36" s="1"/>
  <c r="D245" i="36" s="1"/>
  <c r="C200" i="36"/>
  <c r="D202" i="36" s="1"/>
  <c r="C317" i="36"/>
  <c r="D319" i="36" s="1"/>
  <c r="D627" i="36" l="1"/>
  <c r="D445" i="36"/>
  <c r="D320" i="36"/>
  <c r="D265" i="36"/>
  <c r="D302" i="36"/>
  <c r="D303" i="36" s="1"/>
  <c r="B88" i="29" s="1"/>
  <c r="D247" i="36"/>
  <c r="D203" i="36"/>
  <c r="D248"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6" i="36"/>
  <c r="C664" i="36"/>
  <c r="D668" i="36" s="1"/>
  <c r="A612" i="36"/>
  <c r="C451" i="36"/>
  <c r="D471" i="36" s="1"/>
  <c r="A431" i="36"/>
  <c r="C382" i="36"/>
  <c r="D389" i="36" s="1"/>
  <c r="A373" i="36"/>
  <c r="C350" i="36"/>
  <c r="D366" i="36" s="1"/>
  <c r="A306" i="36"/>
  <c r="A251" i="36"/>
  <c r="A189" i="36"/>
  <c r="C62" i="36"/>
  <c r="D130" i="36" s="1"/>
  <c r="D131" i="36" s="1"/>
  <c r="B61" i="29" s="1"/>
  <c r="A51" i="36"/>
  <c r="A16" i="36"/>
  <c r="D23" i="37" l="1"/>
  <c r="D669" i="36"/>
  <c r="D671" i="36"/>
  <c r="D472" i="36"/>
  <c r="D474" i="36"/>
  <c r="D475" i="36" s="1"/>
  <c r="B115" i="29" s="1"/>
  <c r="D427" i="36"/>
  <c r="D428" i="36" s="1"/>
  <c r="B106" i="29" s="1"/>
  <c r="D390" i="36"/>
  <c r="D367" i="36"/>
  <c r="D369" i="36"/>
  <c r="D161" i="37"/>
  <c r="D162" i="37" s="1"/>
  <c r="D133" i="37"/>
  <c r="D134" i="37" s="1"/>
  <c r="D149" i="37"/>
  <c r="D150" i="37" s="1"/>
  <c r="D118" i="37"/>
  <c r="D119" i="37" s="1"/>
  <c r="D102" i="37"/>
  <c r="D103" i="37" s="1"/>
  <c r="D84" i="37"/>
  <c r="D85" i="37" s="1"/>
  <c r="D63" i="37"/>
  <c r="D64" i="37" s="1"/>
  <c r="D195" i="37"/>
  <c r="D198" i="37" l="1"/>
  <c r="D199" i="37" s="1"/>
  <c r="D672" i="36"/>
  <c r="B151" i="29" s="1"/>
  <c r="D728" i="36"/>
  <c r="D729" i="36" s="1"/>
  <c r="D370"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<sst xmlns="http://schemas.openxmlformats.org/spreadsheetml/2006/main" count="5734" uniqueCount="554">
  <si>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</si>
  <si>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</si>
  <si>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</si>
  <si>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</si>
  <si>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</si>
  <si>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</si>
  <si>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</si>
  <si>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</si>
  <si>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</si>
  <si>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</si>
  <si>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</si>
  <si>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</si>
  <si>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</si>
  <si>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</si>
  <si>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</si>
  <si>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</si>
  <si>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</si>
  <si>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</si>
  <si>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</si>
  <si>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</si>
  <si>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</si>
  <si>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</si>
  <si>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</si>
  <si>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</si>
  <si>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</si>
  <si>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</si>
  <si>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</si>
  <si>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</si>
  <si>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</si>
  <si>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</si>
  <si>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</si>
  <si>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</si>
  <si>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</si>
  <si>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</si>
  <si>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</si>
  <si>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</si>
  <si>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</si>
  <si>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</si>
  <si>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</si>
  <si>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</si>
  <si>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</si>
  <si>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</si>
  <si>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</si>
  <si>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</si>
  <si>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</si>
  <si>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</si>
  <si>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</si>
  <si>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</si>
  <si>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</si>
  <si>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</si>
  <si>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</si>
  <si>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</si>
  <si>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</si>
  <si>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</si>
  <si>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</si>
  <si>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</si>
  <si>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</si>
  <si>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</si>
  <si>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</si>
  <si>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</si>
  <si>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</si>
  <si>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</si>
  <si>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</si>
  <si>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</si>
  <si>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</si>
  <si>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</si>
  <si>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</si>
  <si>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</si>
  <si>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</si>
  <si>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</si>
  <si>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</si>
  <si>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</si>
  <si>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</si>
  <si>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</si>
  <si>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</si>
  <si>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</si>
  <si>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</si>
  <si>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</si>
  <si>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</si>
  <si>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</si>
  <si>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</si>
  <si>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</si>
  <si>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</si>
  <si>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</si>
  <si>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</si>
  <si>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</si>
  <si>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</si>
  <si>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</si>
  <si>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</si>
  <si>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</si>
  <si>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</si>
  <si>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</si>
  <si>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</si>
  <si>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</si>
  <si>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</si>
  <si>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</si>
  <si>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</si>
  <si>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</si>
  <si>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</si>
  <si>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</si>
  <si>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</si>
  <si>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</si>
  <si>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</si>
  <si>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</si>
  <si>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</si>
  <si>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</si>
  <si>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</si>
  <si>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</si>
  <si>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</si>
  <si>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</si>
  <si>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</si>
  <si>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</si>
  <si>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</si>
  <si>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</si>
  <si>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</si>
  <si>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</si>
  <si>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</si>
  <si>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</si>
  <si>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</si>
  <si>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</si>
  <si>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</si>
  <si>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</si>
  <si>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</si>
  <si>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</si>
  <si>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</si>
  <si>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</si>
  <si>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</si>
  <si>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</si>
  <si>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</si>
  <si>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</si>
  <si>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</si>
  <si>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</si>
  <si>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</si>
  <si>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</si>
  <si>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</si>
  <si>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</si>
  <si>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</si>
  <si>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</si>
  <si>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</si>
  <si>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</si>
  <si>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</si>
  <si>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</si>
  <si>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</si>
  <si>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</si>
  <si>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</si>
  <si>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</si>
  <si>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</si>
  <si>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</si>
  <si>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</si>
  <si>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</si>
  <si>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</si>
  <si>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</si>
  <si>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</si>
  <si>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</si>
  <si>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</si>
  <si>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</si>
  <si>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</si>
  <si>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</si>
  <si>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</si>
  <si>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</si>
  <si>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</si>
  <si>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</si>
  <si>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</si>
  <si>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</si>
  <si>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</si>
  <si>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</si>
  <si>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</si>
  <si>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</si>
  <si>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</si>
  <si>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</si>
  <si>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</si>
  <si>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</si>
  <si>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</si>
  <si>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</si>
  <si>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</si>
  <si>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</si>
  <si>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</si>
  <si>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</si>
  <si>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</si>
  <si>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</si>
  <si>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</si>
  <si>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</si>
  <si>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</si>
  <si>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</si>
  <si>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</si>
  <si>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</si>
  <si>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</si>
  <si>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</si>
  <si>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</si>
  <si>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</si>
  <si>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</si>
  <si>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</si>
  <si>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</si>
  <si>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</si>
  <si>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</si>
  <si>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</si>
  <si>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</si>
  <si>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</si>
  <si>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</si>
  <si>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</si>
  <si>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</si>
  <si>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</si>
  <si>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</si>
  <si>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</si>
  <si>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</si>
  <si>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</si>
  <si>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</si>
  <si>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</si>
  <si>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</si>
  <si>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</si>
  <si>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</si>
  <si>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</si>
  <si>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</si>
  <si>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</si>
  <si>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</si>
  <si>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</si>
  <si>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</si>
  <si>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</si>
  <si>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</si>
  <si>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</si>
  <si>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</si>
  <si>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</si>
  <si>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</si>
  <si>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</si>
  <si>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</si>
  <si>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</si>
  <si>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</si>
  <si>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</si>
  <si>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</si>
  <si>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</si>
  <si>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</si>
  <si>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</si>
  <si>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</si>
  <si>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</si>
  <si>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</si>
  <si>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</si>
  <si>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</si>
  <si>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</si>
  <si>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</si>
  <si>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</si>
  <si>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</si>
  <si>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</si>
  <si>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</si>
  <si>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</si>
  <si>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</si>
  <si>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</si>
  <si>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</si>
  <si>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</si>
  <si>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</si>
  <si>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</si>
  <si>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</si>
  <si>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</si>
  <si>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</si>
  <si>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</si>
  <si>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</si>
  <si>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</si>
  <si>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</si>
  <si>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</si>
  <si>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</si>
  <si>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</si>
  <si>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</si>
  <si>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</si>
  <si>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</si>
  <si>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</si>
  <si>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</si>
  <si>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</si>
  <si>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</si>
  <si>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</si>
  <si>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</si>
  <si>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</si>
  <si>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</si>
  <si>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</si>
  <si>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</si>
  <si>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</si>
  <si>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</si>
  <si>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</si>
  <si>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</si>
  <si>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</si>
  <si>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</si>
  <si>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</si>
  <si>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</si>
  <si>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</si>
  <si>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</si>
  <si>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</si>
  <si>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</si>
  <si>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</si>
  <si>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</si>
  <si>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</si>
  <si>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</si>
  <si>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</si>
  <si>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</si>
  <si>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</si>
  <si>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</si>
  <si>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</si>
  <si>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</si>
  <si>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</si>
  <si>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</si>
  <si>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</si>
  <si>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</si>
  <si>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</si>
  <si>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</si>
  <si>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</si>
  <si>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</si>
  <si>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</si>
  <si>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</si>
  <si>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</si>
  <si>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</si>
  <si>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</si>
  <si>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</si>
  <si>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</si>
  <si>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</si>
  <si>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</si>
  <si>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</si>
  <si>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</si>
  <si>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</si>
  <si>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</si>
  <si>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</si>
  <si>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</si>
  <si>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</si>
  <si>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</si>
  <si>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</si>
  <si>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</si>
  <si>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</si>
  <si>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</si>
  <si>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</si>
  <si>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</si>
  <si>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</si>
  <si>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</si>
  <si>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</si>
  <si>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</si>
  <si>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</si>
  <si>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</si>
  <si>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</si>
  <si>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</si>
  <si>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</si>
  <si>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</si>
  <si>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</si>
  <si>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</si>
  <si>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</si>
  <si>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</si>
  <si>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</si>
  <si>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</si>
  <si>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</si>
  <si>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</si>
  <si>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</si>
  <si>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</si>
  <si>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</si>
  <si>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</si>
  <si>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</si>
  <si>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</si>
  <si>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</si>
  <si>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</si>
  <si>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</si>
  <si>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</si>
  <si>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</si>
  <si>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</si>
  <si>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</si>
  <si>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</si>
  <si>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</si>
  <si>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</si>
  <si>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</si>
  <si>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</si>
  <si>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</si>
  <si>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</si>
  <si>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</si>
  <si>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</si>
  <si>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</si>
  <si>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</si>
  <si>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</si>
  <si>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</si>
  <si>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</si>
  <si>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</si>
  <si>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</si>
  <si>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</si>
  <si>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</si>
  <si>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</si>
  <si>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</si>
  <si>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</si>
  <si>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</si>
  <si>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</si>
  <si>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</si>
  <si>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</si>
  <si>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</si>
  <si>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</si>
  <si>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</si>
  <si>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</si>
  <si>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</si>
  <si>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</si>
  <si>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</si>
  <si>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</si>
  <si>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</si>
  <si>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</si>
  <si>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</si>
  <si>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</si>
  <si>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</si>
  <si>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</si>
  <si>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</si>
  <si>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</si>
  <si>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</si>
  <si>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</si>
  <si>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</si>
  <si>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</si>
  <si>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</si>
  <si>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</si>
  <si>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</si>
  <si>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</si>
  <si>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</si>
  <si>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</si>
  <si>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</si>
  <si>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</si>
  <si>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</si>
  <si>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</si>
  <si>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</si>
  <si>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</si>
  <si>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</si>
  <si>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</si>
  <si>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</si>
  <si>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</si>
  <si>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</si>
  <si>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</si>
  <si>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</si>
  <si>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</si>
  <si>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</si>
  <si>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</si>
  <si>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</si>
  <si>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</si>
  <si>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</si>
  <si>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</si>
  <si>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</si>
  <si>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</si>
  <si>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</si>
  <si>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</si>
  <si>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</si>
  <si>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</si>
  <si>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</si>
  <si>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</si>
  <si>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</si>
  <si>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</si>
  <si>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</si>
  <si>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</si>
  <si>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</si>
  <si>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</si>
  <si>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</si>
  <si>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</si>
  <si>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</si>
  <si>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</si>
  <si>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</si>
  <si>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</si>
  <si>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</si>
  <si>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</si>
  <si>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</si>
  <si>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</si>
  <si>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</si>
  <si>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</si>
  <si>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</si>
  <si>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</si>
  <si>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</si>
  <si>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</si>
  <si>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</si>
  <si>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</si>
  <si>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</si>
  <si>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</si>
  <si>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</si>
  <si>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</si>
  <si>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</si>
  <si>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</si>
  <si>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</si>
  <si>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</si>
  <si>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</si>
  <si>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</si>
  <si>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</si>
  <si>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</si>
  <si>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</si>
  <si>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</si>
  <si>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</si>
  <si>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UHD Mahdia</t>
  </si>
  <si>
    <t>Mme Meriam CHOUCHENE</t>
  </si>
  <si>
    <t>Directeur magasin &amp; chefs rayons</t>
  </si>
  <si>
    <t>Interdire l'acceptation des saumons surgelés dépourvus de certificat de salubrité.</t>
  </si>
  <si>
    <t>Egouttage de la chaudière sur la table de travail traiteur.</t>
  </si>
  <si>
    <t>Réparer la chaudière.</t>
  </si>
  <si>
    <t>Entreposage d'un bac rempli de petit matériel hors usage au niveau de la chambre froide.</t>
  </si>
  <si>
    <t>Maintenir les gants dans un endroit propre.</t>
  </si>
  <si>
    <t>Présence de souillures persistantes sur les jointures du four.</t>
  </si>
  <si>
    <t>Détérioration des jointures du four.</t>
  </si>
  <si>
    <t>Ecaillement du revêtement du sol.</t>
  </si>
  <si>
    <t>Fixer le revêtement du sol.</t>
  </si>
  <si>
    <t>Remplacer les jointures du four.</t>
  </si>
  <si>
    <t>Maintenir la chaine froide des produits sensibles (T° requise &lt; 10°C).</t>
  </si>
  <si>
    <t>Elévation de la température des morceaux de charcuterie (T° prélevée 12,8°C) suite à une attente prolongée à température ambiante.</t>
  </si>
  <si>
    <t>Renforcer le nettoyage des éléments du four.</t>
  </si>
  <si>
    <t>Les échantillons vérifiés non conformes:
-pain complet: 184g
-pain compagne: 180g</t>
  </si>
  <si>
    <t>Avertir les services concernés sur cet écart.</t>
  </si>
  <si>
    <t>Présence de micro blessures sur les mains de l'opérateur.</t>
  </si>
  <si>
    <t>Absence de papier essuie-mains au poste lave-mains.</t>
  </si>
  <si>
    <t>Fournir du papier essuie-mains.</t>
  </si>
  <si>
    <t>Absence de système 3 bacs à la plonge de la pâtisserie/ traiteur.</t>
  </si>
  <si>
    <t>Fournir un système 3 bacs à ce niveau.</t>
  </si>
  <si>
    <t xml:space="preserve">Vérifier la fin de cuisson des poulets rôtis via un thermomètre à sonde; T° requise supérieure ou égale à 80°C. </t>
  </si>
  <si>
    <t>Assurer l'exposition des poulets rôtis sur le meuble d'exposition pour une meilleure protection du produit.</t>
  </si>
  <si>
    <t>Remplir la totalité des paramètres des fiches de traçabilité.</t>
  </si>
  <si>
    <t>Assurer la séparation totale entre ces deux secteurs de stockage.</t>
  </si>
  <si>
    <t>Mettre les produits non conformes dans la zone appropriée.</t>
  </si>
  <si>
    <t>Un boudin de fromage 'Provolone fumé N° lot 02-07',  ayant perdu son sous vidage et étant destiné au retour fournisseur, n'a pas été maintenu dans la zone des produits non conformes.</t>
  </si>
  <si>
    <t>Le système d'ouverture à pédale des poubelles de la pâtisserie et traiteur est abimé.</t>
  </si>
  <si>
    <t>Réparer les poubelles défaillantes.</t>
  </si>
  <si>
    <t>Nettoyage de la trancheuse par du produit 'Deptal DMD'. Ce produit n'est pas indiqué dans le protocole de nettoyage correspondant à cet équipement.</t>
  </si>
  <si>
    <t>Respecter le protocole de nettoyage et désinfection des équipements de travail.</t>
  </si>
  <si>
    <t>Mettre les produits casse dans la zone appropriée.</t>
  </si>
  <si>
    <t>Assurer la filtration de l'huile entre les opérations de friture .</t>
  </si>
  <si>
    <t>Absence de l'indication du nom des fournisseurs sur la fiche de  traçabilité du 09/02/2019.</t>
  </si>
  <si>
    <t>Respecter la DLC des produits mis à la vente.</t>
  </si>
  <si>
    <t>Dépassement de la durée de vie de 2 paquets de sablé 'Essaada'. DF 13/nov/2018 DLC après 2 mois).</t>
  </si>
  <si>
    <t>Présence de poussière sur le rideau du meuble froid.</t>
  </si>
  <si>
    <t>Renforcer le nettoyage du meuble.</t>
  </si>
  <si>
    <t>Manque de mention de 'margarine' sur l'étiquette UHD du sablé carré comme indiqué dans la liste du fournisseur 'Essaada'.</t>
  </si>
  <si>
    <t>Avertir les services concernés.</t>
  </si>
  <si>
    <t>Cloisonner la totalité du plafond.</t>
  </si>
  <si>
    <t>Renforcer la lutte contre les oiseaux.</t>
  </si>
  <si>
    <t>Dépassement de la durée de vie de deux bouteilles de huile 'Lesieur'; DLUO 02/2019.</t>
  </si>
  <si>
    <t>Vérifier la conformité de l'étiquetage des produits.</t>
  </si>
  <si>
    <t>Absence de station de nettoyage dans le laboratoire traiteur / pâtisserie.</t>
  </si>
  <si>
    <t>Prévoir des stations de nettoyage à ce niveau.</t>
  </si>
  <si>
    <t>Absence du certificat de salubrité des saumons surgelés HDPM réceptionnés le 22/01/2019.</t>
  </si>
  <si>
    <t xml:space="preserve">Le plafond du laboratoire traiteur/ pâtisserie, donnant sur la réserve sèche, n'est pas totalement cloisonné. </t>
  </si>
  <si>
    <t>Même chambre froide pour charcuterie/ fromage et traiteur (contenant des caisses de poulets). La séparation physique (mur en panneau sandwich) est partielle.</t>
  </si>
  <si>
    <t xml:space="preserve">Remplir la totalité des paramètres des fiches de traçabilité.
Le scannage des produits casse est obligatoire.
</t>
  </si>
  <si>
    <t>Persistantes de souillures sur les éléments de la trancheuse suite à l'opération de nettoyage.</t>
  </si>
  <si>
    <t>Nettoyer profondément les éléments de la trancheuse.</t>
  </si>
  <si>
    <t>Absence d'indication de la durée de vie sur une boite de chips 'MAD Fritz'.</t>
  </si>
  <si>
    <t>Présence de fientes d'oiseaux sur les murs du laboratoire traiteur/ pâtisserie.</t>
  </si>
  <si>
    <t>Manque d'étanchéité de la porte de réception.</t>
  </si>
  <si>
    <t>Renforcer l'étanchéité de la porte de réception.</t>
  </si>
  <si>
    <t xml:space="preserve">Présence de résidus de graisse persistants sur le panier de la friteuse
</t>
  </si>
  <si>
    <t>Renforcer le suivi de la durée de vie des produits exposés.</t>
  </si>
  <si>
    <t>Une attention est requise à la réalisation de traçabilité et le scannage du casse.</t>
  </si>
  <si>
    <t>Prélever les mentions obligatoires du produit avant de jeter l'emballage.</t>
  </si>
  <si>
    <t>Entreposage d'un paquet d'amande entamé sans protection et identification dans un bac rempli de petit matériel.</t>
  </si>
  <si>
    <t>Protéger les produits entamés.
Indiquer la date d'entame.</t>
  </si>
  <si>
    <t>Entreposage des gants du four dans le chariot des produits casse.</t>
  </si>
  <si>
    <t>Protéger les affections cutanées par un pansement imperméable avant port de gant.</t>
  </si>
  <si>
    <t>Déplacer le petit matériel hors usage dans une zone appropriée.</t>
  </si>
  <si>
    <t>Procéder à un traitement de dégraissage pour le panier de la friteuse.</t>
  </si>
  <si>
    <t>La vérification de la fin de cuisson des poulets rôtis est uniquement visuelle.
Après une vérification sur place d'un poulet cuit, la température prélevée était de 73°C.</t>
  </si>
  <si>
    <t>Huile de friture usagée. L'huile ne fait pas objet de filtration entre les opérations de friture.</t>
  </si>
  <si>
    <t>Manque de mention des noms des fournisseurs sur la traçabilité du 09/02/2019.
Manque d'enregistrement de 3 poulets sur le cadencier du 09/02/2019; nombre de pièces à la traçabilité est de 27 et le nombre de pièces au cadencier est de 24.
Absence de la preuve de scannage de certains produits (escalope de dinde grillé  &amp; Poulet farci &amp; côtelette &amp; gigot de poulet &amp; 1/2 poulet rôti) ayant une  'DE 07/01/2019  dont les étiquettes UHD ont été collées sur une feuille ne faisant pas partie du système documentaire UHD.</t>
  </si>
  <si>
    <t>Exposition des poulets rôtis sur une table de travail et non sur le meuble d'exposition.</t>
  </si>
  <si>
    <t>Les poulets, à la fin de cuisson, sont maintenus au niveau de la rôtissoire (avec des radiants à gaz éteints). La durée d'exposition ne pourra être respectée vu les conditions de maintien de ces poulets.</t>
  </si>
  <si>
    <t>Retirer directement les poulets cuits de la rôtissoire pour pouvoir répondre à la durée prévue de 4H d'exposition à température ambiante.</t>
  </si>
  <si>
    <t>Entreposage des portions de ricotta casse sans identification dans le comptoir frigorifique des blocs de beurre prêts à la vente.</t>
  </si>
  <si>
    <t>Les boules de Harissa sont dépourvues d'étiquettes UHD.</t>
  </si>
  <si>
    <t>Mettre des étiquettes sur les boules de Harissa.</t>
  </si>
  <si>
    <t>Après vérification du logiciel de vente 'Hit parade', on note la vente de deux tartes au citron appartenant au même lot et même arrivage (32 pièces réceptionnées et 27 pièces restantes au stock). Hors la traçabilité indique la sortie de 6 pièces du même lot.
Le nombre de pièces tracées ne correspond pas au nombre de pièces vendues et scannées au casse.</t>
  </si>
  <si>
    <t xml:space="preserve">Une boite de thon a été vidée et jetée avant le prélèvement des mentions obligatoires (DLUO, N° lot, etc.) concernant le produit.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</si>
</sst>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2"/>
      <color theme="1"/>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5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8" xfId="1" applyFont="1" applyFill="1" applyBorder="1" applyAlignment="1" applyProtection="1">
      <alignment wrapText="1"/>
    </xf>
    <xf numFmtId="0" fontId="35" fillId="0" borderId="17" xfId="1" applyFont="1" applyFill="1" applyBorder="1" applyAlignment="1" applyProtection="1"/>
    <xf numFmtId="0" fontId="35" fillId="0" borderId="1" xfId="0" applyFont="1" applyFill="1" applyBorder="1" applyAlignment="1" applyProtection="1">
      <alignment horizontal="left" wrapText="1"/>
      <protection locked="0"/>
    </xf>
    <xf numFmtId="165" fontId="47" fillId="14" borderId="1" xfId="0" applyNumberFormat="1" applyFont="1" applyFill="1" applyBorder="1" applyProtection="1">
      <protection locked="0"/>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0.73529411764705888</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37167520"/>
        <c:axId val="237172960"/>
      </c:barChart>
      <c:catAx>
        <c:axId val="23716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2960"/>
        <c:crosses val="autoZero"/>
        <c:auto val="1"/>
        <c:lblAlgn val="ctr"/>
        <c:lblOffset val="100"/>
        <c:noMultiLvlLbl val="0"/>
      </c:catAx>
      <c:valAx>
        <c:axId val="23717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0.92500000000000004</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37155552"/>
        <c:axId val="237170784"/>
      </c:barChart>
      <c:catAx>
        <c:axId val="237155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0784"/>
        <c:crosses val="autoZero"/>
        <c:auto val="1"/>
        <c:lblAlgn val="ctr"/>
        <c:lblOffset val="100"/>
        <c:noMultiLvlLbl val="0"/>
      </c:catAx>
      <c:valAx>
        <c:axId val="237170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5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0.6428571428571429</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37156096"/>
        <c:axId val="237175680"/>
      </c:barChart>
      <c:catAx>
        <c:axId val="23715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5680"/>
        <c:crosses val="autoZero"/>
        <c:auto val="1"/>
        <c:lblAlgn val="ctr"/>
        <c:lblOffset val="100"/>
        <c:noMultiLvlLbl val="0"/>
      </c:catAx>
      <c:valAx>
        <c:axId val="237175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981480560"/>
        <c:axId val="1981483280"/>
      </c:barChart>
      <c:catAx>
        <c:axId val="1981480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3280"/>
        <c:crosses val="autoZero"/>
        <c:auto val="1"/>
        <c:lblAlgn val="ctr"/>
        <c:lblOffset val="100"/>
        <c:noMultiLvlLbl val="0"/>
      </c:catAx>
      <c:valAx>
        <c:axId val="1981483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80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981472944"/>
        <c:axId val="1981481104"/>
      </c:barChart>
      <c:catAx>
        <c:axId val="1981472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1104"/>
        <c:crosses val="autoZero"/>
        <c:auto val="1"/>
        <c:lblAlgn val="ctr"/>
        <c:lblOffset val="100"/>
        <c:noMultiLvlLbl val="0"/>
      </c:catAx>
      <c:valAx>
        <c:axId val="1981481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72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981478928"/>
        <c:axId val="1981488176"/>
      </c:barChart>
      <c:catAx>
        <c:axId val="198147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8176"/>
        <c:crosses val="autoZero"/>
        <c:auto val="1"/>
        <c:lblAlgn val="ctr"/>
        <c:lblOffset val="100"/>
        <c:noMultiLvlLbl val="0"/>
      </c:catAx>
      <c:valAx>
        <c:axId val="198148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7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0.89010989010989006</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981474576"/>
        <c:axId val="1981478384"/>
      </c:barChart>
      <c:catAx>
        <c:axId val="198147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78384"/>
        <c:crosses val="autoZero"/>
        <c:auto val="1"/>
        <c:lblAlgn val="ctr"/>
        <c:lblOffset val="100"/>
        <c:noMultiLvlLbl val="0"/>
      </c:catAx>
      <c:valAx>
        <c:axId val="198147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7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0.783203125</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981481648"/>
        <c:axId val="1981486000"/>
      </c:barChart>
      <c:catAx>
        <c:axId val="1981481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6000"/>
        <c:crosses val="autoZero"/>
        <c:auto val="1"/>
        <c:lblAlgn val="ctr"/>
        <c:lblOffset val="100"/>
        <c:noMultiLvlLbl val="0"/>
      </c:catAx>
      <c:valAx>
        <c:axId val="1981486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81481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0.83665650755494503</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981475664"/>
        <c:axId val="1981487632"/>
        <c:extLst xmlns:c16r2="http://schemas.microsoft.com/office/drawing/2015/06/chart"/>
      </c:barChart>
      <c:catAx>
        <c:axId val="19814756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87632"/>
        <c:crosses val="autoZero"/>
        <c:auto val="1"/>
        <c:lblAlgn val="ctr"/>
        <c:lblOffset val="100"/>
        <c:noMultiLvlLbl val="0"/>
      </c:catAx>
      <c:valAx>
        <c:axId val="19814876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81475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0.755</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981473488"/>
        <c:axId val="1981474032"/>
        <c:extLst xmlns:c16r2="http://schemas.microsoft.com/office/drawing/2015/06/chart"/>
      </c:barChart>
      <c:catAx>
        <c:axId val="1981473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81474032"/>
        <c:crosses val="autoZero"/>
        <c:auto val="1"/>
        <c:lblAlgn val="ctr"/>
        <c:lblOffset val="100"/>
        <c:noMultiLvlLbl val="0"/>
      </c:catAx>
      <c:valAx>
        <c:axId val="1981474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81473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37176224"/>
        <c:axId val="237174048"/>
      </c:barChart>
      <c:catAx>
        <c:axId val="237176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4048"/>
        <c:crosses val="autoZero"/>
        <c:auto val="1"/>
        <c:lblAlgn val="ctr"/>
        <c:lblOffset val="100"/>
        <c:noMultiLvlLbl val="0"/>
      </c:catAx>
      <c:valAx>
        <c:axId val="23717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76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0.69230769230769229</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37155008"/>
        <c:axId val="237183296"/>
      </c:barChart>
      <c:catAx>
        <c:axId val="23715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83296"/>
        <c:crosses val="autoZero"/>
        <c:auto val="1"/>
        <c:lblAlgn val="ctr"/>
        <c:lblOffset val="100"/>
        <c:noMultiLvlLbl val="0"/>
      </c:catAx>
      <c:valAx>
        <c:axId val="23718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0.38095238095238093</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37159360"/>
        <c:axId val="237162624"/>
      </c:barChart>
      <c:catAx>
        <c:axId val="23715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2624"/>
        <c:crosses val="autoZero"/>
        <c:auto val="1"/>
        <c:lblAlgn val="ctr"/>
        <c:lblOffset val="100"/>
        <c:noMultiLvlLbl val="0"/>
      </c:catAx>
      <c:valAx>
        <c:axId val="237162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37160992"/>
        <c:axId val="237177312"/>
      </c:barChart>
      <c:catAx>
        <c:axId val="23716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7312"/>
        <c:crosses val="autoZero"/>
        <c:auto val="1"/>
        <c:lblAlgn val="ctr"/>
        <c:lblOffset val="100"/>
        <c:noMultiLvlLbl val="0"/>
      </c:catAx>
      <c:valAx>
        <c:axId val="237177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37164800"/>
        <c:axId val="237168608"/>
      </c:barChart>
      <c:catAx>
        <c:axId val="23716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8608"/>
        <c:crosses val="autoZero"/>
        <c:auto val="1"/>
        <c:lblAlgn val="ctr"/>
        <c:lblOffset val="100"/>
        <c:noMultiLvlLbl val="0"/>
      </c:catAx>
      <c:valAx>
        <c:axId val="23716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37161536"/>
        <c:axId val="237173504"/>
      </c:barChart>
      <c:catAx>
        <c:axId val="23716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73504"/>
        <c:crosses val="autoZero"/>
        <c:auto val="1"/>
        <c:lblAlgn val="ctr"/>
        <c:lblOffset val="100"/>
        <c:noMultiLvlLbl val="0"/>
      </c:catAx>
      <c:valAx>
        <c:axId val="23717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37158272"/>
        <c:axId val="237181120"/>
      </c:barChart>
      <c:catAx>
        <c:axId val="23715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81120"/>
        <c:crosses val="autoZero"/>
        <c:auto val="1"/>
        <c:lblAlgn val="ctr"/>
        <c:lblOffset val="100"/>
        <c:noMultiLvlLbl val="0"/>
      </c:catAx>
      <c:valAx>
        <c:axId val="237181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5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37162080"/>
        <c:axId val="237165888"/>
      </c:barChart>
      <c:catAx>
        <c:axId val="23716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7165888"/>
        <c:crosses val="autoZero"/>
        <c:auto val="1"/>
        <c:lblAlgn val="ctr"/>
        <c:lblOffset val="100"/>
        <c:noMultiLvlLbl val="0"/>
      </c:catAx>
      <c:valAx>
        <c:axId val="23716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716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1" zoomScaleSheetLayoutView="100" workbookViewId="0">
      <selection activeCell="J24" sqref="J24"/>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1" t="s">
        <v>277</v>
      </c>
      <c r="B18" s="421"/>
      <c r="C18" s="421"/>
      <c r="D18" s="422" t="s">
        <v>475</v>
      </c>
      <c r="E18" s="422"/>
      <c r="F18" s="422"/>
      <c r="G18" s="422"/>
      <c r="H18" s="422"/>
      <c r="I18" s="422"/>
      <c r="J18" s="422"/>
      <c r="K18" s="422"/>
    </row>
    <row r="20" spans="1:11" ht="16.5" x14ac:dyDescent="0.3">
      <c r="A20" s="54"/>
      <c r="B20" s="49"/>
      <c r="C20" s="49"/>
      <c r="D20" s="49"/>
      <c r="E20" s="49"/>
      <c r="F20" s="49"/>
      <c r="G20" s="49"/>
      <c r="H20" s="49"/>
      <c r="I20" s="49"/>
    </row>
    <row r="21" spans="1:11" x14ac:dyDescent="0.25">
      <c r="A21" s="423" t="s">
        <v>278</v>
      </c>
      <c r="B21" s="423"/>
      <c r="C21" s="423"/>
      <c r="D21" s="423"/>
      <c r="E21" s="423"/>
      <c r="F21" s="423"/>
      <c r="G21" s="423"/>
      <c r="H21" s="423"/>
      <c r="I21" s="423"/>
      <c r="J21" s="423"/>
      <c r="K21" s="423"/>
    </row>
    <row r="22" spans="1:11" x14ac:dyDescent="0.25">
      <c r="A22" s="55"/>
      <c r="B22" s="50"/>
      <c r="C22" s="50"/>
      <c r="D22" s="49"/>
      <c r="E22" s="49"/>
      <c r="F22" s="49"/>
      <c r="G22" s="49"/>
      <c r="H22" s="49"/>
      <c r="I22" s="49"/>
    </row>
    <row r="23" spans="1:11" ht="42" customHeight="1" x14ac:dyDescent="0.25">
      <c r="A23" s="56" t="s">
        <v>279</v>
      </c>
      <c r="B23" s="424" t="s">
        <v>280</v>
      </c>
      <c r="C23" s="424"/>
      <c r="D23" s="49"/>
      <c r="E23" s="49"/>
      <c r="F23" s="49"/>
      <c r="G23" s="49"/>
      <c r="H23" s="49"/>
      <c r="I23" s="49"/>
      <c r="J23" s="48" t="str">
        <f>D18</f>
        <v>UHD Mahdia</v>
      </c>
    </row>
    <row r="24" spans="1:11" ht="33" customHeight="1" x14ac:dyDescent="0.25">
      <c r="A24" s="57" t="s">
        <v>281</v>
      </c>
      <c r="B24" s="425">
        <f>AVERAGE('A1 Exploitation'!D729,'A1 Technique'!D199)</f>
        <v>0.83665650755494503</v>
      </c>
      <c r="C24" s="425"/>
      <c r="D24" s="49"/>
      <c r="E24" s="49"/>
      <c r="F24" s="49"/>
      <c r="G24" s="49"/>
      <c r="H24" s="49"/>
      <c r="I24" s="49"/>
    </row>
    <row r="25" spans="1:11" ht="33" customHeight="1" x14ac:dyDescent="0.25">
      <c r="A25" s="56" t="s">
        <v>282</v>
      </c>
      <c r="B25" s="425" t="e">
        <f>AVERAGE('A2 Exploitation'!D730,'A2 Technique'!D199)</f>
        <v>#DIV/0!</v>
      </c>
      <c r="C25" s="425"/>
      <c r="D25" s="49"/>
      <c r="E25" s="49"/>
      <c r="F25" s="49"/>
      <c r="G25" s="49"/>
      <c r="H25" s="49"/>
      <c r="I25" s="49"/>
    </row>
    <row r="26" spans="1:11" ht="33" customHeight="1" x14ac:dyDescent="0.25">
      <c r="A26" s="57" t="s">
        <v>283</v>
      </c>
      <c r="B26" s="425" t="e">
        <f>AVERAGE('A3 Exploitation'!D730,'A3 Technique'!D199)</f>
        <v>#DIV/0!</v>
      </c>
      <c r="C26" s="425"/>
      <c r="D26" s="49"/>
      <c r="E26" s="49"/>
      <c r="F26" s="49"/>
      <c r="G26" s="49"/>
      <c r="H26" s="49"/>
      <c r="I26" s="49"/>
    </row>
    <row r="27" spans="1:11" ht="33" customHeight="1" x14ac:dyDescent="0.25">
      <c r="A27" s="57" t="s">
        <v>284</v>
      </c>
      <c r="B27" s="425" t="e">
        <f>AVERAGE('A4 Exploitation'!D730,'A4 Technique'!D199)</f>
        <v>#DIV/0!</v>
      </c>
      <c r="C27" s="425"/>
      <c r="D27" s="49"/>
      <c r="E27" s="49"/>
      <c r="F27" s="49"/>
      <c r="G27" s="49"/>
      <c r="H27" s="49"/>
      <c r="I27" s="49"/>
    </row>
    <row r="28" spans="1:11" ht="33" customHeight="1" x14ac:dyDescent="0.25">
      <c r="A28" s="56" t="s">
        <v>285</v>
      </c>
      <c r="B28" s="425"/>
      <c r="C28" s="425"/>
      <c r="D28" s="49"/>
      <c r="E28" s="49"/>
      <c r="F28" s="49"/>
      <c r="G28" s="49"/>
      <c r="H28" s="49"/>
      <c r="I28" s="49"/>
    </row>
    <row r="29" spans="1:11" ht="33" customHeight="1" x14ac:dyDescent="0.25">
      <c r="A29" s="56" t="s">
        <v>286</v>
      </c>
      <c r="B29" s="425"/>
      <c r="C29" s="425"/>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4" t="s">
        <v>287</v>
      </c>
      <c r="C33" s="424"/>
      <c r="D33" s="49"/>
      <c r="E33" s="49"/>
      <c r="F33" s="49"/>
      <c r="G33" s="49"/>
      <c r="H33" s="49"/>
      <c r="I33" s="49"/>
      <c r="J33" s="48" t="str">
        <f>D18</f>
        <v>UHD Mahdia</v>
      </c>
    </row>
    <row r="34" spans="1:10" ht="33" customHeight="1" x14ac:dyDescent="0.25">
      <c r="A34" s="57" t="s">
        <v>281</v>
      </c>
      <c r="B34" s="425">
        <f>'A1 Exploitation'!D729</f>
        <v>0.783203125</v>
      </c>
      <c r="C34" s="425"/>
      <c r="D34" s="49"/>
      <c r="E34" s="49"/>
      <c r="F34" s="49"/>
      <c r="G34" s="49"/>
      <c r="H34" s="49"/>
      <c r="I34" s="49"/>
    </row>
    <row r="35" spans="1:10" ht="33" customHeight="1" x14ac:dyDescent="0.25">
      <c r="A35" s="56" t="s">
        <v>282</v>
      </c>
      <c r="B35" s="425" t="e">
        <f>'A2 Exploitation'!D730</f>
        <v>#DIV/0!</v>
      </c>
      <c r="C35" s="425"/>
      <c r="D35" s="49"/>
      <c r="E35" s="49"/>
      <c r="F35" s="49"/>
      <c r="G35" s="49"/>
      <c r="H35" s="49"/>
      <c r="I35" s="49"/>
    </row>
    <row r="36" spans="1:10" ht="33" customHeight="1" x14ac:dyDescent="0.25">
      <c r="A36" s="57" t="s">
        <v>283</v>
      </c>
      <c r="B36" s="425" t="e">
        <f>'A3 Exploitation'!D730</f>
        <v>#DIV/0!</v>
      </c>
      <c r="C36" s="425"/>
      <c r="D36" s="49"/>
      <c r="E36" s="49"/>
      <c r="F36" s="49"/>
      <c r="G36" s="49"/>
      <c r="H36" s="49"/>
      <c r="I36" s="49"/>
    </row>
    <row r="37" spans="1:10" ht="33" customHeight="1" x14ac:dyDescent="0.25">
      <c r="A37" s="57" t="s">
        <v>284</v>
      </c>
      <c r="B37" s="425" t="e">
        <f>'A4 Exploitation'!D730</f>
        <v>#DIV/0!</v>
      </c>
      <c r="C37" s="425"/>
      <c r="D37" s="49"/>
      <c r="E37" s="49"/>
      <c r="F37" s="49"/>
      <c r="G37" s="49"/>
      <c r="H37" s="49"/>
      <c r="I37" s="49"/>
    </row>
    <row r="38" spans="1:10" ht="33" customHeight="1" x14ac:dyDescent="0.25">
      <c r="A38" s="56" t="s">
        <v>285</v>
      </c>
      <c r="B38" s="425"/>
      <c r="C38" s="425"/>
      <c r="D38" s="49"/>
      <c r="E38" s="49"/>
      <c r="F38" s="49"/>
      <c r="G38" s="49"/>
      <c r="H38" s="49"/>
      <c r="I38" s="49"/>
    </row>
    <row r="39" spans="1:10" ht="33" customHeight="1" x14ac:dyDescent="0.25">
      <c r="A39" s="56" t="s">
        <v>286</v>
      </c>
      <c r="B39" s="425"/>
      <c r="C39" s="425"/>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6" t="s">
        <v>288</v>
      </c>
      <c r="C42" s="426"/>
      <c r="D42" s="49"/>
      <c r="E42" s="49"/>
      <c r="F42" s="49"/>
      <c r="G42" s="49"/>
      <c r="H42" s="49"/>
      <c r="I42" s="49"/>
      <c r="J42" s="48" t="str">
        <f>D18</f>
        <v>UHD Mahdia</v>
      </c>
    </row>
    <row r="43" spans="1:10" ht="33" customHeight="1" x14ac:dyDescent="0.25">
      <c r="A43" s="57" t="s">
        <v>281</v>
      </c>
      <c r="B43" s="425">
        <f>AVERAGE('A1 Exploitation'!D727, 'A1 Technique'!D197)</f>
        <v>0.755</v>
      </c>
      <c r="C43" s="425"/>
      <c r="D43" s="49"/>
      <c r="E43" s="49"/>
      <c r="F43" s="49"/>
      <c r="G43" s="49"/>
      <c r="H43" s="49"/>
      <c r="I43" s="49"/>
    </row>
    <row r="44" spans="1:10" ht="33" customHeight="1" x14ac:dyDescent="0.25">
      <c r="A44" s="56" t="s">
        <v>282</v>
      </c>
      <c r="B44" s="425" t="e">
        <f>AVERAGE('A2 Exploitation'!D728, 'A2 Technique'!D197)</f>
        <v>#DIV/0!</v>
      </c>
      <c r="C44" s="425"/>
      <c r="D44" s="49"/>
      <c r="E44" s="49"/>
      <c r="F44" s="49"/>
      <c r="G44" s="49"/>
      <c r="H44" s="49"/>
      <c r="I44" s="49"/>
    </row>
    <row r="45" spans="1:10" ht="33" customHeight="1" x14ac:dyDescent="0.25">
      <c r="A45" s="57" t="s">
        <v>283</v>
      </c>
      <c r="B45" s="425" t="e">
        <f>AVERAGE('A3 Exploitation'!D728, 'A3 Technique'!D197)</f>
        <v>#DIV/0!</v>
      </c>
      <c r="C45" s="425"/>
      <c r="D45" s="49"/>
      <c r="E45" s="49"/>
      <c r="F45" s="49"/>
      <c r="G45" s="49"/>
      <c r="H45" s="49"/>
      <c r="I45" s="49"/>
    </row>
    <row r="46" spans="1:10" ht="33" customHeight="1" x14ac:dyDescent="0.25">
      <c r="A46" s="57" t="s">
        <v>284</v>
      </c>
      <c r="B46" s="425" t="e">
        <f>AVERAGE('A4 Exploitation'!D728, 'A4 Technique'!D197)</f>
        <v>#DIV/0!</v>
      </c>
      <c r="C46" s="425"/>
      <c r="D46" s="49"/>
      <c r="E46" s="49"/>
      <c r="F46" s="49"/>
      <c r="G46" s="49"/>
      <c r="H46" s="49"/>
      <c r="I46" s="49"/>
    </row>
    <row r="47" spans="1:10" ht="33" customHeight="1" x14ac:dyDescent="0.25">
      <c r="A47" s="56" t="s">
        <v>285</v>
      </c>
      <c r="B47" s="425"/>
      <c r="C47" s="425"/>
      <c r="D47" s="49"/>
      <c r="E47" s="49"/>
      <c r="F47" s="49"/>
      <c r="G47" s="49"/>
      <c r="H47" s="49"/>
      <c r="I47" s="49"/>
    </row>
    <row r="48" spans="1:10" ht="33" customHeight="1" x14ac:dyDescent="0.25">
      <c r="A48" s="56" t="s">
        <v>286</v>
      </c>
      <c r="B48" s="425"/>
      <c r="C48" s="425"/>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4" t="s">
        <v>289</v>
      </c>
      <c r="C51" s="424"/>
      <c r="D51" s="49"/>
      <c r="E51" s="49"/>
      <c r="F51" s="49"/>
      <c r="G51" s="49"/>
      <c r="H51" s="49"/>
      <c r="I51" s="49"/>
      <c r="J51" s="48" t="str">
        <f>D18</f>
        <v>UHD Mahdia</v>
      </c>
    </row>
    <row r="52" spans="1:10" ht="33" customHeight="1" x14ac:dyDescent="0.25">
      <c r="A52" s="57" t="s">
        <v>281</v>
      </c>
      <c r="B52" s="427">
        <f>'A1 Exploitation'!D48</f>
        <v>0.73529411764705888</v>
      </c>
      <c r="C52" s="427"/>
      <c r="D52" s="49"/>
      <c r="E52" s="49"/>
      <c r="F52" s="49"/>
      <c r="G52" s="49"/>
      <c r="H52" s="49"/>
      <c r="I52" s="49"/>
    </row>
    <row r="53" spans="1:10" ht="33" customHeight="1" x14ac:dyDescent="0.25">
      <c r="A53" s="56" t="s">
        <v>282</v>
      </c>
      <c r="B53" s="427" t="e">
        <f>'A2 Exploitation'!D48</f>
        <v>#DIV/0!</v>
      </c>
      <c r="C53" s="427"/>
      <c r="D53" s="49"/>
      <c r="E53" s="49"/>
      <c r="F53" s="49"/>
      <c r="G53" s="49"/>
      <c r="H53" s="49"/>
      <c r="I53" s="49"/>
    </row>
    <row r="54" spans="1:10" ht="33" customHeight="1" x14ac:dyDescent="0.25">
      <c r="A54" s="57" t="s">
        <v>283</v>
      </c>
      <c r="B54" s="427" t="e">
        <f>'A3 Exploitation'!D48</f>
        <v>#DIV/0!</v>
      </c>
      <c r="C54" s="427"/>
      <c r="D54" s="49"/>
      <c r="E54" s="49"/>
      <c r="F54" s="49"/>
      <c r="G54" s="49"/>
      <c r="H54" s="49"/>
      <c r="I54" s="49"/>
    </row>
    <row r="55" spans="1:10" ht="33" customHeight="1" x14ac:dyDescent="0.25">
      <c r="A55" s="57" t="s">
        <v>284</v>
      </c>
      <c r="B55" s="427" t="e">
        <f>'A4 Exploitation'!D48</f>
        <v>#DIV/0!</v>
      </c>
      <c r="C55" s="427"/>
      <c r="D55" s="49"/>
      <c r="E55" s="49"/>
      <c r="F55" s="49"/>
      <c r="G55" s="49"/>
      <c r="H55" s="49"/>
      <c r="I55" s="49"/>
    </row>
    <row r="56" spans="1:10" ht="33" customHeight="1" x14ac:dyDescent="0.25">
      <c r="A56" s="56" t="s">
        <v>285</v>
      </c>
      <c r="B56" s="427"/>
      <c r="C56" s="427"/>
      <c r="D56" s="49"/>
      <c r="E56" s="49"/>
      <c r="F56" s="49"/>
      <c r="G56" s="49"/>
      <c r="H56" s="49"/>
      <c r="I56" s="49"/>
    </row>
    <row r="57" spans="1:10" ht="33" customHeight="1" x14ac:dyDescent="0.25">
      <c r="A57" s="56" t="s">
        <v>286</v>
      </c>
      <c r="B57" s="427"/>
      <c r="C57" s="427"/>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4" t="s">
        <v>290</v>
      </c>
      <c r="C60" s="424"/>
      <c r="D60" s="49"/>
      <c r="E60" s="49"/>
      <c r="F60" s="49"/>
      <c r="G60" s="49"/>
      <c r="H60" s="49"/>
      <c r="I60" s="49"/>
      <c r="J60" s="48" t="str">
        <f>D18</f>
        <v>UHD Mahdia</v>
      </c>
    </row>
    <row r="61" spans="1:10" ht="33" customHeight="1" x14ac:dyDescent="0.25">
      <c r="A61" s="57" t="s">
        <v>281</v>
      </c>
      <c r="B61" s="425" t="e">
        <f>'A1 Exploitation'!D131</f>
        <v>#DIV/0!</v>
      </c>
      <c r="C61" s="425"/>
      <c r="D61" s="49"/>
      <c r="E61" s="49"/>
      <c r="F61" s="49"/>
      <c r="G61" s="49"/>
      <c r="H61" s="49"/>
      <c r="I61" s="49"/>
    </row>
    <row r="62" spans="1:10" ht="33" customHeight="1" x14ac:dyDescent="0.25">
      <c r="A62" s="56" t="s">
        <v>282</v>
      </c>
      <c r="B62" s="425" t="e">
        <f>'A2 Exploitation'!D131</f>
        <v>#DIV/0!</v>
      </c>
      <c r="C62" s="425"/>
      <c r="D62" s="49"/>
      <c r="E62" s="49"/>
      <c r="F62" s="49"/>
      <c r="G62" s="49"/>
      <c r="H62" s="49"/>
      <c r="I62" s="49"/>
    </row>
    <row r="63" spans="1:10" ht="33" customHeight="1" x14ac:dyDescent="0.25">
      <c r="A63" s="57" t="s">
        <v>283</v>
      </c>
      <c r="B63" s="425" t="e">
        <f>'A3 Exploitation'!D131</f>
        <v>#DIV/0!</v>
      </c>
      <c r="C63" s="425"/>
      <c r="D63" s="49"/>
      <c r="E63" s="49"/>
      <c r="F63" s="49"/>
      <c r="G63" s="49"/>
      <c r="H63" s="49"/>
      <c r="I63" s="49"/>
    </row>
    <row r="64" spans="1:10" ht="33" customHeight="1" x14ac:dyDescent="0.25">
      <c r="A64" s="57" t="s">
        <v>284</v>
      </c>
      <c r="B64" s="425" t="e">
        <f>'A4 Exploitation'!D131</f>
        <v>#DIV/0!</v>
      </c>
      <c r="C64" s="425"/>
      <c r="D64" s="49"/>
      <c r="E64" s="49"/>
      <c r="F64" s="49"/>
      <c r="G64" s="49"/>
      <c r="H64" s="49"/>
      <c r="I64" s="49"/>
    </row>
    <row r="65" spans="1:10" ht="33" customHeight="1" x14ac:dyDescent="0.25">
      <c r="A65" s="56" t="s">
        <v>285</v>
      </c>
      <c r="B65" s="425"/>
      <c r="C65" s="425"/>
      <c r="D65" s="49"/>
      <c r="E65" s="49"/>
      <c r="F65" s="49"/>
      <c r="G65" s="49"/>
      <c r="H65" s="49"/>
      <c r="I65" s="49"/>
    </row>
    <row r="66" spans="1:10" ht="33" customHeight="1" x14ac:dyDescent="0.25">
      <c r="A66" s="56" t="s">
        <v>286</v>
      </c>
      <c r="B66" s="425"/>
      <c r="C66" s="425"/>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4" t="s">
        <v>465</v>
      </c>
      <c r="C69" s="424"/>
      <c r="D69" s="49"/>
      <c r="E69" s="49"/>
      <c r="F69" s="49"/>
      <c r="G69" s="49"/>
      <c r="H69" s="49"/>
      <c r="I69" s="49"/>
      <c r="J69" s="48" t="str">
        <f>D18</f>
        <v>UHD Mahdia</v>
      </c>
    </row>
    <row r="70" spans="1:10" ht="33" customHeight="1" x14ac:dyDescent="0.25">
      <c r="A70" s="57" t="s">
        <v>281</v>
      </c>
      <c r="B70" s="425">
        <f>'A1 Exploitation'!D186</f>
        <v>0.69230769230769229</v>
      </c>
      <c r="C70" s="425"/>
      <c r="D70" s="49"/>
      <c r="E70" s="49"/>
      <c r="F70" s="49"/>
      <c r="G70" s="49"/>
      <c r="H70" s="49"/>
      <c r="I70" s="49"/>
    </row>
    <row r="71" spans="1:10" ht="33" customHeight="1" x14ac:dyDescent="0.25">
      <c r="A71" s="56" t="s">
        <v>282</v>
      </c>
      <c r="B71" s="425" t="e">
        <f>'A2 Exploitation'!D187</f>
        <v>#DIV/0!</v>
      </c>
      <c r="C71" s="425"/>
      <c r="D71" s="49"/>
      <c r="E71" s="49"/>
      <c r="F71" s="49"/>
      <c r="G71" s="49"/>
      <c r="H71" s="49"/>
      <c r="I71" s="49"/>
    </row>
    <row r="72" spans="1:10" ht="33" customHeight="1" x14ac:dyDescent="0.25">
      <c r="A72" s="57" t="s">
        <v>283</v>
      </c>
      <c r="B72" s="425" t="e">
        <f>'A3 Exploitation'!D187</f>
        <v>#DIV/0!</v>
      </c>
      <c r="C72" s="425"/>
      <c r="D72" s="49"/>
      <c r="E72" s="49"/>
      <c r="F72" s="49"/>
      <c r="G72" s="49"/>
      <c r="H72" s="49"/>
      <c r="I72" s="49"/>
    </row>
    <row r="73" spans="1:10" ht="33" customHeight="1" x14ac:dyDescent="0.25">
      <c r="A73" s="57" t="s">
        <v>284</v>
      </c>
      <c r="B73" s="425" t="e">
        <f>'A4 Exploitation'!D187</f>
        <v>#DIV/0!</v>
      </c>
      <c r="C73" s="425"/>
      <c r="D73" s="49"/>
      <c r="E73" s="49"/>
      <c r="F73" s="49"/>
      <c r="G73" s="49"/>
      <c r="H73" s="49"/>
      <c r="I73" s="49"/>
    </row>
    <row r="74" spans="1:10" ht="33" customHeight="1" x14ac:dyDescent="0.25">
      <c r="A74" s="56" t="s">
        <v>285</v>
      </c>
      <c r="B74" s="425"/>
      <c r="C74" s="425"/>
      <c r="D74" s="49"/>
      <c r="E74" s="49"/>
      <c r="F74" s="49"/>
      <c r="G74" s="49"/>
      <c r="H74" s="49"/>
      <c r="I74" s="49"/>
    </row>
    <row r="75" spans="1:10" ht="33" customHeight="1" x14ac:dyDescent="0.25">
      <c r="A75" s="56" t="s">
        <v>286</v>
      </c>
      <c r="B75" s="425"/>
      <c r="C75" s="425"/>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4" t="s">
        <v>466</v>
      </c>
      <c r="C78" s="424"/>
      <c r="D78" s="49"/>
      <c r="E78" s="49"/>
      <c r="F78" s="49"/>
      <c r="G78" s="49"/>
      <c r="H78" s="49"/>
      <c r="I78" s="49"/>
      <c r="J78" s="48" t="str">
        <f>D18</f>
        <v>UHD Mahdia</v>
      </c>
    </row>
    <row r="79" spans="1:10" ht="33" customHeight="1" x14ac:dyDescent="0.25">
      <c r="A79" s="57" t="s">
        <v>281</v>
      </c>
      <c r="B79" s="425">
        <f>'A1 Exploitation'!D248</f>
        <v>0.38095238095238093</v>
      </c>
      <c r="C79" s="425"/>
      <c r="D79" s="49"/>
      <c r="E79" s="49"/>
      <c r="F79" s="49"/>
      <c r="G79" s="49"/>
      <c r="H79" s="49"/>
      <c r="I79" s="49"/>
    </row>
    <row r="80" spans="1:10" ht="33" customHeight="1" x14ac:dyDescent="0.25">
      <c r="A80" s="56" t="s">
        <v>282</v>
      </c>
      <c r="B80" s="425" t="e">
        <f>'A2 Exploitation'!D249</f>
        <v>#DIV/0!</v>
      </c>
      <c r="C80" s="425"/>
      <c r="D80" s="49"/>
      <c r="E80" s="49"/>
      <c r="F80" s="49"/>
      <c r="G80" s="49"/>
      <c r="H80" s="49"/>
      <c r="I80" s="49"/>
    </row>
    <row r="81" spans="1:10" ht="33" customHeight="1" x14ac:dyDescent="0.25">
      <c r="A81" s="57" t="s">
        <v>283</v>
      </c>
      <c r="B81" s="425" t="e">
        <f>'A3 Exploitation'!D249</f>
        <v>#DIV/0!</v>
      </c>
      <c r="C81" s="425"/>
      <c r="D81" s="49"/>
      <c r="E81" s="49"/>
      <c r="F81" s="49"/>
      <c r="G81" s="49"/>
      <c r="H81" s="49"/>
      <c r="I81" s="49"/>
    </row>
    <row r="82" spans="1:10" ht="33" customHeight="1" x14ac:dyDescent="0.25">
      <c r="A82" s="57" t="s">
        <v>284</v>
      </c>
      <c r="B82" s="425" t="e">
        <f>'A4 Exploitation'!D249</f>
        <v>#DIV/0!</v>
      </c>
      <c r="C82" s="425"/>
      <c r="D82" s="49"/>
      <c r="E82" s="49"/>
      <c r="F82" s="49"/>
      <c r="G82" s="49"/>
      <c r="H82" s="49"/>
      <c r="I82" s="49"/>
    </row>
    <row r="83" spans="1:10" ht="33" customHeight="1" x14ac:dyDescent="0.25">
      <c r="A83" s="56" t="s">
        <v>285</v>
      </c>
      <c r="B83" s="425"/>
      <c r="C83" s="425"/>
      <c r="D83" s="49"/>
      <c r="E83" s="49"/>
      <c r="F83" s="49"/>
      <c r="G83" s="49"/>
      <c r="H83" s="49"/>
      <c r="I83" s="49"/>
    </row>
    <row r="84" spans="1:10" ht="33" customHeight="1" x14ac:dyDescent="0.25">
      <c r="A84" s="56" t="s">
        <v>286</v>
      </c>
      <c r="B84" s="425"/>
      <c r="C84" s="425"/>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4" t="s">
        <v>467</v>
      </c>
      <c r="C87" s="424"/>
      <c r="D87" s="49"/>
      <c r="E87" s="49"/>
      <c r="F87" s="49"/>
      <c r="G87" s="49"/>
      <c r="H87" s="49"/>
      <c r="I87" s="49"/>
      <c r="J87" s="48" t="str">
        <f>D18</f>
        <v>UHD Mahdia</v>
      </c>
    </row>
    <row r="88" spans="1:10" ht="33" customHeight="1" x14ac:dyDescent="0.25">
      <c r="A88" s="57" t="s">
        <v>281</v>
      </c>
      <c r="B88" s="425">
        <f>'A1 Exploitation'!D303</f>
        <v>0.91666666666666663</v>
      </c>
      <c r="C88" s="425"/>
      <c r="D88" s="49"/>
      <c r="E88" s="49"/>
      <c r="F88" s="49"/>
      <c r="G88" s="49"/>
      <c r="H88" s="49"/>
      <c r="I88" s="49"/>
    </row>
    <row r="89" spans="1:10" ht="33" customHeight="1" x14ac:dyDescent="0.25">
      <c r="A89" s="56" t="s">
        <v>282</v>
      </c>
      <c r="B89" s="425" t="e">
        <f>'A2 Exploitation'!D304</f>
        <v>#DIV/0!</v>
      </c>
      <c r="C89" s="425"/>
      <c r="D89" s="49"/>
      <c r="E89" s="49"/>
      <c r="F89" s="49"/>
      <c r="G89" s="49"/>
      <c r="H89" s="49"/>
      <c r="I89" s="49"/>
    </row>
    <row r="90" spans="1:10" ht="33" customHeight="1" x14ac:dyDescent="0.25">
      <c r="A90" s="57" t="s">
        <v>283</v>
      </c>
      <c r="B90" s="425" t="e">
        <f>'A3 Exploitation'!D304</f>
        <v>#DIV/0!</v>
      </c>
      <c r="C90" s="425"/>
      <c r="D90" s="49"/>
      <c r="E90" s="49"/>
      <c r="F90" s="49"/>
      <c r="G90" s="49"/>
      <c r="H90" s="49"/>
      <c r="I90" s="49"/>
    </row>
    <row r="91" spans="1:10" ht="33" customHeight="1" x14ac:dyDescent="0.25">
      <c r="A91" s="57" t="s">
        <v>284</v>
      </c>
      <c r="B91" s="425" t="e">
        <f>'A4 Exploitation'!D304</f>
        <v>#DIV/0!</v>
      </c>
      <c r="C91" s="425"/>
      <c r="D91" s="49"/>
      <c r="E91" s="49"/>
      <c r="F91" s="49"/>
      <c r="G91" s="49"/>
      <c r="H91" s="49"/>
      <c r="I91" s="49"/>
    </row>
    <row r="92" spans="1:10" ht="33" customHeight="1" x14ac:dyDescent="0.25">
      <c r="A92" s="56" t="s">
        <v>285</v>
      </c>
      <c r="B92" s="425"/>
      <c r="C92" s="425"/>
      <c r="D92" s="49"/>
      <c r="E92" s="49"/>
      <c r="F92" s="49"/>
      <c r="G92" s="49"/>
      <c r="H92" s="49"/>
      <c r="I92" s="49"/>
    </row>
    <row r="93" spans="1:10" ht="33" customHeight="1" x14ac:dyDescent="0.25">
      <c r="A93" s="56" t="s">
        <v>286</v>
      </c>
      <c r="B93" s="425"/>
      <c r="C93" s="425"/>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4" t="s">
        <v>468</v>
      </c>
      <c r="C96" s="424"/>
      <c r="D96" s="49"/>
      <c r="E96" s="49"/>
      <c r="F96" s="49"/>
      <c r="G96" s="49"/>
      <c r="H96" s="49"/>
      <c r="I96" s="49"/>
      <c r="J96" s="48" t="str">
        <f>D18</f>
        <v>UHD Mahdia</v>
      </c>
    </row>
    <row r="97" spans="1:10" ht="33" customHeight="1" x14ac:dyDescent="0.25">
      <c r="A97" s="57" t="s">
        <v>281</v>
      </c>
      <c r="B97" s="425" t="e">
        <f>'A1 Exploitation'!D370</f>
        <v>#DIV/0!</v>
      </c>
      <c r="C97" s="425"/>
      <c r="D97" s="49"/>
      <c r="E97" s="49"/>
      <c r="F97" s="49"/>
      <c r="G97" s="49"/>
      <c r="H97" s="49"/>
      <c r="I97" s="49"/>
    </row>
    <row r="98" spans="1:10" ht="33" customHeight="1" x14ac:dyDescent="0.25">
      <c r="A98" s="56" t="s">
        <v>282</v>
      </c>
      <c r="B98" s="425" t="e">
        <f>'A2 Exploitation'!D371</f>
        <v>#DIV/0!</v>
      </c>
      <c r="C98" s="425"/>
      <c r="D98" s="49"/>
      <c r="E98" s="49"/>
      <c r="F98" s="49"/>
      <c r="G98" s="49"/>
      <c r="H98" s="49"/>
      <c r="I98" s="49"/>
    </row>
    <row r="99" spans="1:10" ht="33" customHeight="1" x14ac:dyDescent="0.25">
      <c r="A99" s="57" t="s">
        <v>283</v>
      </c>
      <c r="B99" s="425" t="e">
        <f>'A3 Exploitation'!D371</f>
        <v>#DIV/0!</v>
      </c>
      <c r="C99" s="425"/>
      <c r="D99" s="49"/>
      <c r="E99" s="49"/>
      <c r="F99" s="49"/>
      <c r="G99" s="49"/>
      <c r="H99" s="49"/>
      <c r="I99" s="49"/>
    </row>
    <row r="100" spans="1:10" ht="33" customHeight="1" x14ac:dyDescent="0.25">
      <c r="A100" s="57" t="s">
        <v>284</v>
      </c>
      <c r="B100" s="425" t="e">
        <f>'A4 Exploitation'!D371</f>
        <v>#DIV/0!</v>
      </c>
      <c r="C100" s="425"/>
      <c r="D100" s="49"/>
      <c r="E100" s="49"/>
      <c r="F100" s="49"/>
      <c r="G100" s="49"/>
      <c r="H100" s="49"/>
      <c r="I100" s="49"/>
    </row>
    <row r="101" spans="1:10" ht="33" customHeight="1" x14ac:dyDescent="0.25">
      <c r="A101" s="56" t="s">
        <v>285</v>
      </c>
      <c r="B101" s="425"/>
      <c r="C101" s="425"/>
      <c r="D101" s="49"/>
      <c r="E101" s="49"/>
      <c r="F101" s="49"/>
      <c r="G101" s="49"/>
      <c r="H101" s="49"/>
      <c r="I101" s="49"/>
    </row>
    <row r="102" spans="1:10" ht="33" customHeight="1" x14ac:dyDescent="0.25">
      <c r="A102" s="56" t="s">
        <v>286</v>
      </c>
      <c r="B102" s="425"/>
      <c r="C102" s="425"/>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4" t="s">
        <v>469</v>
      </c>
      <c r="C105" s="424"/>
      <c r="D105" s="49"/>
      <c r="E105" s="49"/>
      <c r="F105" s="49"/>
      <c r="G105" s="49"/>
      <c r="H105" s="49"/>
      <c r="I105" s="49"/>
      <c r="J105" s="48" t="str">
        <f>D18</f>
        <v>UHD Mahdia</v>
      </c>
    </row>
    <row r="106" spans="1:10" ht="33" customHeight="1" x14ac:dyDescent="0.25">
      <c r="A106" s="57" t="s">
        <v>281</v>
      </c>
      <c r="B106" s="425" t="e">
        <f>'A1 Exploitation'!D428</f>
        <v>#DIV/0!</v>
      </c>
      <c r="C106" s="425"/>
      <c r="D106" s="49"/>
      <c r="E106" s="49"/>
      <c r="F106" s="49"/>
      <c r="G106" s="49"/>
      <c r="H106" s="49"/>
      <c r="I106" s="49"/>
    </row>
    <row r="107" spans="1:10" ht="33" customHeight="1" x14ac:dyDescent="0.25">
      <c r="A107" s="56" t="s">
        <v>282</v>
      </c>
      <c r="B107" s="425" t="e">
        <f>'A2 Exploitation'!D429</f>
        <v>#DIV/0!</v>
      </c>
      <c r="C107" s="425"/>
      <c r="D107" s="49"/>
      <c r="E107" s="49"/>
      <c r="F107" s="49"/>
      <c r="G107" s="49"/>
      <c r="H107" s="49"/>
      <c r="I107" s="49"/>
    </row>
    <row r="108" spans="1:10" ht="33" customHeight="1" x14ac:dyDescent="0.25">
      <c r="A108" s="57" t="s">
        <v>283</v>
      </c>
      <c r="B108" s="425" t="e">
        <f>'A3 Exploitation'!D429</f>
        <v>#DIV/0!</v>
      </c>
      <c r="C108" s="425"/>
      <c r="D108" s="49"/>
      <c r="E108" s="49"/>
      <c r="F108" s="49"/>
      <c r="G108" s="49"/>
      <c r="H108" s="49"/>
      <c r="I108" s="49"/>
    </row>
    <row r="109" spans="1:10" ht="33" customHeight="1" x14ac:dyDescent="0.25">
      <c r="A109" s="57" t="s">
        <v>284</v>
      </c>
      <c r="B109" s="425" t="e">
        <f>'A4 Exploitation'!D429</f>
        <v>#DIV/0!</v>
      </c>
      <c r="C109" s="425"/>
      <c r="D109" s="49"/>
      <c r="E109" s="49"/>
      <c r="F109" s="49"/>
      <c r="G109" s="49"/>
      <c r="H109" s="49"/>
      <c r="I109" s="49"/>
    </row>
    <row r="110" spans="1:10" ht="33" customHeight="1" x14ac:dyDescent="0.25">
      <c r="A110" s="56" t="s">
        <v>285</v>
      </c>
      <c r="B110" s="425"/>
      <c r="C110" s="425"/>
      <c r="D110" s="49"/>
      <c r="E110" s="49"/>
      <c r="F110" s="49"/>
      <c r="G110" s="49"/>
      <c r="H110" s="49"/>
      <c r="I110" s="49"/>
    </row>
    <row r="111" spans="1:10" ht="33" customHeight="1" x14ac:dyDescent="0.25">
      <c r="A111" s="56" t="s">
        <v>286</v>
      </c>
      <c r="B111" s="425"/>
      <c r="C111" s="425"/>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4" t="s">
        <v>470</v>
      </c>
      <c r="C114" s="424"/>
      <c r="D114" s="49"/>
      <c r="E114" s="49"/>
      <c r="F114" s="49"/>
      <c r="G114" s="49"/>
      <c r="H114" s="49"/>
      <c r="I114" s="49"/>
      <c r="J114" s="48" t="str">
        <f>D18</f>
        <v>UHD Mahdia</v>
      </c>
    </row>
    <row r="115" spans="1:10" ht="33" customHeight="1" x14ac:dyDescent="0.25">
      <c r="A115" s="57" t="s">
        <v>281</v>
      </c>
      <c r="B115" s="425">
        <f>'A1 Exploitation'!D475</f>
        <v>1</v>
      </c>
      <c r="C115" s="425"/>
      <c r="D115" s="49"/>
      <c r="E115" s="49"/>
      <c r="F115" s="49"/>
      <c r="G115" s="49"/>
      <c r="H115" s="49"/>
      <c r="I115" s="49"/>
    </row>
    <row r="116" spans="1:10" ht="33" customHeight="1" x14ac:dyDescent="0.25">
      <c r="A116" s="56" t="s">
        <v>282</v>
      </c>
      <c r="B116" s="425" t="e">
        <f>'A2 Exploitation'!D476</f>
        <v>#DIV/0!</v>
      </c>
      <c r="C116" s="425"/>
      <c r="D116" s="49"/>
      <c r="E116" s="49"/>
      <c r="F116" s="49"/>
      <c r="G116" s="49"/>
      <c r="H116" s="49"/>
      <c r="I116" s="49"/>
    </row>
    <row r="117" spans="1:10" ht="33" customHeight="1" x14ac:dyDescent="0.25">
      <c r="A117" s="57" t="s">
        <v>283</v>
      </c>
      <c r="B117" s="425" t="e">
        <f>'A3 Exploitation'!D476</f>
        <v>#DIV/0!</v>
      </c>
      <c r="C117" s="425"/>
      <c r="D117" s="49"/>
      <c r="E117" s="49"/>
      <c r="F117" s="49"/>
      <c r="G117" s="49"/>
      <c r="H117" s="49"/>
      <c r="I117" s="49"/>
    </row>
    <row r="118" spans="1:10" ht="33" customHeight="1" x14ac:dyDescent="0.25">
      <c r="A118" s="57" t="s">
        <v>284</v>
      </c>
      <c r="B118" s="425" t="e">
        <f>'A4 Exploitation'!D476</f>
        <v>#DIV/0!</v>
      </c>
      <c r="C118" s="425"/>
      <c r="D118" s="49"/>
      <c r="E118" s="49"/>
      <c r="F118" s="49"/>
      <c r="G118" s="49"/>
      <c r="H118" s="49"/>
      <c r="I118" s="49"/>
    </row>
    <row r="119" spans="1:10" ht="33" customHeight="1" x14ac:dyDescent="0.25">
      <c r="A119" s="56" t="s">
        <v>285</v>
      </c>
      <c r="B119" s="425"/>
      <c r="C119" s="425"/>
      <c r="D119" s="49"/>
      <c r="E119" s="49"/>
      <c r="F119" s="49"/>
      <c r="G119" s="49"/>
      <c r="H119" s="49"/>
      <c r="I119" s="49"/>
    </row>
    <row r="120" spans="1:10" ht="33" customHeight="1" x14ac:dyDescent="0.25">
      <c r="A120" s="56" t="s">
        <v>286</v>
      </c>
      <c r="B120" s="425"/>
      <c r="C120" s="425"/>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4" t="s">
        <v>471</v>
      </c>
      <c r="C123" s="424"/>
      <c r="D123" s="49"/>
      <c r="E123" s="49"/>
      <c r="F123" s="49"/>
      <c r="G123" s="49"/>
      <c r="H123" s="49"/>
      <c r="I123" s="49"/>
      <c r="J123" s="48" t="str">
        <f>D18</f>
        <v>UHD Mahdia</v>
      </c>
    </row>
    <row r="124" spans="1:10" ht="33" customHeight="1" x14ac:dyDescent="0.25">
      <c r="A124" s="57" t="s">
        <v>281</v>
      </c>
      <c r="B124" s="425" t="e">
        <f>'A1 Exploitation'!D526</f>
        <v>#DIV/0!</v>
      </c>
      <c r="C124" s="425"/>
      <c r="D124" s="49"/>
      <c r="E124" s="49"/>
      <c r="F124" s="49"/>
      <c r="G124" s="49"/>
      <c r="H124" s="49"/>
      <c r="I124" s="49"/>
    </row>
    <row r="125" spans="1:10" ht="33" customHeight="1" x14ac:dyDescent="0.25">
      <c r="A125" s="56" t="s">
        <v>282</v>
      </c>
      <c r="B125" s="425" t="e">
        <f>'A2 Exploitation'!D527</f>
        <v>#DIV/0!</v>
      </c>
      <c r="C125" s="425"/>
      <c r="D125" s="49"/>
      <c r="E125" s="49"/>
      <c r="F125" s="49"/>
      <c r="G125" s="49"/>
      <c r="H125" s="49"/>
      <c r="I125" s="49"/>
    </row>
    <row r="126" spans="1:10" ht="33" customHeight="1" x14ac:dyDescent="0.25">
      <c r="A126" s="57" t="s">
        <v>283</v>
      </c>
      <c r="B126" s="425" t="e">
        <f>'A3 Exploitation'!D527</f>
        <v>#DIV/0!</v>
      </c>
      <c r="C126" s="425"/>
      <c r="D126" s="49"/>
      <c r="E126" s="49"/>
      <c r="F126" s="49"/>
      <c r="G126" s="49"/>
      <c r="H126" s="49"/>
      <c r="I126" s="49"/>
    </row>
    <row r="127" spans="1:10" ht="33" customHeight="1" x14ac:dyDescent="0.25">
      <c r="A127" s="57" t="s">
        <v>284</v>
      </c>
      <c r="B127" s="425" t="e">
        <f>'A4 Exploitation'!D527</f>
        <v>#DIV/0!</v>
      </c>
      <c r="C127" s="425"/>
      <c r="D127" s="49"/>
      <c r="E127" s="49"/>
      <c r="F127" s="49"/>
      <c r="G127" s="49"/>
      <c r="H127" s="49"/>
      <c r="I127" s="49"/>
    </row>
    <row r="128" spans="1:10" ht="33" customHeight="1" x14ac:dyDescent="0.25">
      <c r="A128" s="56" t="s">
        <v>285</v>
      </c>
      <c r="B128" s="425"/>
      <c r="C128" s="425"/>
      <c r="D128" s="49"/>
      <c r="E128" s="49"/>
      <c r="F128" s="49"/>
      <c r="G128" s="49"/>
      <c r="H128" s="49"/>
      <c r="I128" s="49"/>
    </row>
    <row r="129" spans="1:10" ht="33" customHeight="1" x14ac:dyDescent="0.25">
      <c r="A129" s="56" t="s">
        <v>286</v>
      </c>
      <c r="B129" s="425"/>
      <c r="C129" s="425"/>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4" t="s">
        <v>472</v>
      </c>
      <c r="C132" s="424"/>
      <c r="D132" s="49"/>
      <c r="E132" s="49"/>
      <c r="F132" s="49"/>
      <c r="G132" s="49"/>
      <c r="H132" s="49"/>
      <c r="I132" s="49"/>
      <c r="J132" s="48" t="str">
        <f>D18</f>
        <v>UHD Mahdia</v>
      </c>
    </row>
    <row r="133" spans="1:10" ht="33" customHeight="1" x14ac:dyDescent="0.25">
      <c r="A133" s="57" t="s">
        <v>281</v>
      </c>
      <c r="B133" s="425">
        <f>'A1 Exploitation'!D569</f>
        <v>0.92500000000000004</v>
      </c>
      <c r="C133" s="425"/>
      <c r="D133" s="49"/>
      <c r="E133" s="49"/>
      <c r="F133" s="49"/>
      <c r="G133" s="49"/>
      <c r="H133" s="49"/>
      <c r="I133" s="49"/>
    </row>
    <row r="134" spans="1:10" ht="33" customHeight="1" x14ac:dyDescent="0.25">
      <c r="A134" s="56" t="s">
        <v>282</v>
      </c>
      <c r="B134" s="425" t="e">
        <f>'A2 Exploitation'!D570</f>
        <v>#DIV/0!</v>
      </c>
      <c r="C134" s="425"/>
      <c r="D134" s="49"/>
      <c r="E134" s="49"/>
      <c r="F134" s="49"/>
      <c r="G134" s="49"/>
      <c r="H134" s="49"/>
      <c r="I134" s="49"/>
    </row>
    <row r="135" spans="1:10" ht="33" customHeight="1" x14ac:dyDescent="0.25">
      <c r="A135" s="57" t="s">
        <v>283</v>
      </c>
      <c r="B135" s="425" t="e">
        <f>'A3 Exploitation'!D570</f>
        <v>#DIV/0!</v>
      </c>
      <c r="C135" s="425"/>
      <c r="D135" s="49"/>
      <c r="E135" s="49"/>
      <c r="F135" s="49"/>
      <c r="G135" s="49"/>
      <c r="H135" s="49"/>
      <c r="I135" s="49"/>
    </row>
    <row r="136" spans="1:10" ht="33" customHeight="1" x14ac:dyDescent="0.25">
      <c r="A136" s="57" t="s">
        <v>284</v>
      </c>
      <c r="B136" s="425" t="e">
        <f>'A4 Exploitation'!D570</f>
        <v>#DIV/0!</v>
      </c>
      <c r="C136" s="425"/>
      <c r="D136" s="49"/>
      <c r="E136" s="49"/>
      <c r="F136" s="49"/>
      <c r="G136" s="49"/>
      <c r="H136" s="49"/>
      <c r="I136" s="49"/>
    </row>
    <row r="137" spans="1:10" ht="33" customHeight="1" x14ac:dyDescent="0.25">
      <c r="A137" s="56" t="s">
        <v>285</v>
      </c>
      <c r="B137" s="425"/>
      <c r="C137" s="425"/>
      <c r="D137" s="49"/>
      <c r="E137" s="49"/>
      <c r="F137" s="49"/>
      <c r="G137" s="49"/>
      <c r="H137" s="49"/>
      <c r="I137" s="49"/>
    </row>
    <row r="138" spans="1:10" ht="33" customHeight="1" x14ac:dyDescent="0.25">
      <c r="A138" s="56" t="s">
        <v>286</v>
      </c>
      <c r="B138" s="425"/>
      <c r="C138" s="425"/>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4" t="s">
        <v>291</v>
      </c>
      <c r="C141" s="424"/>
      <c r="D141" s="49"/>
      <c r="E141" s="49"/>
      <c r="F141" s="49"/>
      <c r="G141" s="49"/>
      <c r="H141" s="49"/>
      <c r="I141" s="49"/>
      <c r="J141" s="48" t="str">
        <f>D18</f>
        <v>UHD Mahdia</v>
      </c>
    </row>
    <row r="142" spans="1:10" ht="33" customHeight="1" x14ac:dyDescent="0.25">
      <c r="A142" s="57" t="s">
        <v>281</v>
      </c>
      <c r="B142" s="425">
        <f>'A1 Exploitation'!D609</f>
        <v>0.6428571428571429</v>
      </c>
      <c r="C142" s="425"/>
      <c r="D142" s="49"/>
      <c r="E142" s="49"/>
      <c r="F142" s="49"/>
      <c r="G142" s="49"/>
      <c r="H142" s="49"/>
      <c r="I142" s="49"/>
    </row>
    <row r="143" spans="1:10" ht="33" customHeight="1" x14ac:dyDescent="0.25">
      <c r="A143" s="56" t="s">
        <v>282</v>
      </c>
      <c r="B143" s="425" t="e">
        <f>'A2 Exploitation'!D610</f>
        <v>#DIV/0!</v>
      </c>
      <c r="C143" s="425"/>
      <c r="D143" s="49"/>
      <c r="E143" s="49"/>
      <c r="F143" s="49"/>
      <c r="G143" s="49"/>
      <c r="H143" s="49"/>
      <c r="I143" s="49"/>
    </row>
    <row r="144" spans="1:10" ht="33" customHeight="1" x14ac:dyDescent="0.25">
      <c r="A144" s="57" t="s">
        <v>283</v>
      </c>
      <c r="B144" s="425" t="e">
        <f>'A3 Exploitation'!D610</f>
        <v>#DIV/0!</v>
      </c>
      <c r="C144" s="425"/>
      <c r="D144" s="49"/>
      <c r="E144" s="49"/>
      <c r="F144" s="49"/>
      <c r="G144" s="49"/>
      <c r="H144" s="49"/>
      <c r="I144" s="49"/>
    </row>
    <row r="145" spans="1:10" ht="33" customHeight="1" x14ac:dyDescent="0.25">
      <c r="A145" s="57" t="s">
        <v>284</v>
      </c>
      <c r="B145" s="425" t="e">
        <f>'A4 Exploitation'!D610</f>
        <v>#DIV/0!</v>
      </c>
      <c r="C145" s="425"/>
      <c r="D145" s="49"/>
      <c r="E145" s="49"/>
      <c r="F145" s="49"/>
      <c r="G145" s="49"/>
      <c r="H145" s="49"/>
      <c r="I145" s="49"/>
    </row>
    <row r="146" spans="1:10" ht="33" customHeight="1" x14ac:dyDescent="0.25">
      <c r="A146" s="56" t="s">
        <v>285</v>
      </c>
      <c r="B146" s="425"/>
      <c r="C146" s="425"/>
      <c r="D146" s="49"/>
      <c r="E146" s="49"/>
      <c r="F146" s="49"/>
      <c r="G146" s="49"/>
      <c r="H146" s="49"/>
      <c r="I146" s="49"/>
    </row>
    <row r="147" spans="1:10" ht="33" customHeight="1" x14ac:dyDescent="0.25">
      <c r="A147" s="56" t="s">
        <v>286</v>
      </c>
      <c r="B147" s="425"/>
      <c r="C147" s="425"/>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4" t="s">
        <v>292</v>
      </c>
      <c r="C150" s="424"/>
      <c r="D150" s="49"/>
      <c r="E150" s="49"/>
      <c r="F150" s="49"/>
      <c r="G150" s="49"/>
      <c r="H150" s="49"/>
      <c r="I150" s="49"/>
      <c r="J150" s="48" t="str">
        <f>D18</f>
        <v>UHD Mahdia</v>
      </c>
    </row>
    <row r="151" spans="1:10" ht="33" customHeight="1" x14ac:dyDescent="0.25">
      <c r="A151" s="57" t="s">
        <v>281</v>
      </c>
      <c r="B151" s="425">
        <f>'A1 Exploitation'!D672</f>
        <v>1</v>
      </c>
      <c r="C151" s="425"/>
      <c r="D151" s="49"/>
      <c r="E151" s="49"/>
      <c r="F151" s="49"/>
      <c r="G151" s="49"/>
      <c r="H151" s="49"/>
      <c r="I151" s="49"/>
    </row>
    <row r="152" spans="1:10" ht="33" customHeight="1" x14ac:dyDescent="0.25">
      <c r="A152" s="56" t="s">
        <v>282</v>
      </c>
      <c r="B152" s="425" t="e">
        <f>'A2 Exploitation'!D673</f>
        <v>#DIV/0!</v>
      </c>
      <c r="C152" s="425"/>
      <c r="D152" s="49"/>
      <c r="E152" s="49"/>
      <c r="F152" s="49"/>
      <c r="G152" s="49"/>
      <c r="H152" s="49"/>
      <c r="I152" s="49"/>
    </row>
    <row r="153" spans="1:10" ht="33" customHeight="1" x14ac:dyDescent="0.25">
      <c r="A153" s="57" t="s">
        <v>283</v>
      </c>
      <c r="B153" s="425" t="e">
        <f>'A3 Exploitation'!D673</f>
        <v>#DIV/0!</v>
      </c>
      <c r="C153" s="425"/>
      <c r="D153" s="49"/>
      <c r="E153" s="49"/>
      <c r="F153" s="49"/>
      <c r="G153" s="49"/>
      <c r="H153" s="49"/>
      <c r="I153" s="49"/>
    </row>
    <row r="154" spans="1:10" ht="33" customHeight="1" x14ac:dyDescent="0.25">
      <c r="A154" s="57" t="s">
        <v>284</v>
      </c>
      <c r="B154" s="425" t="e">
        <f>'A4 Exploitation'!D673</f>
        <v>#DIV/0!</v>
      </c>
      <c r="C154" s="425"/>
      <c r="D154" s="49"/>
      <c r="E154" s="49"/>
      <c r="F154" s="49"/>
      <c r="G154" s="49"/>
      <c r="H154" s="49"/>
      <c r="I154" s="49"/>
    </row>
    <row r="155" spans="1:10" ht="33" customHeight="1" x14ac:dyDescent="0.25">
      <c r="A155" s="56" t="s">
        <v>285</v>
      </c>
      <c r="B155" s="425"/>
      <c r="C155" s="425"/>
      <c r="D155" s="49"/>
      <c r="E155" s="49"/>
      <c r="F155" s="49"/>
      <c r="G155" s="49"/>
      <c r="H155" s="49"/>
      <c r="I155" s="49"/>
    </row>
    <row r="156" spans="1:10" ht="33" customHeight="1" x14ac:dyDescent="0.25">
      <c r="A156" s="56" t="s">
        <v>286</v>
      </c>
      <c r="B156" s="425"/>
      <c r="C156" s="425"/>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8"/>
      <c r="C159" s="428"/>
      <c r="D159" s="49"/>
      <c r="E159" s="49"/>
      <c r="F159" s="49"/>
      <c r="G159" s="49"/>
      <c r="H159" s="49"/>
      <c r="I159" s="49"/>
    </row>
    <row r="160" spans="1:10" ht="33" customHeight="1" x14ac:dyDescent="0.25">
      <c r="A160" s="56" t="s">
        <v>279</v>
      </c>
      <c r="B160" s="424" t="s">
        <v>473</v>
      </c>
      <c r="C160" s="424"/>
      <c r="D160" s="49"/>
      <c r="E160" s="49"/>
      <c r="F160" s="49"/>
      <c r="G160" s="49"/>
      <c r="H160" s="49"/>
      <c r="I160" s="49"/>
      <c r="J160" s="48" t="str">
        <f>D18</f>
        <v>UHD Mahdia</v>
      </c>
    </row>
    <row r="161" spans="1:10" ht="33" customHeight="1" x14ac:dyDescent="0.25">
      <c r="A161" s="57" t="s">
        <v>281</v>
      </c>
      <c r="B161" s="425">
        <f>'A1 Exploitation'!D701</f>
        <v>0.91666666666666663</v>
      </c>
      <c r="C161" s="425"/>
      <c r="D161" s="49"/>
      <c r="E161" s="49"/>
      <c r="F161" s="49"/>
      <c r="G161" s="49"/>
      <c r="H161" s="49"/>
      <c r="I161" s="49"/>
    </row>
    <row r="162" spans="1:10" ht="33" customHeight="1" x14ac:dyDescent="0.25">
      <c r="A162" s="56" t="s">
        <v>282</v>
      </c>
      <c r="B162" s="425" t="e">
        <f>'A2 Exploitation'!D702</f>
        <v>#DIV/0!</v>
      </c>
      <c r="C162" s="425"/>
      <c r="D162" s="49"/>
      <c r="E162" s="49"/>
      <c r="F162" s="49"/>
      <c r="G162" s="49"/>
      <c r="H162" s="49"/>
      <c r="I162" s="49"/>
    </row>
    <row r="163" spans="1:10" ht="33" customHeight="1" x14ac:dyDescent="0.25">
      <c r="A163" s="57" t="s">
        <v>283</v>
      </c>
      <c r="B163" s="425" t="e">
        <f>'A3 Exploitation'!D702</f>
        <v>#DIV/0!</v>
      </c>
      <c r="C163" s="425"/>
      <c r="D163" s="49"/>
      <c r="E163" s="49"/>
      <c r="F163" s="49"/>
      <c r="G163" s="49"/>
      <c r="H163" s="49"/>
      <c r="I163" s="49"/>
    </row>
    <row r="164" spans="1:10" ht="33" customHeight="1" x14ac:dyDescent="0.25">
      <c r="A164" s="57" t="s">
        <v>284</v>
      </c>
      <c r="B164" s="425" t="e">
        <f>'A4 Exploitation'!D702</f>
        <v>#DIV/0!</v>
      </c>
      <c r="C164" s="425"/>
    </row>
    <row r="165" spans="1:10" ht="33" customHeight="1" x14ac:dyDescent="0.25">
      <c r="A165" s="56" t="s">
        <v>285</v>
      </c>
      <c r="B165" s="425"/>
      <c r="C165" s="425"/>
    </row>
    <row r="166" spans="1:10" ht="18" x14ac:dyDescent="0.25">
      <c r="A166" s="56" t="s">
        <v>286</v>
      </c>
      <c r="B166" s="425"/>
      <c r="C166" s="425"/>
    </row>
    <row r="167" spans="1:10" ht="18.75" x14ac:dyDescent="0.25">
      <c r="A167" s="60"/>
      <c r="B167" s="53"/>
      <c r="C167" s="53"/>
    </row>
    <row r="168" spans="1:10" ht="33" customHeight="1" x14ac:dyDescent="0.25">
      <c r="A168" s="60"/>
      <c r="B168" s="53"/>
      <c r="C168" s="53"/>
    </row>
    <row r="169" spans="1:10" ht="33" customHeight="1" x14ac:dyDescent="0.25">
      <c r="A169" s="56" t="s">
        <v>279</v>
      </c>
      <c r="B169" s="424" t="s">
        <v>474</v>
      </c>
      <c r="C169" s="424"/>
      <c r="J169" s="48" t="str">
        <f>D18</f>
        <v>UHD Mahdia</v>
      </c>
    </row>
    <row r="170" spans="1:10" ht="33" customHeight="1" x14ac:dyDescent="0.25">
      <c r="A170" s="57" t="s">
        <v>281</v>
      </c>
      <c r="B170" s="425">
        <f>'A1 Exploitation'!D725</f>
        <v>1</v>
      </c>
      <c r="C170" s="425"/>
    </row>
    <row r="171" spans="1:10" ht="33" customHeight="1" x14ac:dyDescent="0.25">
      <c r="A171" s="56" t="s">
        <v>282</v>
      </c>
      <c r="B171" s="425" t="e">
        <f>'A2 Exploitation'!D726</f>
        <v>#DIV/0!</v>
      </c>
      <c r="C171" s="425"/>
    </row>
    <row r="172" spans="1:10" ht="33" customHeight="1" x14ac:dyDescent="0.25">
      <c r="A172" s="57" t="s">
        <v>283</v>
      </c>
      <c r="B172" s="425" t="e">
        <f>'A3 Exploitation'!D726</f>
        <v>#DIV/0!</v>
      </c>
      <c r="C172" s="425"/>
    </row>
    <row r="173" spans="1:10" ht="33" customHeight="1" x14ac:dyDescent="0.25">
      <c r="A173" s="57" t="s">
        <v>284</v>
      </c>
      <c r="B173" s="425" t="e">
        <f>'A4 Exploitation'!D726</f>
        <v>#DIV/0!</v>
      </c>
      <c r="C173" s="425"/>
    </row>
    <row r="174" spans="1:10" ht="33" customHeight="1" x14ac:dyDescent="0.25">
      <c r="A174" s="56" t="s">
        <v>285</v>
      </c>
      <c r="B174" s="425"/>
      <c r="C174" s="425"/>
    </row>
    <row r="175" spans="1:10" ht="18" x14ac:dyDescent="0.25">
      <c r="A175" s="56" t="s">
        <v>286</v>
      </c>
      <c r="B175" s="425"/>
      <c r="C175" s="425"/>
    </row>
    <row r="176" spans="1:10" ht="18.75" x14ac:dyDescent="0.25">
      <c r="A176" s="60"/>
      <c r="B176" s="53"/>
      <c r="C176" s="53"/>
    </row>
    <row r="177" spans="1:10" ht="33" customHeight="1" x14ac:dyDescent="0.25">
      <c r="A177" s="60"/>
      <c r="B177" s="53"/>
      <c r="C177" s="53"/>
    </row>
    <row r="178" spans="1:10" ht="33" customHeight="1" x14ac:dyDescent="0.25">
      <c r="A178" s="56" t="s">
        <v>279</v>
      </c>
      <c r="B178" s="424" t="s">
        <v>293</v>
      </c>
      <c r="C178" s="424"/>
      <c r="J178" s="48" t="str">
        <f>D18</f>
        <v>UHD Mahdia</v>
      </c>
    </row>
    <row r="179" spans="1:10" ht="33" customHeight="1" x14ac:dyDescent="0.25">
      <c r="A179" s="57" t="s">
        <v>281</v>
      </c>
      <c r="B179" s="425">
        <f>'A1 Technique'!D199</f>
        <v>0.89010989010989006</v>
      </c>
      <c r="C179" s="425"/>
    </row>
    <row r="180" spans="1:10" ht="33" customHeight="1" x14ac:dyDescent="0.25">
      <c r="A180" s="56" t="s">
        <v>282</v>
      </c>
      <c r="B180" s="425" t="e">
        <f>'A2 Technique'!D199</f>
        <v>#DIV/0!</v>
      </c>
      <c r="C180" s="425"/>
    </row>
    <row r="181" spans="1:10" ht="33" customHeight="1" x14ac:dyDescent="0.25">
      <c r="A181" s="57" t="s">
        <v>283</v>
      </c>
      <c r="B181" s="425" t="e">
        <f>'A3 Technique'!D199</f>
        <v>#DIV/0!</v>
      </c>
      <c r="C181" s="425"/>
    </row>
    <row r="182" spans="1:10" ht="33" customHeight="1" x14ac:dyDescent="0.25">
      <c r="A182" s="57" t="s">
        <v>284</v>
      </c>
      <c r="B182" s="425" t="e">
        <f>'A4 Technique'!D199</f>
        <v>#DIV/0!</v>
      </c>
      <c r="C182" s="425"/>
    </row>
    <row r="183" spans="1:10" ht="33" customHeight="1" x14ac:dyDescent="0.25">
      <c r="A183" s="56" t="s">
        <v>285</v>
      </c>
      <c r="B183" s="425"/>
      <c r="C183" s="425"/>
    </row>
    <row r="184" spans="1:10" ht="18" x14ac:dyDescent="0.25">
      <c r="A184" s="56" t="s">
        <v>286</v>
      </c>
      <c r="B184" s="425"/>
      <c r="C184" s="42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topLeftCell="A3" zoomScale="62" zoomScaleNormal="100" zoomScaleSheetLayoutView="62" workbookViewId="0">
      <selection activeCell="E284" sqref="E28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53"/>
      <c r="E1" s="453"/>
      <c r="F1" s="453"/>
      <c r="G1" s="453"/>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54" t="s">
        <v>151</v>
      </c>
      <c r="B7" s="454"/>
      <c r="C7" s="454"/>
      <c r="D7" s="454"/>
      <c r="E7" s="454"/>
      <c r="F7" s="454"/>
      <c r="G7" s="111"/>
    </row>
    <row r="8" spans="1:7" ht="22.5" x14ac:dyDescent="0.45">
      <c r="A8" s="455" t="str">
        <f>'Page de garde'!D18</f>
        <v>UHD Mahdia</v>
      </c>
      <c r="B8" s="455"/>
      <c r="C8" s="455"/>
      <c r="D8" s="455"/>
      <c r="E8" s="455"/>
      <c r="F8" s="455"/>
      <c r="G8" s="111"/>
    </row>
    <row r="9" spans="1:7" ht="22.5" x14ac:dyDescent="0.45">
      <c r="A9" s="112" t="s">
        <v>39</v>
      </c>
      <c r="B9" s="456" t="s">
        <v>476</v>
      </c>
      <c r="C9" s="456"/>
      <c r="D9" s="456"/>
      <c r="E9" s="456"/>
      <c r="F9" s="456"/>
      <c r="G9" s="111"/>
    </row>
    <row r="10" spans="1:7" ht="22.5" x14ac:dyDescent="0.45">
      <c r="A10" s="113" t="s">
        <v>41</v>
      </c>
      <c r="B10" s="457" t="s">
        <v>477</v>
      </c>
      <c r="C10" s="457"/>
      <c r="D10" s="457"/>
      <c r="E10" s="457"/>
      <c r="F10" s="457"/>
      <c r="G10" s="111"/>
    </row>
    <row r="11" spans="1:7" ht="22.5" x14ac:dyDescent="0.45">
      <c r="A11" s="112" t="s">
        <v>40</v>
      </c>
      <c r="B11" s="452">
        <v>43507</v>
      </c>
      <c r="C11" s="452"/>
      <c r="D11" s="452"/>
      <c r="E11" s="452"/>
      <c r="F11" s="452"/>
      <c r="G11" s="111"/>
    </row>
    <row r="12" spans="1:7" ht="22.5" x14ac:dyDescent="0.45">
      <c r="A12" s="112" t="s">
        <v>200</v>
      </c>
      <c r="B12" s="458">
        <f>D729</f>
        <v>0.783203125</v>
      </c>
      <c r="C12" s="458"/>
      <c r="D12" s="458"/>
      <c r="E12" s="458"/>
      <c r="F12" s="458"/>
      <c r="G12" s="111"/>
    </row>
    <row r="13" spans="1:7" ht="22.5" x14ac:dyDescent="0.45">
      <c r="A13" s="110"/>
      <c r="B13" s="108"/>
      <c r="C13" s="108"/>
      <c r="D13" s="453"/>
      <c r="E13" s="453"/>
      <c r="F13" s="453"/>
      <c r="G13" s="45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43507</v>
      </c>
      <c r="B16" s="117"/>
      <c r="C16" s="117"/>
      <c r="D16" s="117"/>
      <c r="E16" s="117"/>
      <c r="F16" s="117"/>
      <c r="G16" s="114"/>
    </row>
    <row r="17" spans="1:8" ht="16.5" customHeight="1" x14ac:dyDescent="0.4">
      <c r="A17" s="439" t="s">
        <v>28</v>
      </c>
      <c r="B17" s="440" t="s">
        <v>29</v>
      </c>
      <c r="C17" s="440"/>
      <c r="D17" s="440" t="s">
        <v>42</v>
      </c>
      <c r="E17" s="441" t="s">
        <v>266</v>
      </c>
      <c r="F17" s="441" t="s">
        <v>300</v>
      </c>
      <c r="G17" s="114"/>
    </row>
    <row r="18" spans="1:8" ht="16.5" customHeight="1" x14ac:dyDescent="0.4">
      <c r="A18" s="439"/>
      <c r="B18" s="118" t="s">
        <v>32</v>
      </c>
      <c r="C18" s="118" t="s">
        <v>31</v>
      </c>
      <c r="D18" s="440"/>
      <c r="E18" s="441"/>
      <c r="F18" s="44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432</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126" x14ac:dyDescent="0.4">
      <c r="A34" s="141" t="s">
        <v>433</v>
      </c>
      <c r="B34" s="122">
        <v>0</v>
      </c>
      <c r="C34" s="142">
        <f>IF(B34=0, -5, "0")</f>
        <v>-5</v>
      </c>
      <c r="D34" s="140" t="s">
        <v>523</v>
      </c>
      <c r="E34" s="123" t="s">
        <v>478</v>
      </c>
      <c r="F34" s="123"/>
      <c r="G34" s="114"/>
    </row>
    <row r="35" spans="1:7" ht="45" x14ac:dyDescent="0.4">
      <c r="A35" s="141" t="s">
        <v>401</v>
      </c>
      <c r="B35" s="122">
        <v>2</v>
      </c>
      <c r="C35" s="142" t="str">
        <f>IF(B35=0, -5, "0")</f>
        <v>0</v>
      </c>
      <c r="D35" s="127"/>
      <c r="E35" s="124"/>
      <c r="F35" s="123"/>
      <c r="G35" s="129"/>
    </row>
    <row r="36" spans="1:7" ht="22.5" x14ac:dyDescent="0.4">
      <c r="A36" s="398" t="s">
        <v>397</v>
      </c>
      <c r="B36" s="122">
        <v>2</v>
      </c>
      <c r="C36" s="142" t="str">
        <f>IF(B36=0, -2, "0")</f>
        <v>0</v>
      </c>
      <c r="D36" s="145"/>
      <c r="E36" s="127"/>
      <c r="F36" s="123"/>
      <c r="G36" s="129"/>
    </row>
    <row r="37" spans="1:7" ht="21" x14ac:dyDescent="0.4">
      <c r="A37" s="121" t="s">
        <v>402</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407</v>
      </c>
      <c r="B42" s="122">
        <v>2</v>
      </c>
      <c r="C42" s="122"/>
      <c r="D42" s="123"/>
      <c r="E42" s="124"/>
      <c r="F42" s="123"/>
      <c r="G42" s="114"/>
    </row>
    <row r="43" spans="1:7" ht="21" x14ac:dyDescent="0.4">
      <c r="A43" s="138" t="s">
        <v>423</v>
      </c>
      <c r="B43" s="415" t="str">
        <f>IF(D43=1, 2, IF(AND(D43&lt;1,D43&gt;0), 1, IF(D43=0,"0","NA")))</f>
        <v>NA</v>
      </c>
      <c r="C43" s="122"/>
      <c r="D43" s="411" t="str">
        <f>IFERROR(E43/F43,"N.A")</f>
        <v>N.A</v>
      </c>
      <c r="E43" s="147"/>
      <c r="F43" s="412"/>
      <c r="G43" s="114"/>
    </row>
    <row r="44" spans="1:7" ht="21" x14ac:dyDescent="0.4">
      <c r="A44" s="148" t="s">
        <v>34</v>
      </c>
      <c r="B44" s="148"/>
      <c r="C44" s="148"/>
      <c r="D44" s="148">
        <f>SUM(B30:C37,B39:C43)</f>
        <v>17</v>
      </c>
      <c r="E44" s="108"/>
      <c r="F44" s="114"/>
      <c r="G44" s="114"/>
    </row>
    <row r="45" spans="1:7" ht="21" x14ac:dyDescent="0.4">
      <c r="A45" s="130" t="s">
        <v>33</v>
      </c>
      <c r="B45" s="131"/>
      <c r="C45" s="132"/>
      <c r="D45" s="133">
        <f>D44/(COUNT(B30:C37,B39:C43)*2)</f>
        <v>0.65384615384615385</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25</v>
      </c>
      <c r="E47" s="108"/>
      <c r="F47" s="114"/>
      <c r="G47" s="114"/>
    </row>
    <row r="48" spans="1:7" ht="22.5" x14ac:dyDescent="0.45">
      <c r="A48" s="150" t="s">
        <v>168</v>
      </c>
      <c r="B48" s="151"/>
      <c r="C48" s="152"/>
      <c r="D48" s="154">
        <f>D47/(COUNT(B30:C37,B21:C25,B39:C43)*2)</f>
        <v>0.73529411764705888</v>
      </c>
      <c r="E48" s="108"/>
      <c r="F48" s="114"/>
      <c r="G48" s="114"/>
    </row>
    <row r="49" spans="1:7" ht="21" x14ac:dyDescent="0.3">
      <c r="A49" s="451"/>
      <c r="B49" s="451"/>
      <c r="C49" s="451"/>
      <c r="D49" s="451"/>
      <c r="E49" s="451"/>
      <c r="F49" s="451"/>
      <c r="G49" s="451"/>
    </row>
    <row r="50" spans="1:7" ht="22.5" x14ac:dyDescent="0.45">
      <c r="A50" s="310" t="s">
        <v>107</v>
      </c>
      <c r="B50" s="310"/>
      <c r="C50" s="310"/>
      <c r="D50" s="310"/>
      <c r="E50" s="310"/>
      <c r="F50" s="310"/>
      <c r="G50" s="114"/>
    </row>
    <row r="51" spans="1:7" ht="21" x14ac:dyDescent="0.4">
      <c r="A51" s="156">
        <f>B11</f>
        <v>43507</v>
      </c>
      <c r="B51" s="114"/>
      <c r="C51" s="135"/>
      <c r="D51" s="114"/>
      <c r="E51" s="108"/>
      <c r="F51" s="114"/>
      <c r="G51" s="114"/>
    </row>
    <row r="52" spans="1:7" ht="21" x14ac:dyDescent="0.4">
      <c r="A52" s="439" t="s">
        <v>28</v>
      </c>
      <c r="B52" s="440" t="s">
        <v>29</v>
      </c>
      <c r="C52" s="440"/>
      <c r="D52" s="440" t="s">
        <v>42</v>
      </c>
      <c r="E52" s="441" t="s">
        <v>266</v>
      </c>
      <c r="F52" s="441" t="s">
        <v>302</v>
      </c>
      <c r="G52" s="129"/>
    </row>
    <row r="53" spans="1:7" ht="21" x14ac:dyDescent="0.4">
      <c r="A53" s="439"/>
      <c r="B53" s="118" t="s">
        <v>32</v>
      </c>
      <c r="C53" s="118" t="s">
        <v>31</v>
      </c>
      <c r="D53" s="440"/>
      <c r="E53" s="441"/>
      <c r="F53" s="44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12"/>
      <c r="B64" s="513"/>
      <c r="C64" s="513"/>
      <c r="D64" s="513"/>
      <c r="E64" s="513"/>
      <c r="F64" s="513"/>
      <c r="G64" s="513"/>
    </row>
    <row r="65" spans="1:7" ht="43.5" customHeight="1" x14ac:dyDescent="0.4">
      <c r="A65" s="443" t="s">
        <v>351</v>
      </c>
      <c r="B65" s="443"/>
      <c r="C65" s="443"/>
      <c r="D65" s="443"/>
      <c r="E65" s="443"/>
      <c r="F65" s="443"/>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s="258" customFormat="1" ht="21" x14ac:dyDescent="0.4">
      <c r="A83" s="460"/>
      <c r="B83" s="460"/>
      <c r="C83" s="460"/>
      <c r="D83" s="460"/>
      <c r="E83" s="460"/>
      <c r="F83" s="460"/>
      <c r="G83" s="460"/>
    </row>
    <row r="84" spans="1:7" ht="45" customHeight="1" x14ac:dyDescent="0.45">
      <c r="A84" s="444" t="s">
        <v>352</v>
      </c>
      <c r="B84" s="444"/>
      <c r="C84" s="444"/>
      <c r="D84" s="444"/>
      <c r="E84" s="444"/>
      <c r="F84" s="444"/>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s="258" customFormat="1"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16"/>
      <c r="B103" s="514"/>
      <c r="C103" s="514"/>
      <c r="D103" s="514"/>
      <c r="E103" s="514"/>
      <c r="F103" s="520"/>
      <c r="G103" s="173"/>
    </row>
    <row r="104" spans="1:7" s="80" customFormat="1" ht="46.5" customHeight="1" x14ac:dyDescent="0.4">
      <c r="A104" s="443" t="s">
        <v>353</v>
      </c>
      <c r="B104" s="443"/>
      <c r="C104" s="443"/>
      <c r="D104" s="443"/>
      <c r="E104" s="443"/>
      <c r="F104" s="44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1"/>
      <c r="B111" s="522"/>
      <c r="C111" s="522"/>
      <c r="D111" s="522"/>
      <c r="E111" s="522"/>
      <c r="F111" s="523"/>
      <c r="G111" s="129"/>
    </row>
    <row r="112" spans="1:7" s="80" customFormat="1" ht="39.75" customHeight="1" x14ac:dyDescent="0.4">
      <c r="A112" s="443" t="s">
        <v>391</v>
      </c>
      <c r="B112" s="443"/>
      <c r="C112" s="443"/>
      <c r="D112" s="443"/>
      <c r="E112" s="443"/>
      <c r="F112" s="44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4"/>
      <c r="B120" s="514"/>
      <c r="C120" s="514"/>
      <c r="D120" s="514"/>
      <c r="E120" s="514"/>
      <c r="F120" s="514"/>
      <c r="G120" s="173"/>
    </row>
    <row r="121" spans="1:7" ht="22.5" x14ac:dyDescent="0.4">
      <c r="A121" s="443" t="s">
        <v>311</v>
      </c>
      <c r="B121" s="443"/>
      <c r="C121" s="443"/>
      <c r="D121" s="443"/>
      <c r="E121" s="443"/>
      <c r="F121" s="44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15"/>
      <c r="B132" s="515"/>
      <c r="C132" s="515"/>
      <c r="D132" s="515"/>
      <c r="E132" s="515"/>
      <c r="F132" s="515"/>
      <c r="G132" s="114"/>
    </row>
    <row r="133" spans="1:16384" ht="22.5" customHeight="1" x14ac:dyDescent="0.4">
      <c r="A133" s="445" t="s">
        <v>425</v>
      </c>
      <c r="B133" s="445"/>
      <c r="C133" s="445"/>
      <c r="D133" s="445"/>
      <c r="E133" s="445"/>
      <c r="F133" s="445"/>
      <c r="G133" s="114"/>
    </row>
    <row r="134" spans="1:16384" s="258" customFormat="1" ht="22.5" customHeight="1" x14ac:dyDescent="0.4">
      <c r="A134" s="446"/>
      <c r="B134" s="446"/>
      <c r="C134" s="446"/>
      <c r="D134" s="446"/>
      <c r="E134" s="446"/>
      <c r="F134" s="446"/>
      <c r="G134" s="114"/>
    </row>
    <row r="135" spans="1:16384" s="326" customFormat="1" ht="22.5" customHeight="1" x14ac:dyDescent="0.25">
      <c r="A135" s="439" t="s">
        <v>28</v>
      </c>
      <c r="B135" s="440" t="s">
        <v>29</v>
      </c>
      <c r="C135" s="440"/>
      <c r="D135" s="440" t="s">
        <v>42</v>
      </c>
      <c r="E135" s="441" t="s">
        <v>266</v>
      </c>
      <c r="F135" s="441" t="s">
        <v>302</v>
      </c>
    </row>
    <row r="136" spans="1:16384" s="326" customFormat="1" ht="22.5" customHeight="1" x14ac:dyDescent="0.25">
      <c r="A136" s="439"/>
      <c r="B136" s="118" t="s">
        <v>32</v>
      </c>
      <c r="C136" s="118" t="s">
        <v>31</v>
      </c>
      <c r="D136" s="440"/>
      <c r="E136" s="441"/>
      <c r="F136" s="441"/>
    </row>
    <row r="137" spans="1:16384" s="258" customFormat="1" ht="22.5" customHeight="1" x14ac:dyDescent="0.3">
      <c r="A137" s="156"/>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46.5" customHeight="1" x14ac:dyDescent="0.4">
      <c r="A138" s="447" t="s">
        <v>462</v>
      </c>
      <c r="B138" s="447"/>
      <c r="C138" s="447"/>
      <c r="D138" s="447"/>
      <c r="E138" s="447"/>
      <c r="F138" s="447"/>
      <c r="G138" s="114"/>
    </row>
    <row r="139" spans="1:16384" ht="22.5" x14ac:dyDescent="0.45">
      <c r="A139" s="349" t="s">
        <v>50</v>
      </c>
      <c r="B139" s="122">
        <v>2</v>
      </c>
      <c r="C139" s="143" t="str">
        <f>IF(B139=0, -10, IF(B139=1, -5, "0"))</f>
        <v>0</v>
      </c>
      <c r="D139" s="406"/>
      <c r="E139" s="269"/>
      <c r="F139" s="123"/>
      <c r="G139" s="114"/>
    </row>
    <row r="140" spans="1:16384" ht="21" x14ac:dyDescent="0.4">
      <c r="A140" s="125" t="s">
        <v>334</v>
      </c>
      <c r="B140" s="122">
        <v>2</v>
      </c>
      <c r="C140" s="125"/>
      <c r="D140" s="125"/>
      <c r="E140" s="125"/>
      <c r="F140" s="322"/>
      <c r="G140" s="114"/>
    </row>
    <row r="141" spans="1:16384" ht="21" x14ac:dyDescent="0.4">
      <c r="A141" s="125" t="s">
        <v>335</v>
      </c>
      <c r="B141" s="122">
        <v>2</v>
      </c>
      <c r="C141" s="125"/>
      <c r="D141" s="125"/>
      <c r="E141" s="125"/>
      <c r="F141" s="322"/>
      <c r="G141" s="114"/>
    </row>
    <row r="142" spans="1:16384" ht="84" x14ac:dyDescent="0.4">
      <c r="A142" s="125" t="s">
        <v>370</v>
      </c>
      <c r="B142" s="122">
        <v>1</v>
      </c>
      <c r="C142" s="125"/>
      <c r="D142" s="125" t="s">
        <v>537</v>
      </c>
      <c r="E142" s="125" t="s">
        <v>538</v>
      </c>
      <c r="F142" s="322"/>
      <c r="G142" s="114"/>
    </row>
    <row r="143" spans="1:16384" ht="22.5" x14ac:dyDescent="0.4">
      <c r="A143" s="171" t="s">
        <v>408</v>
      </c>
      <c r="B143" s="122">
        <v>2</v>
      </c>
      <c r="C143" s="143" t="str">
        <f>IF(B143=0, -10, "0")</f>
        <v>0</v>
      </c>
      <c r="D143" s="125"/>
      <c r="E143" s="125"/>
      <c r="F143" s="322"/>
      <c r="G143" s="114"/>
    </row>
    <row r="144" spans="1:16384" ht="21" x14ac:dyDescent="0.4">
      <c r="A144" s="125" t="s">
        <v>332</v>
      </c>
      <c r="B144" s="122">
        <v>2</v>
      </c>
      <c r="C144" s="125"/>
      <c r="D144" s="125"/>
      <c r="E144" s="125"/>
      <c r="F144" s="322"/>
      <c r="G144" s="114"/>
    </row>
    <row r="145" spans="1:7" s="258" customFormat="1" ht="21" x14ac:dyDescent="0.4">
      <c r="A145" s="339"/>
      <c r="B145" s="338"/>
      <c r="C145" s="347"/>
      <c r="D145" s="347"/>
      <c r="E145" s="347"/>
      <c r="F145" s="347"/>
      <c r="G145" s="114"/>
    </row>
    <row r="146" spans="1:7" ht="24.75" customHeight="1" x14ac:dyDescent="0.4">
      <c r="A146" s="509" t="s">
        <v>350</v>
      </c>
      <c r="B146" s="509"/>
      <c r="C146" s="509"/>
      <c r="D146" s="509"/>
      <c r="E146" s="509"/>
      <c r="F146" s="509"/>
      <c r="G146" s="114"/>
    </row>
    <row r="147" spans="1:7" ht="21" x14ac:dyDescent="0.4">
      <c r="A147" s="306" t="s">
        <v>334</v>
      </c>
      <c r="B147" s="318">
        <v>2</v>
      </c>
      <c r="C147" s="306"/>
      <c r="D147" s="306"/>
      <c r="E147" s="306"/>
      <c r="F147" s="322"/>
      <c r="G147" s="114"/>
    </row>
    <row r="148" spans="1:7" ht="63" x14ac:dyDescent="0.4">
      <c r="A148" s="125" t="s">
        <v>422</v>
      </c>
      <c r="B148" s="318">
        <v>1</v>
      </c>
      <c r="C148" s="125"/>
      <c r="D148" s="125" t="s">
        <v>483</v>
      </c>
      <c r="E148" s="125" t="s">
        <v>490</v>
      </c>
      <c r="F148" s="322"/>
      <c r="G148" s="114"/>
    </row>
    <row r="149" spans="1:7" ht="21" x14ac:dyDescent="0.4">
      <c r="A149" s="125" t="s">
        <v>409</v>
      </c>
      <c r="B149" s="318">
        <v>2</v>
      </c>
      <c r="C149" s="125"/>
      <c r="D149" s="125"/>
      <c r="E149" s="125"/>
      <c r="F149" s="322"/>
      <c r="G149" s="114"/>
    </row>
    <row r="150" spans="1:7" ht="21" x14ac:dyDescent="0.4">
      <c r="A150" s="283" t="s">
        <v>337</v>
      </c>
      <c r="B150" s="318">
        <v>2</v>
      </c>
      <c r="C150" s="143" t="str">
        <f>IF(B150=0, -10, "0")</f>
        <v>0</v>
      </c>
      <c r="D150" s="125"/>
      <c r="E150" s="125"/>
      <c r="F150" s="322"/>
      <c r="G150" s="114"/>
    </row>
    <row r="151" spans="1:7" ht="21" x14ac:dyDescent="0.4">
      <c r="A151" s="125" t="s">
        <v>378</v>
      </c>
      <c r="B151" s="318">
        <v>2</v>
      </c>
      <c r="C151" s="125"/>
      <c r="D151" s="125"/>
      <c r="E151" s="125"/>
      <c r="F151" s="322"/>
      <c r="G151" s="114"/>
    </row>
    <row r="152" spans="1:7" ht="42" customHeight="1" x14ac:dyDescent="0.4">
      <c r="A152" s="294" t="s">
        <v>312</v>
      </c>
      <c r="B152" s="318">
        <v>2</v>
      </c>
      <c r="C152" s="169" t="str">
        <f>IF(B152=0, -5, "0")</f>
        <v>0</v>
      </c>
      <c r="D152" s="125"/>
      <c r="E152" s="125"/>
      <c r="F152" s="322"/>
      <c r="G152" s="114"/>
    </row>
    <row r="153" spans="1:7" ht="84" x14ac:dyDescent="0.4">
      <c r="A153" s="125" t="s">
        <v>338</v>
      </c>
      <c r="B153" s="318">
        <v>1</v>
      </c>
      <c r="C153" s="125"/>
      <c r="D153" s="125" t="s">
        <v>491</v>
      </c>
      <c r="E153" s="125" t="s">
        <v>492</v>
      </c>
      <c r="F153" s="322"/>
      <c r="G153" s="114"/>
    </row>
    <row r="154" spans="1:7" ht="210" x14ac:dyDescent="0.4">
      <c r="A154" s="283" t="s">
        <v>371</v>
      </c>
      <c r="B154" s="318">
        <v>0</v>
      </c>
      <c r="C154" s="143">
        <f>IF(B154=0, -10, "0")</f>
        <v>-10</v>
      </c>
      <c r="D154" s="125" t="s">
        <v>552</v>
      </c>
      <c r="E154" s="125" t="s">
        <v>535</v>
      </c>
      <c r="F154" s="322"/>
      <c r="G154" s="114"/>
    </row>
    <row r="155" spans="1:7" ht="21" x14ac:dyDescent="0.4">
      <c r="A155" s="125" t="s">
        <v>117</v>
      </c>
      <c r="B155" s="318">
        <v>2</v>
      </c>
      <c r="C155" s="125"/>
      <c r="D155" s="125"/>
      <c r="E155" s="125"/>
      <c r="F155" s="322"/>
      <c r="G155" s="114"/>
    </row>
    <row r="156" spans="1:7" ht="21" x14ac:dyDescent="0.4">
      <c r="A156" s="125" t="s">
        <v>142</v>
      </c>
      <c r="B156" s="318">
        <v>2</v>
      </c>
      <c r="C156" s="125"/>
      <c r="D156" s="125"/>
      <c r="E156" s="125"/>
      <c r="F156" s="322"/>
      <c r="G156" s="114"/>
    </row>
    <row r="157" spans="1:7" ht="21" x14ac:dyDescent="0.4">
      <c r="A157" s="125" t="s">
        <v>339</v>
      </c>
      <c r="B157" s="318">
        <v>2</v>
      </c>
      <c r="C157" s="125"/>
      <c r="D157" s="125"/>
      <c r="E157" s="125"/>
      <c r="F157" s="322"/>
      <c r="G157" s="114"/>
    </row>
    <row r="158" spans="1:7" ht="63" x14ac:dyDescent="0.4">
      <c r="A158" s="290" t="s">
        <v>354</v>
      </c>
      <c r="B158" s="318">
        <v>1</v>
      </c>
      <c r="C158" s="142" t="str">
        <f>IF(B158=0, -2, "0")</f>
        <v>0</v>
      </c>
      <c r="D158" s="125" t="s">
        <v>539</v>
      </c>
      <c r="E158" s="125" t="s">
        <v>482</v>
      </c>
      <c r="F158" s="322"/>
      <c r="G158" s="114"/>
    </row>
    <row r="159" spans="1:7" ht="105" x14ac:dyDescent="0.4">
      <c r="A159" s="290" t="s">
        <v>63</v>
      </c>
      <c r="B159" s="318">
        <v>1</v>
      </c>
      <c r="C159" s="142" t="str">
        <f>IF(B159=0, -2, "0")</f>
        <v>0</v>
      </c>
      <c r="D159" s="125" t="s">
        <v>493</v>
      </c>
      <c r="E159" s="125" t="s">
        <v>540</v>
      </c>
      <c r="F159" s="322"/>
      <c r="G159" s="114"/>
    </row>
    <row r="160" spans="1:7" ht="21" x14ac:dyDescent="0.4">
      <c r="A160" s="290" t="s">
        <v>331</v>
      </c>
      <c r="B160" s="318">
        <v>2</v>
      </c>
      <c r="C160" s="142" t="str">
        <f>IF(B160=0, -2, "0")</f>
        <v>0</v>
      </c>
      <c r="D160" s="125"/>
      <c r="E160" s="125"/>
      <c r="F160" s="322"/>
      <c r="G160" s="114"/>
    </row>
    <row r="161" spans="1:7" s="258" customFormat="1" ht="42" x14ac:dyDescent="0.4">
      <c r="A161" s="121" t="s">
        <v>403</v>
      </c>
      <c r="B161" s="318">
        <v>1</v>
      </c>
      <c r="C161" s="296"/>
      <c r="D161" s="125" t="s">
        <v>494</v>
      </c>
      <c r="E161" s="125" t="s">
        <v>495</v>
      </c>
      <c r="F161" s="322"/>
      <c r="G161" s="114"/>
    </row>
    <row r="162" spans="1:7" ht="42" x14ac:dyDescent="0.4">
      <c r="A162" s="125" t="s">
        <v>341</v>
      </c>
      <c r="B162" s="318">
        <v>2</v>
      </c>
      <c r="C162" s="125"/>
      <c r="D162" s="125"/>
      <c r="E162" s="125"/>
      <c r="F162" s="322"/>
      <c r="G162" s="114"/>
    </row>
    <row r="163" spans="1:7" ht="42" x14ac:dyDescent="0.4">
      <c r="A163" s="125" t="s">
        <v>375</v>
      </c>
      <c r="B163" s="318">
        <v>2</v>
      </c>
      <c r="C163" s="125"/>
      <c r="D163" s="125"/>
      <c r="E163" s="125"/>
      <c r="F163" s="322"/>
      <c r="G163" s="114"/>
    </row>
    <row r="164" spans="1:7" s="258" customFormat="1" ht="21" x14ac:dyDescent="0.4">
      <c r="A164" s="516"/>
      <c r="B164" s="514"/>
      <c r="C164" s="514"/>
      <c r="D164" s="514"/>
      <c r="E164" s="514"/>
      <c r="F164" s="514"/>
      <c r="G164" s="114"/>
    </row>
    <row r="165" spans="1:7" s="258" customFormat="1" ht="32.25" customHeight="1" x14ac:dyDescent="0.4">
      <c r="A165" s="447" t="s">
        <v>463</v>
      </c>
      <c r="B165" s="447"/>
      <c r="C165" s="447"/>
      <c r="D165" s="447"/>
      <c r="E165" s="447"/>
      <c r="F165" s="447"/>
      <c r="G165" s="114"/>
    </row>
    <row r="166" spans="1:7" s="258" customFormat="1" ht="63" x14ac:dyDescent="0.4">
      <c r="A166" s="404" t="s">
        <v>316</v>
      </c>
      <c r="B166" s="122">
        <v>2</v>
      </c>
      <c r="C166" s="143" t="str">
        <f>IF(B166=0, -10, "0")</f>
        <v>0</v>
      </c>
      <c r="D166" s="286"/>
      <c r="E166" s="286"/>
      <c r="F166" s="322"/>
      <c r="G166" s="114"/>
    </row>
    <row r="167" spans="1:7" ht="63" x14ac:dyDescent="0.4">
      <c r="A167" s="125" t="s">
        <v>342</v>
      </c>
      <c r="B167" s="122">
        <v>1</v>
      </c>
      <c r="C167" s="125"/>
      <c r="D167" s="125" t="s">
        <v>513</v>
      </c>
      <c r="E167" s="123" t="s">
        <v>514</v>
      </c>
      <c r="F167" s="322"/>
      <c r="G167" s="114"/>
    </row>
    <row r="168" spans="1:7" ht="63" x14ac:dyDescent="0.4">
      <c r="A168" s="125" t="s">
        <v>398</v>
      </c>
      <c r="B168" s="122">
        <v>0</v>
      </c>
      <c r="C168" s="125"/>
      <c r="D168" s="125" t="s">
        <v>512</v>
      </c>
      <c r="E168" s="123" t="s">
        <v>511</v>
      </c>
      <c r="F168" s="322"/>
      <c r="G168" s="114"/>
    </row>
    <row r="169" spans="1:7" ht="21" x14ac:dyDescent="0.4">
      <c r="A169" s="125" t="s">
        <v>343</v>
      </c>
      <c r="B169" s="122">
        <v>2</v>
      </c>
      <c r="C169" s="125"/>
      <c r="D169" s="125"/>
      <c r="E169" s="124"/>
      <c r="F169" s="322"/>
      <c r="G169" s="114"/>
    </row>
    <row r="170" spans="1:7" s="258" customFormat="1" ht="21" x14ac:dyDescent="0.4">
      <c r="A170" s="295" t="s">
        <v>379</v>
      </c>
      <c r="B170" s="122">
        <v>2</v>
      </c>
      <c r="C170" s="143" t="str">
        <f>IF(B170=0, -10, "0")</f>
        <v>0</v>
      </c>
      <c r="D170" s="125"/>
      <c r="E170" s="124"/>
      <c r="F170" s="322"/>
      <c r="G170" s="114"/>
    </row>
    <row r="171" spans="1:7" ht="84" x14ac:dyDescent="0.4">
      <c r="A171" s="125" t="s">
        <v>410</v>
      </c>
      <c r="B171" s="122">
        <v>1</v>
      </c>
      <c r="C171" s="125"/>
      <c r="D171" s="125" t="s">
        <v>515</v>
      </c>
      <c r="E171" s="123" t="s">
        <v>516</v>
      </c>
      <c r="F171" s="322"/>
      <c r="G171" s="114"/>
    </row>
    <row r="172" spans="1:7" ht="21" x14ac:dyDescent="0.4">
      <c r="A172" s="125" t="s">
        <v>345</v>
      </c>
      <c r="B172" s="122">
        <v>2</v>
      </c>
      <c r="C172" s="125"/>
      <c r="D172" s="125"/>
      <c r="E172" s="124"/>
      <c r="F172" s="322"/>
      <c r="G172" s="114"/>
    </row>
    <row r="173" spans="1:7" ht="21" x14ac:dyDescent="0.4">
      <c r="A173" s="125" t="s">
        <v>346</v>
      </c>
      <c r="B173" s="122">
        <v>2</v>
      </c>
      <c r="C173" s="125"/>
      <c r="D173" s="125"/>
      <c r="E173" s="124"/>
      <c r="F173" s="322"/>
      <c r="G173" s="114"/>
    </row>
    <row r="174" spans="1:7" ht="21" x14ac:dyDescent="0.4">
      <c r="A174" s="201" t="s">
        <v>411</v>
      </c>
      <c r="B174" s="122">
        <v>2</v>
      </c>
      <c r="C174" s="125"/>
      <c r="D174" s="125"/>
      <c r="E174" s="124"/>
      <c r="F174" s="322"/>
      <c r="G174" s="114"/>
    </row>
    <row r="175" spans="1:7" s="258" customFormat="1" ht="21" x14ac:dyDescent="0.4">
      <c r="A175" s="517"/>
      <c r="B175" s="518"/>
      <c r="C175" s="518"/>
      <c r="D175" s="518"/>
      <c r="E175" s="518"/>
      <c r="F175" s="518"/>
      <c r="G175" s="114"/>
    </row>
    <row r="176" spans="1:7" ht="32.25" customHeight="1" x14ac:dyDescent="0.4">
      <c r="A176" s="447" t="s">
        <v>311</v>
      </c>
      <c r="B176" s="447"/>
      <c r="C176" s="447"/>
      <c r="D176" s="447"/>
      <c r="E176" s="447"/>
      <c r="F176" s="447"/>
      <c r="G176" s="114"/>
    </row>
    <row r="177" spans="1:7" ht="21" x14ac:dyDescent="0.4">
      <c r="A177" s="121" t="s">
        <v>348</v>
      </c>
      <c r="B177" s="122">
        <v>2</v>
      </c>
      <c r="C177" s="121"/>
      <c r="D177" s="121"/>
      <c r="E177" s="121"/>
      <c r="F177" s="322"/>
      <c r="G177" s="114"/>
    </row>
    <row r="178" spans="1:7" ht="21" x14ac:dyDescent="0.4">
      <c r="A178" s="125" t="s">
        <v>369</v>
      </c>
      <c r="B178" s="122">
        <v>2</v>
      </c>
      <c r="C178" s="125"/>
      <c r="D178" s="125"/>
      <c r="E178" s="125"/>
      <c r="F178" s="322"/>
      <c r="G178" s="114"/>
    </row>
    <row r="179" spans="1:7" ht="21" x14ac:dyDescent="0.4">
      <c r="A179" s="125" t="s">
        <v>328</v>
      </c>
      <c r="B179" s="122" t="s">
        <v>30</v>
      </c>
      <c r="C179" s="125"/>
      <c r="D179" s="125"/>
      <c r="E179" s="125"/>
      <c r="F179" s="322"/>
      <c r="G179" s="114"/>
    </row>
    <row r="180" spans="1:7" ht="21" x14ac:dyDescent="0.4">
      <c r="A180" s="125" t="s">
        <v>333</v>
      </c>
      <c r="B180" s="122">
        <v>2</v>
      </c>
      <c r="C180" s="125"/>
      <c r="D180" s="125"/>
      <c r="E180" s="125"/>
      <c r="F180" s="322"/>
      <c r="G180" s="114"/>
    </row>
    <row r="181" spans="1:7" ht="21" x14ac:dyDescent="0.4">
      <c r="A181" s="125" t="s">
        <v>393</v>
      </c>
      <c r="B181" s="122">
        <v>2</v>
      </c>
      <c r="C181" s="125"/>
      <c r="D181" s="125"/>
      <c r="E181" s="125"/>
      <c r="F181" s="322"/>
      <c r="G181" s="114"/>
    </row>
    <row r="182" spans="1:7" ht="21" x14ac:dyDescent="0.4">
      <c r="A182" s="125" t="s">
        <v>438</v>
      </c>
      <c r="B182" s="122" t="s">
        <v>30</v>
      </c>
      <c r="C182" s="125"/>
      <c r="D182" s="125"/>
      <c r="E182" s="125"/>
      <c r="F182" s="322"/>
      <c r="G182" s="114"/>
    </row>
    <row r="183" spans="1:7" ht="21" x14ac:dyDescent="0.4">
      <c r="A183" s="125" t="s">
        <v>407</v>
      </c>
      <c r="B183" s="122">
        <v>2</v>
      </c>
      <c r="C183" s="125"/>
      <c r="D183" s="125"/>
      <c r="E183" s="125"/>
      <c r="F183" s="322"/>
      <c r="G183" s="114"/>
    </row>
    <row r="184" spans="1:7" s="258" customFormat="1" ht="37.5" customHeight="1" x14ac:dyDescent="0.4">
      <c r="A184" s="125" t="s">
        <v>423</v>
      </c>
      <c r="B184" s="122">
        <v>2</v>
      </c>
      <c r="C184" s="121"/>
      <c r="D184" s="411">
        <v>1</v>
      </c>
      <c r="E184" s="121"/>
      <c r="F184" s="322"/>
      <c r="G184" s="114"/>
    </row>
    <row r="185" spans="1:7" s="258" customFormat="1" ht="22.5" x14ac:dyDescent="0.4">
      <c r="A185" s="292" t="s">
        <v>439</v>
      </c>
      <c r="B185" s="510"/>
      <c r="C185" s="511"/>
      <c r="D185" s="309">
        <f>SUM(B147:C163,B177:C184,B166:C174,B139:C144)</f>
        <v>54</v>
      </c>
      <c r="E185" s="108"/>
      <c r="F185" s="114"/>
      <c r="G185" s="114"/>
    </row>
    <row r="186" spans="1:7" s="258" customFormat="1" ht="22.5" x14ac:dyDescent="0.4">
      <c r="A186" s="292" t="s">
        <v>440</v>
      </c>
      <c r="B186" s="278"/>
      <c r="C186" s="279"/>
      <c r="D186" s="280">
        <f>D185/(COUNT(B139:C144,B147:C163,B166:C174,B177:C184)*2)</f>
        <v>0.69230769230769229</v>
      </c>
      <c r="E186" s="108"/>
      <c r="F186" s="114"/>
      <c r="G186" s="114"/>
    </row>
    <row r="187" spans="1:7" ht="21" x14ac:dyDescent="0.4">
      <c r="A187" s="519"/>
      <c r="B187" s="519"/>
      <c r="C187" s="519"/>
      <c r="D187" s="519"/>
      <c r="E187" s="519"/>
      <c r="F187" s="519"/>
      <c r="G187" s="114"/>
    </row>
    <row r="188" spans="1:7" ht="22.5" x14ac:dyDescent="0.45">
      <c r="A188" s="115" t="s">
        <v>100</v>
      </c>
      <c r="B188" s="115"/>
      <c r="C188" s="115"/>
      <c r="D188" s="115"/>
      <c r="E188" s="115"/>
      <c r="F188" s="115"/>
      <c r="G188" s="114"/>
    </row>
    <row r="189" spans="1:7" ht="21" x14ac:dyDescent="0.4">
      <c r="A189" s="156">
        <f>B11</f>
        <v>43507</v>
      </c>
      <c r="B189" s="114"/>
      <c r="C189" s="135"/>
      <c r="D189" s="114"/>
      <c r="E189" s="108"/>
      <c r="F189" s="114"/>
      <c r="G189" s="114"/>
    </row>
    <row r="190" spans="1:7" ht="21" x14ac:dyDescent="0.4">
      <c r="A190" s="439" t="s">
        <v>28</v>
      </c>
      <c r="B190" s="440" t="s">
        <v>29</v>
      </c>
      <c r="C190" s="440"/>
      <c r="D190" s="440" t="s">
        <v>42</v>
      </c>
      <c r="E190" s="441" t="s">
        <v>266</v>
      </c>
      <c r="F190" s="441" t="s">
        <v>302</v>
      </c>
      <c r="G190" s="114"/>
    </row>
    <row r="191" spans="1:7" ht="21" x14ac:dyDescent="0.4">
      <c r="A191" s="439"/>
      <c r="B191" s="118" t="s">
        <v>32</v>
      </c>
      <c r="C191" s="118" t="s">
        <v>31</v>
      </c>
      <c r="D191" s="440"/>
      <c r="E191" s="441"/>
      <c r="F191" s="441"/>
      <c r="G191" s="173"/>
    </row>
    <row r="192" spans="1:7" s="80" customFormat="1" ht="22.5" x14ac:dyDescent="0.4">
      <c r="A192" s="360"/>
      <c r="B192" s="361"/>
      <c r="C192" s="361"/>
      <c r="D192" s="361"/>
      <c r="E192" s="362"/>
      <c r="F192" s="362"/>
      <c r="G192" s="173"/>
    </row>
    <row r="193" spans="1:7" ht="32.25" customHeight="1" x14ac:dyDescent="0.4">
      <c r="A193" s="136" t="s">
        <v>52</v>
      </c>
      <c r="B193" s="137"/>
      <c r="C193" s="137"/>
      <c r="D193" s="137"/>
      <c r="E193" s="137"/>
      <c r="F193" s="137"/>
      <c r="G193" s="114"/>
    </row>
    <row r="194" spans="1:7" ht="81.75" customHeight="1" x14ac:dyDescent="0.4">
      <c r="A194" s="164" t="s">
        <v>49</v>
      </c>
      <c r="B194" s="122">
        <v>1</v>
      </c>
      <c r="C194" s="122"/>
      <c r="D194" s="123" t="s">
        <v>481</v>
      </c>
      <c r="E194" s="123" t="s">
        <v>541</v>
      </c>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105" x14ac:dyDescent="0.4">
      <c r="A198" s="399" t="s">
        <v>380</v>
      </c>
      <c r="B198" s="122">
        <v>1</v>
      </c>
      <c r="C198" s="142" t="str">
        <f>IF(B198=0, -2, "0")</f>
        <v>0</v>
      </c>
      <c r="D198" s="158" t="s">
        <v>553</v>
      </c>
      <c r="E198" s="123" t="s">
        <v>536</v>
      </c>
      <c r="F198" s="123"/>
      <c r="G198" s="114"/>
    </row>
    <row r="199" spans="1:7" ht="21" x14ac:dyDescent="0.4">
      <c r="A199" s="157" t="s">
        <v>134</v>
      </c>
      <c r="B199" s="122">
        <v>2</v>
      </c>
      <c r="C199" s="122"/>
      <c r="D199" s="144"/>
      <c r="E199" s="124"/>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48" t="s">
        <v>34</v>
      </c>
      <c r="B202" s="449"/>
      <c r="C202" s="450"/>
      <c r="D202" s="130">
        <f>SUM(B194:C201)</f>
        <v>14</v>
      </c>
      <c r="E202" s="108"/>
      <c r="F202" s="114"/>
      <c r="G202" s="114"/>
    </row>
    <row r="203" spans="1:7" ht="21" x14ac:dyDescent="0.4">
      <c r="A203" s="130" t="s">
        <v>33</v>
      </c>
      <c r="B203" s="131"/>
      <c r="C203" s="132"/>
      <c r="D203" s="133">
        <f>D202/(COUNT(B194:C201)*2)</f>
        <v>0.875</v>
      </c>
      <c r="E203" s="108"/>
      <c r="F203" s="114"/>
      <c r="G203" s="114"/>
    </row>
    <row r="204" spans="1:7" ht="21" x14ac:dyDescent="0.4">
      <c r="A204" s="451"/>
      <c r="B204" s="451"/>
      <c r="C204" s="451"/>
      <c r="D204" s="451"/>
      <c r="E204" s="451"/>
      <c r="F204" s="451"/>
      <c r="G204" s="114"/>
    </row>
    <row r="205" spans="1:7" ht="22.5" x14ac:dyDescent="0.4">
      <c r="A205" s="136" t="s">
        <v>104</v>
      </c>
      <c r="B205" s="192"/>
      <c r="C205" s="137"/>
      <c r="D205" s="137"/>
      <c r="E205" s="137"/>
      <c r="F205" s="137"/>
      <c r="G205" s="114"/>
    </row>
    <row r="206" spans="1:7" ht="105" x14ac:dyDescent="0.4">
      <c r="A206" s="138" t="s">
        <v>210</v>
      </c>
      <c r="B206" s="122">
        <v>1</v>
      </c>
      <c r="C206" s="122"/>
      <c r="D206" s="172" t="s">
        <v>533</v>
      </c>
      <c r="E206" s="172" t="s">
        <v>542</v>
      </c>
      <c r="F206" s="123"/>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110.25" customHeight="1" x14ac:dyDescent="0.4">
      <c r="A210" s="291" t="s">
        <v>441</v>
      </c>
      <c r="B210" s="122">
        <v>2</v>
      </c>
      <c r="C210" s="143" t="str">
        <f>IF(B210=0, -10, "0")</f>
        <v>0</v>
      </c>
      <c r="D210" s="196"/>
      <c r="E210" s="123"/>
      <c r="F210" s="123"/>
      <c r="G210" s="114"/>
    </row>
    <row r="211" spans="1:7" ht="21" x14ac:dyDescent="0.4">
      <c r="A211" s="121" t="s">
        <v>209</v>
      </c>
      <c r="B211" s="122">
        <v>2</v>
      </c>
      <c r="C211" s="122"/>
      <c r="D211" s="194"/>
      <c r="E211" s="124"/>
      <c r="F211" s="123"/>
      <c r="G211" s="114"/>
    </row>
    <row r="212" spans="1:7" ht="21" x14ac:dyDescent="0.4">
      <c r="A212" s="418" t="s">
        <v>337</v>
      </c>
      <c r="B212" s="122" t="s">
        <v>30</v>
      </c>
      <c r="C212" s="166"/>
      <c r="D212" s="194"/>
      <c r="E212" s="124"/>
      <c r="F212" s="123"/>
      <c r="G212" s="114"/>
    </row>
    <row r="213" spans="1:7" ht="21" x14ac:dyDescent="0.4">
      <c r="A213" s="417" t="s">
        <v>412</v>
      </c>
      <c r="B213" s="122">
        <v>2</v>
      </c>
      <c r="C213" s="183"/>
      <c r="D213" s="128"/>
      <c r="E213" s="124"/>
      <c r="F213" s="123"/>
      <c r="G213" s="114"/>
    </row>
    <row r="214" spans="1:7" ht="21" x14ac:dyDescent="0.4">
      <c r="A214" s="138" t="s">
        <v>142</v>
      </c>
      <c r="B214" s="122">
        <v>2</v>
      </c>
      <c r="C214" s="126"/>
      <c r="D214" s="123"/>
      <c r="E214" s="124"/>
      <c r="F214" s="123"/>
      <c r="G214" s="114"/>
    </row>
    <row r="215" spans="1:7" s="80" customFormat="1" ht="155.25" customHeight="1" x14ac:dyDescent="0.4">
      <c r="A215" s="197" t="s">
        <v>413</v>
      </c>
      <c r="B215" s="122">
        <v>0</v>
      </c>
      <c r="C215" s="198">
        <f>IF(B215=0, -5, "0")</f>
        <v>-5</v>
      </c>
      <c r="D215" s="128" t="s">
        <v>543</v>
      </c>
      <c r="E215" s="128" t="s">
        <v>498</v>
      </c>
      <c r="F215" s="123"/>
      <c r="G215" s="129"/>
    </row>
    <row r="216" spans="1:7" ht="84" x14ac:dyDescent="0.4">
      <c r="A216" s="121" t="s">
        <v>201</v>
      </c>
      <c r="B216" s="122">
        <v>1</v>
      </c>
      <c r="C216" s="126"/>
      <c r="D216" s="158" t="s">
        <v>544</v>
      </c>
      <c r="E216" s="128" t="s">
        <v>509</v>
      </c>
      <c r="F216" s="123"/>
      <c r="G216" s="114"/>
    </row>
    <row r="217" spans="1:7" ht="42" x14ac:dyDescent="0.4">
      <c r="A217" s="168" t="s">
        <v>394</v>
      </c>
      <c r="B217" s="122">
        <v>2</v>
      </c>
      <c r="C217" s="198" t="str">
        <f>IF(B217=0, -5, "0")</f>
        <v>0</v>
      </c>
      <c r="D217" s="123"/>
      <c r="E217" s="123"/>
      <c r="F217" s="123"/>
      <c r="G217" s="129"/>
    </row>
    <row r="218" spans="1:7" ht="336" x14ac:dyDescent="0.4">
      <c r="A218" s="199" t="s">
        <v>133</v>
      </c>
      <c r="B218" s="122">
        <v>0</v>
      </c>
      <c r="C218" s="174">
        <f>IF(B218=0, -5, "0")</f>
        <v>-5</v>
      </c>
      <c r="D218" s="419" t="s">
        <v>545</v>
      </c>
      <c r="E218" s="123" t="s">
        <v>526</v>
      </c>
      <c r="F218" s="123"/>
      <c r="G218" s="129"/>
    </row>
    <row r="219" spans="1:7" ht="40.5" customHeight="1" x14ac:dyDescent="0.45">
      <c r="A219" s="290" t="s">
        <v>354</v>
      </c>
      <c r="B219" s="122">
        <v>2</v>
      </c>
      <c r="C219" s="142" t="str">
        <f>IF(B219=0, -2, "0")</f>
        <v>0</v>
      </c>
      <c r="D219" s="128"/>
      <c r="E219" s="180"/>
      <c r="F219" s="123"/>
      <c r="G219" s="129"/>
    </row>
    <row r="220" spans="1:7" ht="18" customHeight="1" x14ac:dyDescent="0.45">
      <c r="A220" s="290" t="s">
        <v>63</v>
      </c>
      <c r="B220" s="122">
        <v>2</v>
      </c>
      <c r="C220" s="142" t="str">
        <f>IF(B220=0, -2, "0")</f>
        <v>0</v>
      </c>
      <c r="D220" s="128"/>
      <c r="E220" s="180"/>
      <c r="F220" s="123"/>
      <c r="G220" s="129"/>
    </row>
    <row r="221" spans="1:7" ht="21" x14ac:dyDescent="0.4">
      <c r="A221" s="290" t="s">
        <v>331</v>
      </c>
      <c r="B221" s="122">
        <v>2</v>
      </c>
      <c r="C221" s="142" t="str">
        <f>IF(B221=0, -2, "0")</f>
        <v>0</v>
      </c>
      <c r="D221" s="128"/>
      <c r="E221" s="124"/>
      <c r="F221" s="123"/>
      <c r="G221" s="129"/>
    </row>
    <row r="222" spans="1:7" s="258" customFormat="1" ht="21" x14ac:dyDescent="0.4">
      <c r="A222" s="121" t="s">
        <v>403</v>
      </c>
      <c r="B222" s="122">
        <v>2</v>
      </c>
      <c r="C222" s="296"/>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427</v>
      </c>
      <c r="B224" s="122">
        <v>2</v>
      </c>
      <c r="C224" s="122"/>
      <c r="D224" s="201"/>
      <c r="E224" s="123"/>
      <c r="F224" s="123"/>
      <c r="G224" s="173"/>
    </row>
    <row r="225" spans="1:7" s="80" customFormat="1" ht="84" x14ac:dyDescent="0.4">
      <c r="A225" s="202" t="s">
        <v>316</v>
      </c>
      <c r="B225" s="122">
        <v>0</v>
      </c>
      <c r="C225" s="143">
        <f>IF(B225=0, -10, "0")</f>
        <v>-10</v>
      </c>
      <c r="D225" s="128" t="s">
        <v>489</v>
      </c>
      <c r="E225" s="128" t="s">
        <v>488</v>
      </c>
      <c r="F225" s="123"/>
      <c r="G225" s="129"/>
    </row>
    <row r="226" spans="1:7" ht="21" x14ac:dyDescent="0.4">
      <c r="A226" s="448" t="s">
        <v>34</v>
      </c>
      <c r="B226" s="449"/>
      <c r="C226" s="450"/>
      <c r="D226" s="148">
        <f>SUM(B206:C225)</f>
        <v>10</v>
      </c>
      <c r="E226" s="108"/>
      <c r="F226" s="114"/>
      <c r="G226" s="114"/>
    </row>
    <row r="227" spans="1:7" ht="21" x14ac:dyDescent="0.4">
      <c r="A227" s="130" t="s">
        <v>33</v>
      </c>
      <c r="B227" s="131"/>
      <c r="C227" s="132"/>
      <c r="D227" s="133">
        <f>D226/(COUNT(B206:C225)*2)</f>
        <v>0.22727272727272727</v>
      </c>
      <c r="E227" s="108"/>
      <c r="F227" s="114"/>
      <c r="G227" s="114"/>
    </row>
    <row r="228" spans="1:7" ht="21" x14ac:dyDescent="0.4">
      <c r="A228" s="451"/>
      <c r="B228" s="451"/>
      <c r="C228" s="451"/>
      <c r="D228" s="451"/>
      <c r="E228" s="451"/>
      <c r="F228" s="451"/>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147" x14ac:dyDescent="0.4">
      <c r="A231" s="138" t="s">
        <v>112</v>
      </c>
      <c r="B231" s="122">
        <v>0</v>
      </c>
      <c r="C231" s="122"/>
      <c r="D231" s="172" t="s">
        <v>546</v>
      </c>
      <c r="E231" s="123" t="s">
        <v>499</v>
      </c>
      <c r="F231" s="123"/>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199.5" customHeight="1" x14ac:dyDescent="0.4">
      <c r="A234" s="197" t="s">
        <v>414</v>
      </c>
      <c r="B234" s="122">
        <v>0</v>
      </c>
      <c r="C234" s="143">
        <f>IF(B234=0, -10, IF(B234=1, -5, "0"))</f>
        <v>-10</v>
      </c>
      <c r="D234" s="172" t="s">
        <v>547</v>
      </c>
      <c r="E234" s="170" t="s">
        <v>548</v>
      </c>
      <c r="F234" s="123"/>
      <c r="G234" s="129"/>
    </row>
    <row r="235" spans="1:7" s="80" customFormat="1" ht="20.25" customHeight="1" x14ac:dyDescent="0.45">
      <c r="A235" s="436" t="s">
        <v>311</v>
      </c>
      <c r="B235" s="437"/>
      <c r="C235" s="437"/>
      <c r="D235" s="438"/>
      <c r="E235" s="128"/>
      <c r="F235" s="123"/>
      <c r="G235" s="129"/>
    </row>
    <row r="236" spans="1:7" s="80" customFormat="1" ht="18" customHeight="1" x14ac:dyDescent="0.4">
      <c r="A236" s="125" t="s">
        <v>329</v>
      </c>
      <c r="B236" s="122">
        <v>2</v>
      </c>
      <c r="C236" s="206"/>
      <c r="D236" s="128"/>
      <c r="E236" s="128"/>
      <c r="F236" s="123"/>
      <c r="G236" s="129"/>
    </row>
    <row r="237" spans="1:7" s="80" customFormat="1" ht="36" customHeight="1" x14ac:dyDescent="0.4">
      <c r="A237" s="182" t="s">
        <v>303</v>
      </c>
      <c r="B237" s="122">
        <v>2</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21" x14ac:dyDescent="0.4">
      <c r="A240" s="188" t="s">
        <v>318</v>
      </c>
      <c r="B240" s="122">
        <v>2</v>
      </c>
      <c r="C240" s="174"/>
      <c r="D240" s="128"/>
      <c r="E240" s="128"/>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407</v>
      </c>
      <c r="B242" s="122">
        <v>2</v>
      </c>
      <c r="C242" s="206"/>
      <c r="D242" s="128"/>
      <c r="E242" s="128"/>
      <c r="F242" s="123"/>
      <c r="G242" s="129"/>
    </row>
    <row r="243" spans="1:7" ht="21" x14ac:dyDescent="0.4">
      <c r="A243" s="125" t="s">
        <v>423</v>
      </c>
      <c r="B243" s="122" t="str">
        <f>IF(D243=1, 2, IF(AND(D243&lt;1,D243&gt;0), 1, IF(D243=0,"0","NA")))</f>
        <v>NA</v>
      </c>
      <c r="C243" s="166"/>
      <c r="D243" s="411" t="str">
        <f>IFERROR(E243/F243,"N.A")</f>
        <v>N.A</v>
      </c>
      <c r="E243" s="147"/>
      <c r="F243" s="123"/>
      <c r="G243" s="114"/>
    </row>
    <row r="244" spans="1:7" ht="21" x14ac:dyDescent="0.4">
      <c r="A244" s="448" t="s">
        <v>34</v>
      </c>
      <c r="B244" s="449"/>
      <c r="C244" s="450"/>
      <c r="D244" s="130">
        <f>SUM(B230:C234,B236:C243)</f>
        <v>8</v>
      </c>
      <c r="E244" s="108"/>
      <c r="F244" s="114"/>
      <c r="G244" s="114"/>
    </row>
    <row r="245" spans="1:7" ht="21" x14ac:dyDescent="0.4">
      <c r="A245" s="130" t="s">
        <v>33</v>
      </c>
      <c r="B245" s="131"/>
      <c r="C245" s="132"/>
      <c r="D245" s="133">
        <f>D244/(COUNT(B230:C234,B236:C243)*2)</f>
        <v>0.33333333333333331</v>
      </c>
      <c r="E245" s="108"/>
      <c r="F245" s="114"/>
      <c r="G245" s="114"/>
    </row>
    <row r="246" spans="1:7" ht="21" x14ac:dyDescent="0.4">
      <c r="A246" s="155"/>
      <c r="B246" s="114"/>
      <c r="C246" s="135"/>
      <c r="D246" s="114"/>
      <c r="E246" s="108"/>
      <c r="F246" s="114"/>
      <c r="G246" s="114"/>
    </row>
    <row r="247" spans="1:7" ht="22.5" x14ac:dyDescent="0.45">
      <c r="A247" s="150" t="s">
        <v>442</v>
      </c>
      <c r="B247" s="189"/>
      <c r="C247" s="190"/>
      <c r="D247" s="153">
        <f>SUM(D244,D202,D226)</f>
        <v>32</v>
      </c>
      <c r="E247" s="108"/>
      <c r="F247" s="114"/>
      <c r="G247" s="114"/>
    </row>
    <row r="248" spans="1:7" ht="22.5" x14ac:dyDescent="0.45">
      <c r="A248" s="150" t="s">
        <v>443</v>
      </c>
      <c r="B248" s="189"/>
      <c r="C248" s="190"/>
      <c r="D248" s="154">
        <f>D247/(COUNT(B230:C234,B194:C201,B206:C225,B236:C243)*2)</f>
        <v>0.38095238095238093</v>
      </c>
      <c r="E248" s="108"/>
      <c r="F248" s="114"/>
      <c r="G248" s="114"/>
    </row>
    <row r="249" spans="1:7" ht="21" x14ac:dyDescent="0.4">
      <c r="A249" s="451"/>
      <c r="B249" s="451"/>
      <c r="C249" s="451"/>
      <c r="D249" s="451"/>
      <c r="E249" s="451"/>
      <c r="F249" s="451"/>
      <c r="G249" s="114"/>
    </row>
    <row r="250" spans="1:7" ht="22.5" x14ac:dyDescent="0.45">
      <c r="A250" s="115" t="s">
        <v>101</v>
      </c>
      <c r="B250" s="115"/>
      <c r="C250" s="115"/>
      <c r="D250" s="115"/>
      <c r="E250" s="115"/>
      <c r="F250" s="115"/>
      <c r="G250" s="114"/>
    </row>
    <row r="251" spans="1:7" ht="21" x14ac:dyDescent="0.4">
      <c r="A251" s="156">
        <f>B11</f>
        <v>43507</v>
      </c>
      <c r="B251" s="114"/>
      <c r="C251" s="135"/>
      <c r="D251" s="129"/>
      <c r="E251" s="108"/>
      <c r="F251" s="114"/>
      <c r="G251" s="114"/>
    </row>
    <row r="252" spans="1:7" ht="21" x14ac:dyDescent="0.4">
      <c r="A252" s="439" t="s">
        <v>28</v>
      </c>
      <c r="B252" s="440" t="s">
        <v>29</v>
      </c>
      <c r="C252" s="440"/>
      <c r="D252" s="440" t="s">
        <v>42</v>
      </c>
      <c r="E252" s="441" t="s">
        <v>266</v>
      </c>
      <c r="F252" s="441" t="s">
        <v>302</v>
      </c>
      <c r="G252" s="129"/>
    </row>
    <row r="253" spans="1:7" ht="21" x14ac:dyDescent="0.4">
      <c r="A253" s="439"/>
      <c r="B253" s="118" t="s">
        <v>32</v>
      </c>
      <c r="C253" s="118" t="s">
        <v>31</v>
      </c>
      <c r="D253" s="440"/>
      <c r="E253" s="441"/>
      <c r="F253" s="441"/>
      <c r="G253" s="114"/>
    </row>
    <row r="254" spans="1:7" s="80" customFormat="1" ht="22.5" x14ac:dyDescent="0.4">
      <c r="A254" s="360"/>
      <c r="B254" s="361"/>
      <c r="C254" s="361"/>
      <c r="D254" s="361"/>
      <c r="E254" s="362"/>
      <c r="F254" s="362"/>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3"/>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84" x14ac:dyDescent="0.4">
      <c r="A259" s="157" t="s">
        <v>387</v>
      </c>
      <c r="B259" s="122">
        <v>0</v>
      </c>
      <c r="C259" s="122"/>
      <c r="D259" s="123" t="s">
        <v>549</v>
      </c>
      <c r="E259" s="123" t="s">
        <v>508</v>
      </c>
      <c r="F259" s="123"/>
      <c r="G259" s="114"/>
    </row>
    <row r="260" spans="1:7" ht="22.5" x14ac:dyDescent="0.4">
      <c r="A260" s="297" t="s">
        <v>330</v>
      </c>
      <c r="B260" s="122">
        <v>2</v>
      </c>
      <c r="C260" s="122"/>
      <c r="D260" s="191"/>
      <c r="E260" s="124"/>
      <c r="F260" s="123"/>
      <c r="G260" s="114"/>
    </row>
    <row r="261" spans="1:7" ht="114" customHeight="1" x14ac:dyDescent="0.4">
      <c r="A261" s="164" t="s">
        <v>143</v>
      </c>
      <c r="B261" s="122">
        <v>1</v>
      </c>
      <c r="C261" s="122"/>
      <c r="D261" s="123" t="s">
        <v>503</v>
      </c>
      <c r="E261" s="123" t="s">
        <v>502</v>
      </c>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48" t="s">
        <v>34</v>
      </c>
      <c r="B264" s="449"/>
      <c r="C264" s="450"/>
      <c r="D264" s="247">
        <f>SUM(B256:C263)</f>
        <v>13</v>
      </c>
      <c r="E264" s="108"/>
      <c r="F264" s="114"/>
      <c r="G264" s="114"/>
    </row>
    <row r="265" spans="1:7" ht="21" x14ac:dyDescent="0.4">
      <c r="A265" s="130" t="s">
        <v>33</v>
      </c>
      <c r="B265" s="131"/>
      <c r="C265" s="132"/>
      <c r="D265" s="133">
        <f>D264/(COUNT(B256:C263)*2)</f>
        <v>0.8125</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84" x14ac:dyDescent="0.4">
      <c r="A268" s="138" t="s">
        <v>80</v>
      </c>
      <c r="B268" s="122">
        <v>1</v>
      </c>
      <c r="C268" s="122"/>
      <c r="D268" s="172" t="s">
        <v>527</v>
      </c>
      <c r="E268" s="123" t="s">
        <v>528</v>
      </c>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21" x14ac:dyDescent="0.4">
      <c r="A271" s="138" t="s">
        <v>202</v>
      </c>
      <c r="B271" s="122">
        <v>2</v>
      </c>
      <c r="C271" s="122"/>
      <c r="D271" s="194"/>
      <c r="E271" s="124"/>
      <c r="F271" s="123"/>
      <c r="G271" s="114"/>
    </row>
    <row r="272" spans="1:7" ht="22.5" x14ac:dyDescent="0.4">
      <c r="A272" s="121" t="s">
        <v>212</v>
      </c>
      <c r="B272" s="122">
        <v>2</v>
      </c>
      <c r="C272" s="126"/>
      <c r="D272" s="145"/>
      <c r="E272" s="127"/>
      <c r="F272" s="123"/>
      <c r="G272" s="114"/>
    </row>
    <row r="273" spans="1:7" ht="22.5" x14ac:dyDescent="0.45">
      <c r="A273" s="162" t="s">
        <v>392</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45" x14ac:dyDescent="0.4">
      <c r="A275" s="291" t="s">
        <v>441</v>
      </c>
      <c r="B275" s="122">
        <v>2</v>
      </c>
      <c r="C275" s="143" t="str">
        <f>IF(B275=0, -10, "0")</f>
        <v>0</v>
      </c>
      <c r="D275" s="196"/>
      <c r="E275" s="128"/>
      <c r="F275" s="123"/>
      <c r="G275" s="129"/>
    </row>
    <row r="276" spans="1:7" ht="21" x14ac:dyDescent="0.4">
      <c r="A276" s="400" t="s">
        <v>395</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102" customHeight="1" x14ac:dyDescent="0.4">
      <c r="A278" s="209" t="s">
        <v>372</v>
      </c>
      <c r="B278" s="122">
        <v>1</v>
      </c>
      <c r="C278" s="169" t="str">
        <f>IF(B278=0, -5, "0")</f>
        <v>0</v>
      </c>
      <c r="D278" s="270" t="s">
        <v>510</v>
      </c>
      <c r="E278" s="123" t="s">
        <v>500</v>
      </c>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21" customHeight="1" x14ac:dyDescent="0.4">
      <c r="A281" s="121" t="s">
        <v>142</v>
      </c>
      <c r="B281" s="122">
        <v>2</v>
      </c>
      <c r="C281" s="122"/>
      <c r="D281" s="128"/>
      <c r="E281" s="123"/>
      <c r="F281" s="123"/>
      <c r="G281" s="129"/>
    </row>
    <row r="282" spans="1:7" ht="21" customHeight="1" x14ac:dyDescent="0.45">
      <c r="A282" s="290" t="s">
        <v>354</v>
      </c>
      <c r="B282" s="122">
        <v>2</v>
      </c>
      <c r="C282" s="142" t="str">
        <f>IF(B282=0, -2, "0")</f>
        <v>0</v>
      </c>
      <c r="D282" s="128"/>
      <c r="E282" s="180"/>
      <c r="F282" s="123"/>
      <c r="G282" s="129"/>
    </row>
    <row r="283" spans="1:7" ht="21" customHeight="1" x14ac:dyDescent="0.45">
      <c r="A283" s="290" t="s">
        <v>63</v>
      </c>
      <c r="B283" s="122">
        <v>2</v>
      </c>
      <c r="C283" s="142" t="str">
        <f>IF(B283=0, -2, "0")</f>
        <v>0</v>
      </c>
      <c r="D283" s="128"/>
      <c r="E283" s="180"/>
      <c r="F283" s="123"/>
      <c r="G283" s="129"/>
    </row>
    <row r="284" spans="1:7" ht="21" customHeight="1" x14ac:dyDescent="0.45">
      <c r="A284" s="290" t="s">
        <v>331</v>
      </c>
      <c r="B284" s="122">
        <v>2</v>
      </c>
      <c r="C284" s="142" t="str">
        <f>IF(B284=0, -2, "0")</f>
        <v>0</v>
      </c>
      <c r="D284" s="128"/>
      <c r="E284" s="180"/>
      <c r="F284" s="123"/>
      <c r="G284" s="129"/>
    </row>
    <row r="285" spans="1:7" ht="21" x14ac:dyDescent="0.4">
      <c r="A285" s="121" t="s">
        <v>403</v>
      </c>
      <c r="B285" s="122">
        <v>2</v>
      </c>
      <c r="C285" s="296"/>
      <c r="D285" s="128"/>
      <c r="E285" s="124"/>
      <c r="F285" s="123"/>
      <c r="G285" s="114"/>
    </row>
    <row r="286" spans="1:7" ht="135" customHeight="1" x14ac:dyDescent="0.4">
      <c r="A286" s="121" t="s">
        <v>150</v>
      </c>
      <c r="B286" s="122">
        <v>1</v>
      </c>
      <c r="C286" s="122"/>
      <c r="D286" s="128" t="s">
        <v>506</v>
      </c>
      <c r="E286" s="123" t="s">
        <v>507</v>
      </c>
      <c r="F286" s="123"/>
      <c r="G286" s="114"/>
    </row>
    <row r="287" spans="1:7" ht="21.75" customHeight="1" x14ac:dyDescent="0.4">
      <c r="A287" s="201" t="s">
        <v>427</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70"/>
      <c r="B289" s="470"/>
      <c r="C289" s="470"/>
      <c r="D289" s="470"/>
      <c r="E289" s="470"/>
      <c r="F289" s="470"/>
      <c r="G289" s="129"/>
    </row>
    <row r="290" spans="1:7" s="80" customFormat="1" ht="31.5" customHeight="1" x14ac:dyDescent="0.4">
      <c r="A290" s="442" t="s">
        <v>311</v>
      </c>
      <c r="B290" s="442"/>
      <c r="C290" s="442"/>
      <c r="D290" s="442"/>
      <c r="E290" s="442"/>
      <c r="F290" s="442"/>
      <c r="G290" s="129"/>
    </row>
    <row r="291" spans="1:7" s="80" customFormat="1" ht="20.25" customHeight="1" x14ac:dyDescent="0.4">
      <c r="A291" s="125" t="s">
        <v>329</v>
      </c>
      <c r="B291" s="122">
        <v>2</v>
      </c>
      <c r="C291" s="126"/>
      <c r="D291" s="128"/>
      <c r="E291" s="127"/>
      <c r="F291" s="123"/>
      <c r="G291" s="129"/>
    </row>
    <row r="292" spans="1:7" s="80" customFormat="1" ht="35.25" customHeight="1" x14ac:dyDescent="0.4">
      <c r="A292" s="138" t="s">
        <v>303</v>
      </c>
      <c r="B292" s="122">
        <v>2</v>
      </c>
      <c r="C292" s="126"/>
      <c r="D292" s="128"/>
      <c r="E292" s="127"/>
      <c r="F292" s="123"/>
      <c r="G292" s="129"/>
    </row>
    <row r="293" spans="1:7" s="80" customFormat="1" ht="39.75" customHeight="1" x14ac:dyDescent="0.4">
      <c r="A293" s="121" t="s">
        <v>376</v>
      </c>
      <c r="B293" s="122">
        <v>2</v>
      </c>
      <c r="C293" s="126"/>
      <c r="D293" s="207"/>
      <c r="E293" s="127"/>
      <c r="F293" s="123"/>
      <c r="G293" s="129"/>
    </row>
    <row r="294" spans="1:7" s="80" customFormat="1" ht="33" customHeight="1" x14ac:dyDescent="0.4">
      <c r="A294" s="157" t="s">
        <v>377</v>
      </c>
      <c r="B294" s="122">
        <v>2</v>
      </c>
      <c r="C294" s="126"/>
      <c r="D294" s="128"/>
      <c r="E294" s="127"/>
      <c r="F294" s="123"/>
      <c r="G294" s="129"/>
    </row>
    <row r="295" spans="1:7" s="80" customFormat="1" ht="22.5" customHeight="1" x14ac:dyDescent="0.4">
      <c r="A295" s="157" t="s">
        <v>318</v>
      </c>
      <c r="B295" s="122">
        <v>2</v>
      </c>
      <c r="C295" s="174"/>
      <c r="D295" s="128"/>
      <c r="E295" s="127"/>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407</v>
      </c>
      <c r="B297" s="122">
        <v>2</v>
      </c>
      <c r="C297" s="174"/>
      <c r="D297" s="128"/>
      <c r="E297" s="127"/>
      <c r="F297" s="123"/>
      <c r="G297" s="129"/>
    </row>
    <row r="298" spans="1:7" ht="21" x14ac:dyDescent="0.4">
      <c r="A298" s="121" t="s">
        <v>423</v>
      </c>
      <c r="B298" s="122">
        <v>2</v>
      </c>
      <c r="C298" s="122"/>
      <c r="D298" s="411">
        <v>1</v>
      </c>
      <c r="E298" s="147"/>
      <c r="F298" s="123"/>
      <c r="G298" s="129"/>
    </row>
    <row r="299" spans="1:7" ht="21" x14ac:dyDescent="0.4">
      <c r="A299" s="148" t="s">
        <v>34</v>
      </c>
      <c r="B299" s="148"/>
      <c r="C299" s="148"/>
      <c r="D299" s="148">
        <f>SUM(B268:C288,B291:C298)</f>
        <v>53</v>
      </c>
      <c r="E299" s="108"/>
      <c r="F299" s="114"/>
      <c r="G299" s="114"/>
    </row>
    <row r="300" spans="1:7" ht="21" x14ac:dyDescent="0.4">
      <c r="A300" s="130" t="s">
        <v>33</v>
      </c>
      <c r="B300" s="131"/>
      <c r="C300" s="132"/>
      <c r="D300" s="133">
        <f>D299/(COUNT(B268:C288,B291:C298)*2)</f>
        <v>0.9464285714285714</v>
      </c>
      <c r="E300" s="108"/>
      <c r="F300" s="114"/>
      <c r="G300" s="114"/>
    </row>
    <row r="301" spans="1:7" ht="21" x14ac:dyDescent="0.4">
      <c r="A301" s="155"/>
      <c r="B301" s="114"/>
      <c r="C301" s="135"/>
      <c r="D301" s="114"/>
      <c r="E301" s="108"/>
      <c r="F301" s="114"/>
      <c r="G301" s="114"/>
    </row>
    <row r="302" spans="1:7" ht="22.5" x14ac:dyDescent="0.45">
      <c r="A302" s="150" t="s">
        <v>444</v>
      </c>
      <c r="B302" s="189"/>
      <c r="C302" s="190"/>
      <c r="D302" s="153">
        <f>SUM(D264,D299)</f>
        <v>66</v>
      </c>
      <c r="E302" s="108"/>
      <c r="F302" s="114"/>
      <c r="G302" s="114"/>
    </row>
    <row r="303" spans="1:7" ht="22.5" x14ac:dyDescent="0.45">
      <c r="A303" s="150" t="s">
        <v>445</v>
      </c>
      <c r="B303" s="189"/>
      <c r="C303" s="190"/>
      <c r="D303" s="154">
        <f>D302/(COUNT(B256:C263,B268:C288,B291:C298)*2)</f>
        <v>0.91666666666666663</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43507</v>
      </c>
      <c r="B306" s="114"/>
      <c r="C306" s="135"/>
      <c r="D306" s="114"/>
      <c r="E306" s="108"/>
      <c r="F306" s="114"/>
      <c r="G306" s="114"/>
    </row>
    <row r="307" spans="1:7" ht="21" x14ac:dyDescent="0.4">
      <c r="A307" s="439" t="s">
        <v>28</v>
      </c>
      <c r="B307" s="440" t="s">
        <v>29</v>
      </c>
      <c r="C307" s="440"/>
      <c r="D307" s="440" t="s">
        <v>42</v>
      </c>
      <c r="E307" s="441" t="s">
        <v>266</v>
      </c>
      <c r="F307" s="441" t="s">
        <v>302</v>
      </c>
      <c r="G307" s="129"/>
    </row>
    <row r="308" spans="1:7" ht="21" x14ac:dyDescent="0.4">
      <c r="A308" s="439"/>
      <c r="B308" s="118" t="s">
        <v>32</v>
      </c>
      <c r="C308" s="118" t="s">
        <v>31</v>
      </c>
      <c r="D308" s="440"/>
      <c r="E308" s="441"/>
      <c r="F308" s="441"/>
      <c r="G308" s="114"/>
    </row>
    <row r="309" spans="1:7" s="80" customFormat="1" ht="22.5" x14ac:dyDescent="0.4">
      <c r="A309" s="360"/>
      <c r="B309" s="361"/>
      <c r="C309" s="361"/>
      <c r="D309" s="361"/>
      <c r="E309" s="362"/>
      <c r="F309" s="362"/>
      <c r="G309" s="129"/>
    </row>
    <row r="310" spans="1:7" ht="24.75" x14ac:dyDescent="0.4">
      <c r="A310" s="363" t="s">
        <v>123</v>
      </c>
      <c r="B310" s="137"/>
      <c r="C310" s="137"/>
      <c r="D310" s="137"/>
      <c r="E310" s="137"/>
      <c r="F310" s="137"/>
      <c r="G310" s="114"/>
    </row>
    <row r="311" spans="1:7" ht="21" x14ac:dyDescent="0.4">
      <c r="A311" s="164" t="s">
        <v>49</v>
      </c>
      <c r="B311" s="122" t="s">
        <v>30</v>
      </c>
      <c r="C311" s="122"/>
      <c r="D311" s="123"/>
      <c r="E311" s="124"/>
      <c r="F311" s="123"/>
      <c r="G311" s="114"/>
    </row>
    <row r="312" spans="1:7" ht="21" x14ac:dyDescent="0.4">
      <c r="A312" s="157" t="s">
        <v>213</v>
      </c>
      <c r="B312" s="122" t="s">
        <v>30</v>
      </c>
      <c r="C312" s="122"/>
      <c r="D312" s="123"/>
      <c r="E312" s="127"/>
      <c r="F312" s="123"/>
      <c r="G312" s="114"/>
    </row>
    <row r="313" spans="1:7" ht="21" x14ac:dyDescent="0.4">
      <c r="A313" s="164" t="s">
        <v>78</v>
      </c>
      <c r="B313" s="122" t="s">
        <v>30</v>
      </c>
      <c r="C313" s="122"/>
      <c r="D313" s="123"/>
      <c r="E313" s="124"/>
      <c r="F313" s="123"/>
      <c r="G313" s="114"/>
    </row>
    <row r="314" spans="1:7" ht="21" x14ac:dyDescent="0.4">
      <c r="A314" s="164" t="s">
        <v>119</v>
      </c>
      <c r="B314" s="122" t="s">
        <v>30</v>
      </c>
      <c r="C314" s="122"/>
      <c r="D314" s="123"/>
      <c r="E314" s="124"/>
      <c r="F314" s="123"/>
      <c r="G314" s="114"/>
    </row>
    <row r="315" spans="1:7" ht="21" x14ac:dyDescent="0.4">
      <c r="A315" s="157" t="s">
        <v>332</v>
      </c>
      <c r="B315" s="122" t="s">
        <v>30</v>
      </c>
      <c r="C315" s="122"/>
      <c r="D315" s="123"/>
      <c r="E315" s="124"/>
      <c r="F315" s="123"/>
      <c r="G315" s="114"/>
    </row>
    <row r="316" spans="1:7" ht="22.5" x14ac:dyDescent="0.4">
      <c r="A316" s="157" t="s">
        <v>120</v>
      </c>
      <c r="B316" s="122" t="s">
        <v>30</v>
      </c>
      <c r="C316" s="122"/>
      <c r="D316" s="191"/>
      <c r="E316" s="124"/>
      <c r="F316" s="123"/>
      <c r="G316" s="114"/>
    </row>
    <row r="317" spans="1:7" ht="21" x14ac:dyDescent="0.4">
      <c r="A317" s="209" t="s">
        <v>269</v>
      </c>
      <c r="B317" s="122" t="s">
        <v>30</v>
      </c>
      <c r="C317" s="174" t="str">
        <f>IF(B317=0, -5, "0")</f>
        <v>0</v>
      </c>
      <c r="D317" s="128"/>
      <c r="E317" s="124"/>
      <c r="F317" s="123"/>
      <c r="G317" s="129"/>
    </row>
    <row r="318" spans="1:7" ht="21" x14ac:dyDescent="0.4">
      <c r="A318" s="210" t="s">
        <v>113</v>
      </c>
      <c r="B318" s="122" t="s">
        <v>30</v>
      </c>
      <c r="C318" s="122"/>
      <c r="D318" s="123"/>
      <c r="E318" s="124"/>
      <c r="F318" s="123"/>
      <c r="G318" s="114"/>
    </row>
    <row r="319" spans="1:7" ht="21" x14ac:dyDescent="0.4">
      <c r="A319" s="130" t="s">
        <v>34</v>
      </c>
      <c r="B319" s="130"/>
      <c r="C319" s="130"/>
      <c r="D319" s="130">
        <f>SUM(B311:C318)</f>
        <v>0</v>
      </c>
      <c r="E319" s="108"/>
      <c r="F319" s="114"/>
      <c r="G319" s="114"/>
    </row>
    <row r="320" spans="1:7" ht="21" x14ac:dyDescent="0.4">
      <c r="A320" s="130" t="s">
        <v>33</v>
      </c>
      <c r="B320" s="131"/>
      <c r="C320" s="132"/>
      <c r="D320" s="133" t="e">
        <f>D319/(COUNT(B311:C318)*2)</f>
        <v>#DIV/0!</v>
      </c>
      <c r="E320" s="108"/>
      <c r="F320" s="114"/>
      <c r="G320" s="114"/>
    </row>
    <row r="321" spans="1:7" ht="21" x14ac:dyDescent="0.4">
      <c r="A321" s="155"/>
      <c r="B321" s="114"/>
      <c r="C321" s="135"/>
      <c r="D321" s="114"/>
      <c r="E321" s="108"/>
      <c r="F321" s="114"/>
      <c r="G321" s="129"/>
    </row>
    <row r="322" spans="1:7" ht="24.75" x14ac:dyDescent="0.4">
      <c r="A322" s="363" t="s">
        <v>60</v>
      </c>
      <c r="B322" s="137"/>
      <c r="C322" s="137"/>
      <c r="D322" s="137"/>
      <c r="E322" s="137"/>
      <c r="F322" s="137"/>
      <c r="G322" s="114"/>
    </row>
    <row r="323" spans="1:7" ht="21" x14ac:dyDescent="0.4">
      <c r="A323" s="138" t="s">
        <v>145</v>
      </c>
      <c r="B323" s="122" t="s">
        <v>30</v>
      </c>
      <c r="C323" s="143"/>
      <c r="D323" s="172"/>
      <c r="E323" s="124"/>
      <c r="F323" s="123"/>
      <c r="G323" s="114"/>
    </row>
    <row r="324" spans="1:7" ht="42" x14ac:dyDescent="0.4">
      <c r="A324" s="121" t="s">
        <v>135</v>
      </c>
      <c r="B324" s="122" t="s">
        <v>30</v>
      </c>
      <c r="C324" s="143"/>
      <c r="D324" s="172"/>
      <c r="E324" s="123"/>
      <c r="F324" s="123"/>
      <c r="G324" s="114"/>
    </row>
    <row r="325" spans="1:7" ht="67.5" x14ac:dyDescent="0.45">
      <c r="A325" s="211" t="s">
        <v>316</v>
      </c>
      <c r="B325" s="122" t="s">
        <v>30</v>
      </c>
      <c r="C325" s="143" t="str">
        <f>IF(B325=0, -10, "0")</f>
        <v>0</v>
      </c>
      <c r="D325" s="193"/>
      <c r="E325" s="124"/>
      <c r="F325" s="123"/>
      <c r="G325" s="114"/>
    </row>
    <row r="326" spans="1:7" ht="22.5" x14ac:dyDescent="0.4">
      <c r="A326" s="121" t="s">
        <v>53</v>
      </c>
      <c r="B326" s="122" t="s">
        <v>30</v>
      </c>
      <c r="C326" s="122"/>
      <c r="D326" s="191"/>
      <c r="E326" s="124"/>
      <c r="F326" s="123"/>
      <c r="G326" s="114"/>
    </row>
    <row r="327" spans="1:7" ht="45" x14ac:dyDescent="0.4">
      <c r="A327" s="291" t="s">
        <v>441</v>
      </c>
      <c r="B327" s="122" t="s">
        <v>30</v>
      </c>
      <c r="C327" s="143" t="str">
        <f>IF(B327=0, -10, IF(B327=1, -5, "0"))</f>
        <v>0</v>
      </c>
      <c r="D327" s="196"/>
      <c r="E327" s="123"/>
      <c r="F327" s="123"/>
      <c r="G327" s="114"/>
    </row>
    <row r="328" spans="1:7" ht="21" x14ac:dyDescent="0.4">
      <c r="A328" s="121" t="s">
        <v>209</v>
      </c>
      <c r="B328" s="122" t="s">
        <v>30</v>
      </c>
      <c r="C328" s="122"/>
      <c r="D328" s="194"/>
      <c r="E328" s="124"/>
      <c r="F328" s="123"/>
      <c r="G328" s="114"/>
    </row>
    <row r="329" spans="1:7" ht="21" x14ac:dyDescent="0.4">
      <c r="A329" s="138" t="s">
        <v>142</v>
      </c>
      <c r="B329" s="122" t="s">
        <v>30</v>
      </c>
      <c r="C329" s="122"/>
      <c r="D329" s="123"/>
      <c r="E329" s="124"/>
      <c r="F329" s="123"/>
      <c r="G329" s="114"/>
    </row>
    <row r="330" spans="1:7" ht="21" x14ac:dyDescent="0.4">
      <c r="A330" s="197" t="s">
        <v>136</v>
      </c>
      <c r="B330" s="122" t="s">
        <v>30</v>
      </c>
      <c r="C330" s="174" t="str">
        <f>IF(B330=0, -5, "0")</f>
        <v>0</v>
      </c>
      <c r="D330" s="212"/>
      <c r="E330" s="123"/>
      <c r="F330" s="123"/>
      <c r="G330" s="129"/>
    </row>
    <row r="331" spans="1:7" ht="22.5" x14ac:dyDescent="0.4">
      <c r="A331" s="121" t="s">
        <v>122</v>
      </c>
      <c r="B331" s="122" t="s">
        <v>30</v>
      </c>
      <c r="C331" s="122"/>
      <c r="D331" s="191"/>
      <c r="E331" s="124"/>
      <c r="F331" s="123"/>
      <c r="G331" s="114"/>
    </row>
    <row r="332" spans="1:7" ht="22.5" x14ac:dyDescent="0.4">
      <c r="A332" s="121" t="s">
        <v>415</v>
      </c>
      <c r="B332" s="122" t="s">
        <v>30</v>
      </c>
      <c r="C332" s="122"/>
      <c r="D332" s="191"/>
      <c r="E332" s="124"/>
      <c r="F332" s="123"/>
      <c r="G332" s="114"/>
    </row>
    <row r="333" spans="1:7" s="258" customFormat="1" ht="22.5" x14ac:dyDescent="0.4">
      <c r="A333" s="159" t="s">
        <v>118</v>
      </c>
      <c r="B333" s="122" t="s">
        <v>30</v>
      </c>
      <c r="C333" s="122"/>
      <c r="D333" s="191"/>
      <c r="E333" s="124"/>
      <c r="F333" s="123"/>
      <c r="G333" s="114"/>
    </row>
    <row r="334" spans="1:7" s="258" customFormat="1" ht="42" x14ac:dyDescent="0.4">
      <c r="A334" s="252" t="s">
        <v>357</v>
      </c>
      <c r="B334" s="122" t="s">
        <v>30</v>
      </c>
      <c r="C334" s="122"/>
      <c r="D334" s="158"/>
      <c r="E334" s="124"/>
      <c r="F334" s="123"/>
      <c r="G334" s="114"/>
    </row>
    <row r="335" spans="1:7" ht="21" customHeight="1" x14ac:dyDescent="0.4">
      <c r="A335" s="160" t="s">
        <v>124</v>
      </c>
      <c r="B335" s="122" t="s">
        <v>30</v>
      </c>
      <c r="C335" s="122"/>
      <c r="D335" s="123"/>
      <c r="E335" s="124"/>
      <c r="F335" s="123"/>
      <c r="G335" s="129"/>
    </row>
    <row r="336" spans="1:7" ht="21" x14ac:dyDescent="0.4">
      <c r="A336" s="168" t="s">
        <v>58</v>
      </c>
      <c r="B336" s="122" t="s">
        <v>30</v>
      </c>
      <c r="C336" s="174" t="str">
        <f>IF(B336=0, -5, "0")</f>
        <v>0</v>
      </c>
      <c r="D336" s="213"/>
      <c r="E336" s="124"/>
      <c r="F336" s="123"/>
      <c r="G336" s="129"/>
    </row>
    <row r="337" spans="1:7" ht="19.5" customHeight="1" x14ac:dyDescent="0.45">
      <c r="A337" s="290" t="s">
        <v>354</v>
      </c>
      <c r="B337" s="122" t="s">
        <v>30</v>
      </c>
      <c r="C337" s="142" t="str">
        <f>IF(B337=0, -2, "0")</f>
        <v>0</v>
      </c>
      <c r="D337" s="123"/>
      <c r="E337" s="180"/>
      <c r="F337" s="123"/>
      <c r="G337" s="129"/>
    </row>
    <row r="338" spans="1:7" ht="19.5" customHeight="1" x14ac:dyDescent="0.45">
      <c r="A338" s="290" t="s">
        <v>63</v>
      </c>
      <c r="B338" s="122" t="s">
        <v>30</v>
      </c>
      <c r="C338" s="142" t="str">
        <f>IF(B338=0, -2, "0")</f>
        <v>0</v>
      </c>
      <c r="D338" s="128"/>
      <c r="E338" s="180"/>
      <c r="F338" s="123"/>
      <c r="G338" s="129"/>
    </row>
    <row r="339" spans="1:7" s="258" customFormat="1" ht="19.5" customHeight="1" x14ac:dyDescent="0.45">
      <c r="A339" s="290" t="s">
        <v>331</v>
      </c>
      <c r="B339" s="122" t="s">
        <v>30</v>
      </c>
      <c r="C339" s="142" t="str">
        <f>IF(B339=0, -2, "0")</f>
        <v>0</v>
      </c>
      <c r="D339" s="128"/>
      <c r="E339" s="180"/>
      <c r="F339" s="123"/>
      <c r="G339" s="129"/>
    </row>
    <row r="340" spans="1:7" ht="21" x14ac:dyDescent="0.4">
      <c r="A340" s="121" t="s">
        <v>403</v>
      </c>
      <c r="B340" s="122" t="s">
        <v>30</v>
      </c>
      <c r="C340" s="296"/>
      <c r="D340" s="123"/>
      <c r="E340" s="124"/>
      <c r="F340" s="123"/>
      <c r="G340" s="129"/>
    </row>
    <row r="341" spans="1:7" ht="65.25" customHeight="1" x14ac:dyDescent="0.4">
      <c r="A341" s="121" t="s">
        <v>381</v>
      </c>
      <c r="B341" s="122" t="s">
        <v>30</v>
      </c>
      <c r="C341" s="122"/>
      <c r="D341" s="124"/>
      <c r="E341" s="124"/>
      <c r="F341" s="123"/>
      <c r="G341" s="129"/>
    </row>
    <row r="342" spans="1:7" s="80" customFormat="1" ht="21" x14ac:dyDescent="0.4">
      <c r="A342" s="201" t="s">
        <v>427</v>
      </c>
      <c r="B342" s="122" t="s">
        <v>30</v>
      </c>
      <c r="C342" s="126"/>
      <c r="D342" s="177"/>
      <c r="E342" s="127"/>
      <c r="F342" s="123"/>
      <c r="G342" s="129"/>
    </row>
    <row r="343" spans="1:7" ht="21" x14ac:dyDescent="0.4">
      <c r="A343" s="130" t="s">
        <v>34</v>
      </c>
      <c r="B343" s="130"/>
      <c r="C343" s="130"/>
      <c r="D343" s="130">
        <f>SUM(B323:C342)</f>
        <v>0</v>
      </c>
      <c r="E343" s="108"/>
      <c r="F343" s="114"/>
      <c r="G343" s="114"/>
    </row>
    <row r="344" spans="1:7" ht="21" x14ac:dyDescent="0.4">
      <c r="A344" s="130" t="s">
        <v>33</v>
      </c>
      <c r="B344" s="131"/>
      <c r="C344" s="132"/>
      <c r="D344" s="133" t="e">
        <f>D343/(COUNT(B323:C342)*2)</f>
        <v>#DIV/0!</v>
      </c>
      <c r="E344" s="108"/>
      <c r="F344" s="114"/>
      <c r="G344" s="114"/>
    </row>
    <row r="345" spans="1:7" ht="21" x14ac:dyDescent="0.4">
      <c r="A345" s="155"/>
      <c r="B345" s="114"/>
      <c r="C345" s="135"/>
      <c r="D345" s="114"/>
      <c r="E345" s="108"/>
      <c r="F345" s="114"/>
      <c r="G345" s="114"/>
    </row>
    <row r="346" spans="1:7" ht="24.75" x14ac:dyDescent="0.4">
      <c r="A346" s="363" t="s">
        <v>144</v>
      </c>
      <c r="B346" s="137"/>
      <c r="C346" s="137"/>
      <c r="D346" s="137"/>
      <c r="E346" s="137"/>
      <c r="F346" s="137"/>
      <c r="G346" s="114"/>
    </row>
    <row r="347" spans="1:7" ht="21" x14ac:dyDescent="0.4">
      <c r="A347" s="138" t="s">
        <v>153</v>
      </c>
      <c r="B347" s="122" t="s">
        <v>30</v>
      </c>
      <c r="C347" s="122"/>
      <c r="D347" s="139"/>
      <c r="E347" s="124"/>
      <c r="F347" s="123"/>
      <c r="G347" s="114"/>
    </row>
    <row r="348" spans="1:7" ht="22.5" x14ac:dyDescent="0.4">
      <c r="A348" s="214" t="s">
        <v>50</v>
      </c>
      <c r="B348" s="122" t="s">
        <v>30</v>
      </c>
      <c r="C348" s="143" t="str">
        <f>IF(B348=0, -10, IF(B348=1, -5, "0"))</f>
        <v>0</v>
      </c>
      <c r="D348" s="179"/>
      <c r="E348" s="127"/>
      <c r="F348" s="123"/>
      <c r="G348" s="114"/>
    </row>
    <row r="349" spans="1:7" ht="22.5" x14ac:dyDescent="0.4">
      <c r="A349" s="214" t="s">
        <v>392</v>
      </c>
      <c r="B349" s="122" t="s">
        <v>30</v>
      </c>
      <c r="C349" s="143" t="str">
        <f>IF(B349=0, -10, "0")</f>
        <v>0</v>
      </c>
      <c r="D349" s="184"/>
      <c r="E349" s="127"/>
      <c r="F349" s="123"/>
      <c r="G349" s="129"/>
    </row>
    <row r="350" spans="1:7" ht="30" customHeight="1" x14ac:dyDescent="0.4">
      <c r="A350" s="215" t="s">
        <v>382</v>
      </c>
      <c r="B350" s="122" t="s">
        <v>30</v>
      </c>
      <c r="C350" s="174" t="str">
        <f>IF(B350=0, -5, "0")</f>
        <v>0</v>
      </c>
      <c r="D350" s="163"/>
      <c r="E350" s="124"/>
      <c r="F350" s="123"/>
      <c r="G350" s="114"/>
    </row>
    <row r="351" spans="1:7" ht="21" x14ac:dyDescent="0.4">
      <c r="A351" s="138" t="s">
        <v>185</v>
      </c>
      <c r="B351" s="122" t="s">
        <v>30</v>
      </c>
      <c r="C351" s="122"/>
      <c r="D351" s="163"/>
      <c r="E351" s="124"/>
      <c r="F351" s="123"/>
      <c r="G351" s="114"/>
    </row>
    <row r="352" spans="1:7" ht="21" x14ac:dyDescent="0.4">
      <c r="A352" s="121" t="s">
        <v>214</v>
      </c>
      <c r="B352" s="122" t="s">
        <v>30</v>
      </c>
      <c r="C352" s="126"/>
      <c r="D352" s="216"/>
      <c r="E352" s="127"/>
      <c r="F352" s="123"/>
      <c r="G352" s="114"/>
    </row>
    <row r="353" spans="1:7" ht="21" x14ac:dyDescent="0.4">
      <c r="A353" s="290" t="s">
        <v>331</v>
      </c>
      <c r="B353" s="122" t="s">
        <v>30</v>
      </c>
      <c r="C353" s="142" t="str">
        <f>IF(B353=0, -2, "0")</f>
        <v>0</v>
      </c>
      <c r="D353" s="216"/>
      <c r="E353" s="127"/>
      <c r="F353" s="123"/>
      <c r="G353" s="114"/>
    </row>
    <row r="354" spans="1:7" ht="21" x14ac:dyDescent="0.4">
      <c r="A354" s="290" t="s">
        <v>397</v>
      </c>
      <c r="B354" s="122" t="s">
        <v>30</v>
      </c>
      <c r="C354" s="142" t="str">
        <f>IF(B354=0, -2, "0")</f>
        <v>0</v>
      </c>
      <c r="D354" s="216"/>
      <c r="E354" s="127"/>
      <c r="F354" s="123"/>
      <c r="G354" s="114"/>
    </row>
    <row r="355" spans="1:7" ht="21" x14ac:dyDescent="0.4">
      <c r="A355" s="121" t="s">
        <v>121</v>
      </c>
      <c r="B355" s="122" t="s">
        <v>30</v>
      </c>
      <c r="C355" s="122"/>
      <c r="D355" s="158"/>
      <c r="E355" s="124"/>
      <c r="F355" s="123"/>
      <c r="G355" s="114"/>
    </row>
    <row r="356" spans="1:7" s="258" customFormat="1" ht="21" x14ac:dyDescent="0.3">
      <c r="A356" s="490"/>
      <c r="B356" s="490"/>
      <c r="C356" s="490"/>
      <c r="D356" s="490"/>
      <c r="E356" s="490"/>
      <c r="F356" s="490"/>
      <c r="G356" s="490"/>
    </row>
    <row r="357" spans="1:7" ht="32.25" customHeight="1" x14ac:dyDescent="0.4">
      <c r="A357" s="463" t="s">
        <v>311</v>
      </c>
      <c r="B357" s="463"/>
      <c r="C357" s="463"/>
      <c r="D357" s="463"/>
      <c r="E357" s="463"/>
      <c r="F357" s="463"/>
      <c r="G357" s="114"/>
    </row>
    <row r="358" spans="1:7" ht="21" x14ac:dyDescent="0.4">
      <c r="A358" s="125" t="s">
        <v>329</v>
      </c>
      <c r="B358" s="122" t="s">
        <v>30</v>
      </c>
      <c r="C358" s="307"/>
      <c r="D358" s="307"/>
      <c r="E358" s="307"/>
      <c r="F358" s="123"/>
      <c r="G358" s="114"/>
    </row>
    <row r="359" spans="1:7" ht="22.5" x14ac:dyDescent="0.4">
      <c r="A359" s="182" t="s">
        <v>303</v>
      </c>
      <c r="B359" s="122" t="s">
        <v>30</v>
      </c>
      <c r="C359" s="217"/>
      <c r="D359" s="217"/>
      <c r="E359" s="217"/>
      <c r="F359" s="123"/>
      <c r="G359" s="129"/>
    </row>
    <row r="360" spans="1:7" ht="21" x14ac:dyDescent="0.4">
      <c r="A360" s="125" t="s">
        <v>376</v>
      </c>
      <c r="B360" s="122" t="s">
        <v>30</v>
      </c>
      <c r="C360" s="126"/>
      <c r="D360" s="207"/>
      <c r="E360" s="127"/>
      <c r="F360" s="123"/>
      <c r="G360" s="129"/>
    </row>
    <row r="361" spans="1:7" ht="21" x14ac:dyDescent="0.4">
      <c r="A361" s="188" t="s">
        <v>377</v>
      </c>
      <c r="B361" s="122" t="s">
        <v>30</v>
      </c>
      <c r="C361" s="126"/>
      <c r="D361" s="161"/>
      <c r="E361" s="127"/>
      <c r="F361" s="123"/>
      <c r="G361" s="129"/>
    </row>
    <row r="362" spans="1:7" ht="21" x14ac:dyDescent="0.4">
      <c r="A362" s="188" t="s">
        <v>318</v>
      </c>
      <c r="B362" s="122" t="s">
        <v>30</v>
      </c>
      <c r="C362" s="126"/>
      <c r="D362" s="161"/>
      <c r="E362" s="127"/>
      <c r="F362" s="123"/>
      <c r="G362" s="129"/>
    </row>
    <row r="363" spans="1:7" ht="21" x14ac:dyDescent="0.4">
      <c r="A363" s="188" t="s">
        <v>328</v>
      </c>
      <c r="B363" s="122" t="s">
        <v>30</v>
      </c>
      <c r="C363" s="183"/>
      <c r="D363" s="161"/>
      <c r="E363" s="127"/>
      <c r="F363" s="123"/>
      <c r="G363" s="129"/>
    </row>
    <row r="364" spans="1:7" s="258" customFormat="1" ht="21" x14ac:dyDescent="0.4">
      <c r="A364" s="125" t="s">
        <v>416</v>
      </c>
      <c r="B364" s="122" t="s">
        <v>30</v>
      </c>
      <c r="C364" s="183"/>
      <c r="D364" s="161"/>
      <c r="E364" s="127"/>
      <c r="F364" s="123"/>
      <c r="G364" s="129"/>
    </row>
    <row r="365" spans="1:7" ht="63" x14ac:dyDescent="0.4">
      <c r="A365" s="125" t="s">
        <v>208</v>
      </c>
      <c r="B365" s="122" t="str">
        <f>IF(D365=1, 2, IF(AND(D365&lt;1,D365&gt;0), 1, IF(D365=0,"0","NA")))</f>
        <v>NA</v>
      </c>
      <c r="C365" s="166"/>
      <c r="D365" s="411" t="str">
        <f>IFERROR(E365/F365,"N.A")</f>
        <v>N.A</v>
      </c>
      <c r="E365" s="147"/>
      <c r="F365" s="123"/>
      <c r="G365" s="114"/>
    </row>
    <row r="366" spans="1:7" ht="21" x14ac:dyDescent="0.4">
      <c r="A366" s="130" t="s">
        <v>34</v>
      </c>
      <c r="B366" s="130"/>
      <c r="C366" s="130"/>
      <c r="D366" s="130">
        <f>SUM(B347:C355,B358:C365)</f>
        <v>0</v>
      </c>
      <c r="E366" s="108"/>
      <c r="F366" s="114"/>
      <c r="G366" s="114"/>
    </row>
    <row r="367" spans="1:7" ht="21" x14ac:dyDescent="0.4">
      <c r="A367" s="130" t="s">
        <v>33</v>
      </c>
      <c r="B367" s="131"/>
      <c r="C367" s="132"/>
      <c r="D367" s="133" t="e">
        <f>D366/(COUNT(B347:C355,B358:C365)*2)</f>
        <v>#DIV/0!</v>
      </c>
      <c r="E367" s="108"/>
      <c r="F367" s="114"/>
      <c r="G367" s="114"/>
    </row>
    <row r="368" spans="1:7" ht="21" x14ac:dyDescent="0.4">
      <c r="A368" s="155"/>
      <c r="B368" s="114"/>
      <c r="C368" s="135"/>
      <c r="D368" s="114"/>
      <c r="E368" s="108"/>
      <c r="F368" s="114"/>
      <c r="G368" s="114"/>
    </row>
    <row r="369" spans="1:7" ht="22.5" x14ac:dyDescent="0.45">
      <c r="A369" s="150" t="s">
        <v>446</v>
      </c>
      <c r="B369" s="189"/>
      <c r="C369" s="190"/>
      <c r="D369" s="153">
        <f>SUM(D366,D319,D343)</f>
        <v>0</v>
      </c>
      <c r="E369" s="108"/>
      <c r="F369" s="114"/>
      <c r="G369" s="114"/>
    </row>
    <row r="370" spans="1:7" ht="22.5" x14ac:dyDescent="0.45">
      <c r="A370" s="218" t="s">
        <v>447</v>
      </c>
      <c r="B370" s="219"/>
      <c r="C370" s="220"/>
      <c r="D370" s="221" t="e">
        <f>D369/(COUNT(B323:C342,B347:C355,B311:C318,B358:C365)*2)</f>
        <v>#DIV/0!</v>
      </c>
      <c r="E370" s="108"/>
      <c r="F370" s="114"/>
      <c r="G370" s="114"/>
    </row>
    <row r="371" spans="1:7" s="6" customFormat="1" ht="22.5" x14ac:dyDescent="0.45">
      <c r="A371" s="222"/>
      <c r="B371" s="223"/>
      <c r="C371" s="223"/>
      <c r="D371" s="224"/>
      <c r="E371" s="225"/>
      <c r="F371" s="173"/>
      <c r="G371" s="173"/>
    </row>
    <row r="372" spans="1:7" s="6" customFormat="1" ht="24.75" x14ac:dyDescent="0.5">
      <c r="A372" s="364" t="s">
        <v>61</v>
      </c>
      <c r="B372" s="115"/>
      <c r="C372" s="115"/>
      <c r="D372" s="115"/>
      <c r="E372" s="115"/>
      <c r="F372" s="115"/>
      <c r="G372" s="173"/>
    </row>
    <row r="373" spans="1:7" s="6" customFormat="1" ht="21" x14ac:dyDescent="0.4">
      <c r="A373" s="156">
        <f>B11</f>
        <v>43507</v>
      </c>
      <c r="B373" s="114"/>
      <c r="C373" s="135"/>
      <c r="D373" s="114"/>
      <c r="E373" s="225"/>
      <c r="F373" s="173"/>
      <c r="G373" s="173"/>
    </row>
    <row r="374" spans="1:7" s="6" customFormat="1" ht="21" x14ac:dyDescent="0.4">
      <c r="A374" s="439" t="s">
        <v>28</v>
      </c>
      <c r="B374" s="440" t="s">
        <v>29</v>
      </c>
      <c r="C374" s="440"/>
      <c r="D374" s="440" t="s">
        <v>42</v>
      </c>
      <c r="E374" s="441" t="s">
        <v>266</v>
      </c>
      <c r="F374" s="441" t="s">
        <v>302</v>
      </c>
      <c r="G374" s="173"/>
    </row>
    <row r="375" spans="1:7" s="6" customFormat="1" ht="21" x14ac:dyDescent="0.4">
      <c r="A375" s="439"/>
      <c r="B375" s="118" t="s">
        <v>32</v>
      </c>
      <c r="C375" s="118" t="s">
        <v>31</v>
      </c>
      <c r="D375" s="440"/>
      <c r="E375" s="441"/>
      <c r="F375" s="441"/>
      <c r="G375" s="173"/>
    </row>
    <row r="376" spans="1:7" s="260" customFormat="1" ht="22.5" x14ac:dyDescent="0.4">
      <c r="A376" s="360"/>
      <c r="B376" s="361"/>
      <c r="C376" s="361"/>
      <c r="D376" s="361"/>
      <c r="E376" s="362"/>
      <c r="F376" s="362"/>
      <c r="G376" s="173"/>
    </row>
    <row r="377" spans="1:7" s="6" customFormat="1" ht="35.25" customHeight="1" x14ac:dyDescent="0.4">
      <c r="A377" s="363" t="s">
        <v>62</v>
      </c>
      <c r="B377" s="137"/>
      <c r="C377" s="137"/>
      <c r="D377" s="137"/>
      <c r="E377" s="137"/>
      <c r="F377" s="137"/>
      <c r="G377" s="173"/>
    </row>
    <row r="378" spans="1:7" s="6" customFormat="1" ht="21" x14ac:dyDescent="0.4">
      <c r="A378" s="164" t="s">
        <v>116</v>
      </c>
      <c r="B378" s="122" t="s">
        <v>30</v>
      </c>
      <c r="C378" s="122"/>
      <c r="D378" s="158"/>
      <c r="E378" s="127"/>
      <c r="F378" s="123"/>
      <c r="G378" s="173"/>
    </row>
    <row r="379" spans="1:7" s="6" customFormat="1" ht="22.5" x14ac:dyDescent="0.4">
      <c r="A379" s="157" t="s">
        <v>215</v>
      </c>
      <c r="B379" s="122" t="s">
        <v>30</v>
      </c>
      <c r="C379" s="122"/>
      <c r="D379" s="191"/>
      <c r="E379" s="127"/>
      <c r="F379" s="123"/>
      <c r="G379" s="173"/>
    </row>
    <row r="380" spans="1:7" s="6" customFormat="1" ht="21" x14ac:dyDescent="0.4">
      <c r="A380" s="157" t="s">
        <v>216</v>
      </c>
      <c r="B380" s="122" t="s">
        <v>30</v>
      </c>
      <c r="C380" s="122"/>
      <c r="D380" s="123"/>
      <c r="E380" s="127"/>
      <c r="F380" s="123"/>
      <c r="G380" s="173"/>
    </row>
    <row r="381" spans="1:7" s="6" customFormat="1" ht="22.5" x14ac:dyDescent="0.4">
      <c r="A381" s="157" t="s">
        <v>332</v>
      </c>
      <c r="B381" s="122" t="s">
        <v>30</v>
      </c>
      <c r="C381" s="122"/>
      <c r="D381" s="191"/>
      <c r="E381" s="127"/>
      <c r="F381" s="123"/>
      <c r="G381" s="173"/>
    </row>
    <row r="382" spans="1:7" s="6" customFormat="1" ht="21" x14ac:dyDescent="0.4">
      <c r="A382" s="215" t="s">
        <v>126</v>
      </c>
      <c r="B382" s="122" t="s">
        <v>30</v>
      </c>
      <c r="C382" s="174" t="str">
        <f>IF(B382=0, -5, "0")</f>
        <v>0</v>
      </c>
      <c r="D382" s="127"/>
      <c r="E382" s="127"/>
      <c r="F382" s="123"/>
      <c r="G382" s="173"/>
    </row>
    <row r="383" spans="1:7" s="6" customFormat="1" ht="42" x14ac:dyDescent="0.4">
      <c r="A383" s="157" t="s">
        <v>146</v>
      </c>
      <c r="B383" s="122" t="s">
        <v>30</v>
      </c>
      <c r="C383" s="122"/>
      <c r="D383" s="127"/>
      <c r="E383" s="127"/>
      <c r="F383" s="123"/>
      <c r="G383" s="173"/>
    </row>
    <row r="384" spans="1:7" s="6" customFormat="1" ht="21" x14ac:dyDescent="0.4">
      <c r="A384" s="157" t="s">
        <v>125</v>
      </c>
      <c r="B384" s="122" t="s">
        <v>30</v>
      </c>
      <c r="C384" s="174"/>
      <c r="D384" s="127"/>
      <c r="E384" s="127"/>
      <c r="F384" s="123"/>
      <c r="G384" s="173"/>
    </row>
    <row r="385" spans="1:7" s="6" customFormat="1" ht="21" x14ac:dyDescent="0.4">
      <c r="A385" s="164" t="s">
        <v>55</v>
      </c>
      <c r="B385" s="122" t="s">
        <v>30</v>
      </c>
      <c r="C385" s="122"/>
      <c r="D385" s="127"/>
      <c r="E385" s="127"/>
      <c r="F385" s="123"/>
      <c r="G385" s="173"/>
    </row>
    <row r="386" spans="1:7" s="6" customFormat="1" ht="22.5" x14ac:dyDescent="0.45">
      <c r="A386" s="226" t="s">
        <v>50</v>
      </c>
      <c r="B386" s="122" t="s">
        <v>30</v>
      </c>
      <c r="C386" s="143" t="str">
        <f>IF(B386=0, -10, IF(B386=1, -5, "0"))</f>
        <v>0</v>
      </c>
      <c r="D386" s="123"/>
      <c r="E386" s="127"/>
      <c r="F386" s="123"/>
      <c r="G386" s="173"/>
    </row>
    <row r="387" spans="1:7" s="6" customFormat="1" ht="21" x14ac:dyDescent="0.4">
      <c r="A387" s="164" t="s">
        <v>113</v>
      </c>
      <c r="B387" s="122" t="s">
        <v>30</v>
      </c>
      <c r="C387" s="122"/>
      <c r="D387" s="123"/>
      <c r="E387" s="127"/>
      <c r="F387" s="123"/>
      <c r="G387" s="173"/>
    </row>
    <row r="388" spans="1:7" s="6" customFormat="1" ht="21" x14ac:dyDescent="0.4">
      <c r="A388" s="164" t="s">
        <v>118</v>
      </c>
      <c r="B388" s="122" t="s">
        <v>30</v>
      </c>
      <c r="C388" s="122"/>
      <c r="D388" s="227"/>
      <c r="E388" s="127"/>
      <c r="F388" s="123"/>
      <c r="G388" s="173"/>
    </row>
    <row r="389" spans="1:7" s="6" customFormat="1" ht="21" x14ac:dyDescent="0.4">
      <c r="A389" s="130" t="s">
        <v>34</v>
      </c>
      <c r="B389" s="130"/>
      <c r="C389" s="130"/>
      <c r="D389" s="130">
        <f>SUM(B378:C388)</f>
        <v>0</v>
      </c>
      <c r="E389" s="225"/>
      <c r="F389" s="173"/>
      <c r="G389" s="173"/>
    </row>
    <row r="390" spans="1:7" s="6" customFormat="1" ht="21" x14ac:dyDescent="0.4">
      <c r="A390" s="130" t="s">
        <v>33</v>
      </c>
      <c r="B390" s="131"/>
      <c r="C390" s="132"/>
      <c r="D390" s="133" t="e">
        <f>D389/(COUNT(B378:C388)*2)</f>
        <v>#DIV/0!</v>
      </c>
      <c r="E390" s="225"/>
      <c r="F390" s="173"/>
      <c r="G390" s="173"/>
    </row>
    <row r="391" spans="1:7" s="6" customFormat="1" ht="21" x14ac:dyDescent="0.4">
      <c r="A391" s="155"/>
      <c r="B391" s="114"/>
      <c r="C391" s="135"/>
      <c r="D391" s="114"/>
      <c r="E391" s="225"/>
      <c r="F391" s="173"/>
      <c r="G391" s="173"/>
    </row>
    <row r="392" spans="1:7" s="6" customFormat="1" ht="24.75" x14ac:dyDescent="0.4">
      <c r="A392" s="363" t="s">
        <v>359</v>
      </c>
      <c r="B392" s="137"/>
      <c r="C392" s="137"/>
      <c r="D392" s="137"/>
      <c r="E392" s="137"/>
      <c r="F392" s="137"/>
      <c r="G392" s="173"/>
    </row>
    <row r="393" spans="1:7" s="6" customFormat="1" ht="21.75" customHeight="1" x14ac:dyDescent="0.4">
      <c r="A393" s="179" t="s">
        <v>368</v>
      </c>
      <c r="B393" s="122" t="s">
        <v>30</v>
      </c>
      <c r="C393" s="126"/>
      <c r="D393" s="225"/>
      <c r="E393" s="127"/>
      <c r="F393" s="123"/>
      <c r="G393" s="173"/>
    </row>
    <row r="394" spans="1:7" s="6" customFormat="1" ht="21" x14ac:dyDescent="0.4">
      <c r="A394" s="138" t="s">
        <v>154</v>
      </c>
      <c r="B394" s="122" t="s">
        <v>30</v>
      </c>
      <c r="C394" s="122"/>
      <c r="D394" s="193"/>
      <c r="E394" s="127"/>
      <c r="F394" s="123"/>
      <c r="G394" s="173"/>
    </row>
    <row r="395" spans="1:7" s="6" customFormat="1" ht="22.5" x14ac:dyDescent="0.4">
      <c r="A395" s="214" t="s">
        <v>325</v>
      </c>
      <c r="B395" s="122" t="s">
        <v>30</v>
      </c>
      <c r="C395" s="143" t="str">
        <f>IF(B395=0, -10, "0")</f>
        <v>0</v>
      </c>
      <c r="D395" s="228"/>
      <c r="E395" s="127"/>
      <c r="F395" s="123"/>
      <c r="G395" s="173"/>
    </row>
    <row r="396" spans="1:7" s="6" customFormat="1" ht="21" x14ac:dyDescent="0.4">
      <c r="A396" s="121" t="s">
        <v>224</v>
      </c>
      <c r="B396" s="122" t="s">
        <v>30</v>
      </c>
      <c r="C396" s="122"/>
      <c r="D396" s="229"/>
      <c r="E396" s="127"/>
      <c r="F396" s="123"/>
      <c r="G396" s="173"/>
    </row>
    <row r="397" spans="1:7" s="6" customFormat="1" ht="21" x14ac:dyDescent="0.4">
      <c r="A397" s="121" t="s">
        <v>117</v>
      </c>
      <c r="B397" s="122" t="s">
        <v>30</v>
      </c>
      <c r="C397" s="122"/>
      <c r="D397" s="193"/>
      <c r="E397" s="127"/>
      <c r="F397" s="123"/>
      <c r="G397" s="173"/>
    </row>
    <row r="398" spans="1:7" s="6" customFormat="1" ht="22.5" x14ac:dyDescent="0.45">
      <c r="A398" s="226" t="s">
        <v>7</v>
      </c>
      <c r="B398" s="122" t="s">
        <v>30</v>
      </c>
      <c r="C398" s="143" t="str">
        <f>IF(B398=0, -10, IF(B398=1, -5, "0"))</f>
        <v>0</v>
      </c>
      <c r="D398" s="193"/>
      <c r="E398" s="127"/>
      <c r="F398" s="123"/>
      <c r="G398" s="173"/>
    </row>
    <row r="399" spans="1:7" s="6" customFormat="1" ht="22.5" x14ac:dyDescent="0.4">
      <c r="A399" s="214" t="s">
        <v>392</v>
      </c>
      <c r="B399" s="122" t="s">
        <v>30</v>
      </c>
      <c r="C399" s="143" t="str">
        <f>IF(B399=0, -10, "0")</f>
        <v>0</v>
      </c>
      <c r="D399" s="184"/>
      <c r="E399" s="127"/>
      <c r="F399" s="123"/>
      <c r="G399" s="129"/>
    </row>
    <row r="400" spans="1:7" s="6" customFormat="1" ht="21" x14ac:dyDescent="0.4">
      <c r="A400" s="138" t="s">
        <v>186</v>
      </c>
      <c r="B400" s="122" t="s">
        <v>30</v>
      </c>
      <c r="C400" s="122"/>
      <c r="D400" s="193"/>
      <c r="E400" s="127"/>
      <c r="F400" s="123"/>
      <c r="G400" s="173"/>
    </row>
    <row r="401" spans="1:7" s="6" customFormat="1" ht="67.5" x14ac:dyDescent="0.4">
      <c r="A401" s="230" t="s">
        <v>316</v>
      </c>
      <c r="B401" s="122" t="s">
        <v>30</v>
      </c>
      <c r="C401" s="143" t="str">
        <f>IF(B401=0, -10, "0")</f>
        <v>0</v>
      </c>
      <c r="D401" s="193"/>
      <c r="E401" s="128"/>
      <c r="F401" s="123"/>
      <c r="G401" s="173"/>
    </row>
    <row r="402" spans="1:7" s="6" customFormat="1" ht="21" x14ac:dyDescent="0.4">
      <c r="A402" s="121" t="s">
        <v>217</v>
      </c>
      <c r="B402" s="122" t="s">
        <v>30</v>
      </c>
      <c r="C402" s="122"/>
      <c r="D402" s="193"/>
      <c r="E402" s="127"/>
      <c r="F402" s="123"/>
      <c r="G402" s="173"/>
    </row>
    <row r="403" spans="1:7" s="6" customFormat="1" ht="21" x14ac:dyDescent="0.4">
      <c r="A403" s="121" t="s">
        <v>142</v>
      </c>
      <c r="B403" s="122" t="s">
        <v>30</v>
      </c>
      <c r="C403" s="122"/>
      <c r="D403" s="193"/>
      <c r="E403" s="128"/>
      <c r="F403" s="123"/>
      <c r="G403" s="173"/>
    </row>
    <row r="404" spans="1:7" s="6" customFormat="1" ht="21" x14ac:dyDescent="0.4">
      <c r="A404" s="121" t="s">
        <v>310</v>
      </c>
      <c r="B404" s="122" t="s">
        <v>30</v>
      </c>
      <c r="C404" s="231"/>
      <c r="D404" s="196"/>
      <c r="E404" s="128"/>
      <c r="F404" s="123"/>
      <c r="G404" s="129"/>
    </row>
    <row r="405" spans="1:7" s="6" customFormat="1" ht="21" x14ac:dyDescent="0.4">
      <c r="A405" s="121" t="s">
        <v>417</v>
      </c>
      <c r="B405" s="122" t="s">
        <v>30</v>
      </c>
      <c r="C405" s="126"/>
      <c r="D405" s="229"/>
      <c r="E405" s="127"/>
      <c r="F405" s="123"/>
      <c r="G405" s="173"/>
    </row>
    <row r="406" spans="1:7" s="6" customFormat="1" ht="21" x14ac:dyDescent="0.4">
      <c r="A406" s="168" t="s">
        <v>133</v>
      </c>
      <c r="B406" s="122" t="s">
        <v>30</v>
      </c>
      <c r="C406" s="174" t="str">
        <f>IF(B406=0, -5, "0")</f>
        <v>0</v>
      </c>
      <c r="D406" s="229"/>
      <c r="E406" s="127"/>
      <c r="F406" s="123"/>
      <c r="G406" s="173"/>
    </row>
    <row r="407" spans="1:7" s="6" customFormat="1" ht="18" customHeight="1" x14ac:dyDescent="0.45">
      <c r="A407" s="290" t="s">
        <v>354</v>
      </c>
      <c r="B407" s="122" t="s">
        <v>30</v>
      </c>
      <c r="C407" s="142" t="str">
        <f>IF(B407=0, -2, "0")</f>
        <v>0</v>
      </c>
      <c r="D407" s="229"/>
      <c r="E407" s="180"/>
      <c r="F407" s="123"/>
      <c r="G407" s="173"/>
    </row>
    <row r="408" spans="1:7" s="6" customFormat="1" ht="18" customHeight="1" x14ac:dyDescent="0.45">
      <c r="A408" s="290" t="s">
        <v>63</v>
      </c>
      <c r="B408" s="122" t="s">
        <v>30</v>
      </c>
      <c r="C408" s="142" t="str">
        <f>IF(B408=0, -2, "0")</f>
        <v>0</v>
      </c>
      <c r="D408" s="229"/>
      <c r="E408" s="180"/>
      <c r="F408" s="123"/>
      <c r="G408" s="173"/>
    </row>
    <row r="409" spans="1:7" s="6" customFormat="1" ht="18" customHeight="1" x14ac:dyDescent="0.45">
      <c r="A409" s="290" t="s">
        <v>331</v>
      </c>
      <c r="B409" s="122" t="s">
        <v>30</v>
      </c>
      <c r="C409" s="142" t="str">
        <f>IF(B409=0, -2, "0")</f>
        <v>0</v>
      </c>
      <c r="D409" s="229"/>
      <c r="E409" s="180"/>
      <c r="F409" s="123"/>
      <c r="G409" s="173"/>
    </row>
    <row r="410" spans="1:7" s="6" customFormat="1" ht="21" x14ac:dyDescent="0.4">
      <c r="A410" s="121" t="s">
        <v>403</v>
      </c>
      <c r="B410" s="122" t="s">
        <v>30</v>
      </c>
      <c r="C410" s="296"/>
      <c r="D410" s="229"/>
      <c r="E410" s="127"/>
      <c r="F410" s="123"/>
      <c r="G410" s="173"/>
    </row>
    <row r="411" spans="1:7" s="6" customFormat="1" ht="42" x14ac:dyDescent="0.4">
      <c r="A411" s="121" t="s">
        <v>150</v>
      </c>
      <c r="B411" s="122" t="s">
        <v>30</v>
      </c>
      <c r="C411" s="126"/>
      <c r="D411" s="229"/>
      <c r="E411" s="127"/>
      <c r="F411" s="123"/>
      <c r="G411" s="173"/>
    </row>
    <row r="412" spans="1:7" s="6" customFormat="1" ht="21" x14ac:dyDescent="0.4">
      <c r="A412" s="125" t="s">
        <v>360</v>
      </c>
      <c r="B412" s="122" t="s">
        <v>30</v>
      </c>
      <c r="C412" s="126"/>
      <c r="D412" s="232"/>
      <c r="E412" s="127"/>
      <c r="F412" s="123"/>
      <c r="G412" s="173"/>
    </row>
    <row r="413" spans="1:7" s="6" customFormat="1" ht="21" x14ac:dyDescent="0.4">
      <c r="A413" s="201" t="s">
        <v>427</v>
      </c>
      <c r="B413" s="122" t="s">
        <v>30</v>
      </c>
      <c r="C413" s="126"/>
      <c r="D413" s="201"/>
      <c r="E413" s="127"/>
      <c r="F413" s="123"/>
      <c r="G413" s="173"/>
    </row>
    <row r="414" spans="1:7" s="260" customFormat="1" ht="21" x14ac:dyDescent="0.4">
      <c r="A414" s="459"/>
      <c r="B414" s="460"/>
      <c r="C414" s="460"/>
      <c r="D414" s="460"/>
      <c r="E414" s="460"/>
      <c r="F414" s="460"/>
      <c r="G414" s="460"/>
    </row>
    <row r="415" spans="1:7" s="6" customFormat="1" ht="24.75" x14ac:dyDescent="0.4">
      <c r="A415" s="432" t="s">
        <v>320</v>
      </c>
      <c r="B415" s="432"/>
      <c r="C415" s="432"/>
      <c r="D415" s="432"/>
      <c r="E415" s="432"/>
      <c r="F415" s="432"/>
      <c r="G415" s="173"/>
    </row>
    <row r="416" spans="1:7" s="6" customFormat="1" ht="22.5" x14ac:dyDescent="0.4">
      <c r="A416" s="121" t="s">
        <v>329</v>
      </c>
      <c r="B416" s="122" t="s">
        <v>30</v>
      </c>
      <c r="C416" s="335"/>
      <c r="D416" s="335"/>
      <c r="E416" s="335"/>
      <c r="F416" s="123"/>
      <c r="G416" s="173"/>
    </row>
    <row r="417" spans="1:7" s="6" customFormat="1" ht="21" x14ac:dyDescent="0.4">
      <c r="A417" s="185" t="s">
        <v>303</v>
      </c>
      <c r="B417" s="122" t="s">
        <v>30</v>
      </c>
      <c r="C417" s="346"/>
      <c r="D417" s="196"/>
      <c r="E417" s="327"/>
      <c r="F417" s="123"/>
      <c r="G417" s="173"/>
    </row>
    <row r="418" spans="1:7" s="6" customFormat="1" ht="21" x14ac:dyDescent="0.4">
      <c r="A418" s="125" t="s">
        <v>376</v>
      </c>
      <c r="B418" s="122" t="s">
        <v>30</v>
      </c>
      <c r="C418" s="126"/>
      <c r="D418" s="229"/>
      <c r="E418" s="127"/>
      <c r="F418" s="123"/>
      <c r="G418" s="173"/>
    </row>
    <row r="419" spans="1:7" s="6" customFormat="1" ht="21" x14ac:dyDescent="0.4">
      <c r="A419" s="188" t="s">
        <v>377</v>
      </c>
      <c r="B419" s="122" t="s">
        <v>30</v>
      </c>
      <c r="C419" s="126"/>
      <c r="D419" s="229"/>
      <c r="E419" s="127"/>
      <c r="F419" s="123"/>
      <c r="G419" s="173"/>
    </row>
    <row r="420" spans="1:7" s="260" customFormat="1" ht="21" x14ac:dyDescent="0.4">
      <c r="A420" s="334" t="s">
        <v>416</v>
      </c>
      <c r="B420" s="122" t="s">
        <v>30</v>
      </c>
      <c r="C420" s="126"/>
      <c r="D420" s="229"/>
      <c r="E420" s="127"/>
      <c r="F420" s="123"/>
      <c r="G420" s="173"/>
    </row>
    <row r="421" spans="1:7" s="6" customFormat="1" ht="21" x14ac:dyDescent="0.4">
      <c r="A421" s="188" t="s">
        <v>318</v>
      </c>
      <c r="B421" s="122" t="s">
        <v>30</v>
      </c>
      <c r="C421" s="126"/>
      <c r="D421" s="229"/>
      <c r="E421" s="127"/>
      <c r="F421" s="123"/>
      <c r="G421" s="173"/>
    </row>
    <row r="422" spans="1:7" s="6" customFormat="1" ht="21" x14ac:dyDescent="0.4">
      <c r="A422" s="188" t="s">
        <v>328</v>
      </c>
      <c r="B422" s="122" t="s">
        <v>30</v>
      </c>
      <c r="C422" s="126"/>
      <c r="D422" s="229"/>
      <c r="E422" s="127"/>
      <c r="F422" s="123"/>
      <c r="G422" s="173"/>
    </row>
    <row r="423" spans="1:7" s="6" customFormat="1" ht="21" x14ac:dyDescent="0.4">
      <c r="A423" s="233" t="s">
        <v>448</v>
      </c>
      <c r="B423" s="122" t="str">
        <f>IF(D423=1, 2, IF(AND(D423&lt;1,D423&gt;0), 1, IF(D423=0,"0","NA")))</f>
        <v>NA</v>
      </c>
      <c r="C423" s="122"/>
      <c r="D423" s="411" t="str">
        <f>IFERROR(E423/F423,"N.A")</f>
        <v>N.A</v>
      </c>
      <c r="E423" s="147"/>
      <c r="F423" s="123"/>
      <c r="G423" s="173"/>
    </row>
    <row r="424" spans="1:7" s="6" customFormat="1" ht="21" x14ac:dyDescent="0.4">
      <c r="A424" s="130" t="s">
        <v>34</v>
      </c>
      <c r="B424" s="130"/>
      <c r="C424" s="130"/>
      <c r="D424" s="130">
        <f>SUM(B393:C413,B416:C423)</f>
        <v>0</v>
      </c>
      <c r="E424" s="225"/>
      <c r="F424" s="173"/>
      <c r="G424" s="173"/>
    </row>
    <row r="425" spans="1:7" s="6" customFormat="1" ht="21" x14ac:dyDescent="0.4">
      <c r="A425" s="130" t="s">
        <v>33</v>
      </c>
      <c r="B425" s="131"/>
      <c r="C425" s="132"/>
      <c r="D425" s="133" t="e">
        <f>D424/(COUNT(B393:C413,B416:C423)*2)</f>
        <v>#DIV/0!</v>
      </c>
      <c r="E425" s="225"/>
      <c r="F425" s="173"/>
      <c r="G425" s="173"/>
    </row>
    <row r="426" spans="1:7" s="6" customFormat="1" ht="21" x14ac:dyDescent="0.4">
      <c r="A426" s="155"/>
      <c r="B426" s="114"/>
      <c r="C426" s="135"/>
      <c r="D426" s="114"/>
      <c r="E426" s="225"/>
      <c r="F426" s="173"/>
      <c r="G426" s="173"/>
    </row>
    <row r="427" spans="1:7" s="6" customFormat="1" ht="22.5" x14ac:dyDescent="0.45">
      <c r="A427" s="150" t="s">
        <v>449</v>
      </c>
      <c r="B427" s="189"/>
      <c r="C427" s="190"/>
      <c r="D427" s="153">
        <f>SUM(D424,D389)</f>
        <v>0</v>
      </c>
      <c r="E427" s="225"/>
      <c r="F427" s="173"/>
      <c r="G427" s="173"/>
    </row>
    <row r="428" spans="1:7" s="6" customFormat="1" ht="22.5" x14ac:dyDescent="0.45">
      <c r="A428" s="150" t="s">
        <v>450</v>
      </c>
      <c r="B428" s="189"/>
      <c r="C428" s="190"/>
      <c r="D428" s="154" t="e">
        <f>D427/(COUNT(B378:C388,B393:C413,B416:C423)*2)</f>
        <v>#DIV/0!</v>
      </c>
      <c r="E428" s="225"/>
      <c r="F428" s="173"/>
      <c r="G428" s="173"/>
    </row>
    <row r="429" spans="1:7" s="6" customFormat="1" ht="22.5" x14ac:dyDescent="0.45">
      <c r="A429" s="222"/>
      <c r="B429" s="223"/>
      <c r="C429" s="223"/>
      <c r="D429" s="224"/>
      <c r="E429" s="225"/>
      <c r="F429" s="173"/>
      <c r="G429" s="173"/>
    </row>
    <row r="430" spans="1:7" ht="24.75" x14ac:dyDescent="0.5">
      <c r="A430" s="364" t="s">
        <v>451</v>
      </c>
      <c r="B430" s="115"/>
      <c r="C430" s="115"/>
      <c r="D430" s="115"/>
      <c r="E430" s="115"/>
      <c r="F430" s="115"/>
      <c r="G430" s="114"/>
    </row>
    <row r="431" spans="1:7" ht="21" x14ac:dyDescent="0.4">
      <c r="A431" s="234">
        <f>B11</f>
        <v>43507</v>
      </c>
      <c r="B431" s="114"/>
      <c r="C431" s="135"/>
      <c r="D431" s="129"/>
      <c r="E431" s="108"/>
      <c r="F431" s="114"/>
      <c r="G431" s="114"/>
    </row>
    <row r="432" spans="1:7" ht="21" x14ac:dyDescent="0.4">
      <c r="A432" s="439" t="s">
        <v>28</v>
      </c>
      <c r="B432" s="440" t="s">
        <v>29</v>
      </c>
      <c r="C432" s="440"/>
      <c r="D432" s="440" t="s">
        <v>42</v>
      </c>
      <c r="E432" s="441" t="s">
        <v>266</v>
      </c>
      <c r="F432" s="441" t="s">
        <v>302</v>
      </c>
      <c r="G432" s="129"/>
    </row>
    <row r="433" spans="1:7" ht="21" x14ac:dyDescent="0.4">
      <c r="A433" s="439"/>
      <c r="B433" s="118" t="s">
        <v>32</v>
      </c>
      <c r="C433" s="118" t="s">
        <v>31</v>
      </c>
      <c r="D433" s="440"/>
      <c r="E433" s="441"/>
      <c r="F433" s="441"/>
      <c r="G433" s="129"/>
    </row>
    <row r="434" spans="1:7" s="80" customFormat="1" ht="22.5" x14ac:dyDescent="0.4">
      <c r="A434" s="360"/>
      <c r="B434" s="361"/>
      <c r="C434" s="361"/>
      <c r="D434" s="361"/>
      <c r="E434" s="362"/>
      <c r="F434" s="362"/>
      <c r="G434" s="129"/>
    </row>
    <row r="435" spans="1:7" ht="24.75" x14ac:dyDescent="0.4">
      <c r="A435" s="363" t="s">
        <v>17</v>
      </c>
      <c r="B435" s="137"/>
      <c r="C435" s="137"/>
      <c r="D435" s="137"/>
      <c r="E435" s="137"/>
      <c r="F435" s="137"/>
      <c r="G435" s="129"/>
    </row>
    <row r="436" spans="1:7" ht="21" x14ac:dyDescent="0.4">
      <c r="A436" s="235" t="s">
        <v>6</v>
      </c>
      <c r="B436" s="122">
        <v>2</v>
      </c>
      <c r="C436" s="122"/>
      <c r="D436" s="123"/>
      <c r="E436" s="124"/>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16</v>
      </c>
      <c r="E444" s="108"/>
      <c r="F444" s="114"/>
      <c r="G444" s="114"/>
    </row>
    <row r="445" spans="1:7" ht="21" x14ac:dyDescent="0.4">
      <c r="A445" s="130" t="s">
        <v>33</v>
      </c>
      <c r="B445" s="131"/>
      <c r="C445" s="132"/>
      <c r="D445" s="133">
        <f>D444/(COUNT(B436:C443)*2)</f>
        <v>1</v>
      </c>
      <c r="E445" s="108"/>
      <c r="F445" s="114"/>
      <c r="G445" s="114"/>
    </row>
    <row r="446" spans="1:7" ht="21" x14ac:dyDescent="0.4">
      <c r="A446" s="238"/>
      <c r="B446" s="114"/>
      <c r="C446" s="135"/>
      <c r="D446" s="114"/>
      <c r="E446" s="108"/>
      <c r="F446" s="114"/>
      <c r="G446" s="114"/>
    </row>
    <row r="447" spans="1:7" ht="24.75" x14ac:dyDescent="0.4">
      <c r="A447" s="363"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22.5" x14ac:dyDescent="0.45">
      <c r="A452" s="215" t="s">
        <v>362</v>
      </c>
      <c r="B452" s="122">
        <v>2</v>
      </c>
      <c r="C452" s="169" t="str">
        <f>IF(B452=0, -5, "0")</f>
        <v>0</v>
      </c>
      <c r="D452" s="239"/>
      <c r="E452" s="124"/>
      <c r="F452" s="123"/>
      <c r="G452" s="114"/>
    </row>
    <row r="453" spans="1:7" ht="21" x14ac:dyDescent="0.4">
      <c r="A453" s="121" t="s">
        <v>85</v>
      </c>
      <c r="B453" s="122">
        <v>2</v>
      </c>
      <c r="C453" s="126"/>
      <c r="D453" s="158"/>
      <c r="E453" s="123"/>
      <c r="F453" s="123"/>
      <c r="G453" s="114"/>
    </row>
    <row r="454" spans="1:7" ht="22.5" x14ac:dyDescent="0.45">
      <c r="A454" s="226" t="s">
        <v>48</v>
      </c>
      <c r="B454" s="122">
        <v>2</v>
      </c>
      <c r="C454" s="143" t="str">
        <f>IF(B454=0, -10, IF(B454=1, -5, "0"))</f>
        <v>0</v>
      </c>
      <c r="D454" s="163"/>
      <c r="E454" s="123"/>
      <c r="F454" s="123"/>
      <c r="G454" s="114"/>
    </row>
    <row r="455" spans="1:7" ht="22.5" x14ac:dyDescent="0.45">
      <c r="A455" s="138" t="s">
        <v>187</v>
      </c>
      <c r="B455" s="122">
        <v>2</v>
      </c>
      <c r="C455" s="122"/>
      <c r="D455" s="239"/>
      <c r="E455" s="124"/>
      <c r="F455" s="123"/>
      <c r="G455" s="114"/>
    </row>
    <row r="456" spans="1:7" ht="42" x14ac:dyDescent="0.45">
      <c r="A456" s="290" t="s">
        <v>354</v>
      </c>
      <c r="B456" s="122">
        <v>2</v>
      </c>
      <c r="C456" s="142" t="str">
        <f>IF(B456=0, -2, "0")</f>
        <v>0</v>
      </c>
      <c r="D456" s="300"/>
      <c r="E456" s="124"/>
      <c r="F456" s="123"/>
      <c r="G456" s="114"/>
    </row>
    <row r="457" spans="1:7" s="258" customFormat="1" ht="22.5" x14ac:dyDescent="0.45">
      <c r="A457" s="290" t="s">
        <v>63</v>
      </c>
      <c r="B457" s="122" t="s">
        <v>30</v>
      </c>
      <c r="C457" s="142" t="str">
        <f>IF(B457=0, -2, "0")</f>
        <v>0</v>
      </c>
      <c r="D457" s="300"/>
      <c r="E457" s="124"/>
      <c r="F457" s="123"/>
      <c r="G457" s="114"/>
    </row>
    <row r="458" spans="1:7" ht="21" x14ac:dyDescent="0.4">
      <c r="A458" s="290" t="s">
        <v>331</v>
      </c>
      <c r="B458" s="122">
        <v>2</v>
      </c>
      <c r="C458" s="142" t="str">
        <f>IF(B458=0, -2, "0")</f>
        <v>0</v>
      </c>
      <c r="D458" s="123"/>
      <c r="E458" s="124"/>
      <c r="F458" s="123"/>
      <c r="G458" s="114"/>
    </row>
    <row r="459" spans="1:7" ht="42" x14ac:dyDescent="0.4">
      <c r="A459" s="121" t="s">
        <v>150</v>
      </c>
      <c r="B459" s="122">
        <v>2</v>
      </c>
      <c r="C459" s="122"/>
      <c r="D459" s="123"/>
      <c r="E459" s="124"/>
      <c r="F459" s="123"/>
      <c r="G459" s="114"/>
    </row>
    <row r="460" spans="1:7" ht="21" x14ac:dyDescent="0.4">
      <c r="A460" s="201" t="s">
        <v>418</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2"/>
      <c r="B462" s="340"/>
      <c r="C462" s="343"/>
      <c r="D462" s="344"/>
      <c r="E462" s="345"/>
      <c r="F462" s="344"/>
      <c r="G462" s="129"/>
    </row>
    <row r="463" spans="1:7" ht="24.75" x14ac:dyDescent="0.4">
      <c r="A463" s="432" t="s">
        <v>311</v>
      </c>
      <c r="B463" s="432"/>
      <c r="C463" s="432"/>
      <c r="D463" s="432"/>
      <c r="E463" s="432"/>
      <c r="F463" s="432"/>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407</v>
      </c>
      <c r="B469" s="122">
        <v>2</v>
      </c>
      <c r="C469" s="126"/>
      <c r="D469" s="128"/>
      <c r="E469" s="127"/>
      <c r="F469" s="123"/>
      <c r="G469" s="129"/>
    </row>
    <row r="470" spans="1:7" ht="21" x14ac:dyDescent="0.4">
      <c r="A470" s="233" t="s">
        <v>423</v>
      </c>
      <c r="B470" s="122" t="str">
        <f>IF(D470=1, 2, IF(AND(D470&lt;1,D470&gt;0), 1, IF(D470=0,"0","NA")))</f>
        <v>NA</v>
      </c>
      <c r="C470" s="122"/>
      <c r="D470" s="411" t="str">
        <f>IFERROR(E470/F470,"N.A")</f>
        <v>N.A</v>
      </c>
      <c r="E470" s="147"/>
      <c r="F470" s="123"/>
      <c r="G470" s="114"/>
    </row>
    <row r="471" spans="1:7" ht="21" x14ac:dyDescent="0.4">
      <c r="A471" s="130" t="s">
        <v>34</v>
      </c>
      <c r="B471" s="148"/>
      <c r="C471" s="148"/>
      <c r="D471" s="242">
        <f>SUM(B448:C461,B464:C470)</f>
        <v>36</v>
      </c>
      <c r="E471" s="108"/>
      <c r="F471" s="114"/>
      <c r="G471" s="114"/>
    </row>
    <row r="472" spans="1:7" ht="21" x14ac:dyDescent="0.4">
      <c r="A472" s="130" t="s">
        <v>33</v>
      </c>
      <c r="B472" s="131"/>
      <c r="C472" s="132"/>
      <c r="D472" s="133">
        <f>D471/(COUNT(B448:C461,B464:C470)*2)</f>
        <v>1</v>
      </c>
      <c r="E472" s="108"/>
      <c r="F472" s="114"/>
      <c r="G472" s="114"/>
    </row>
    <row r="473" spans="1:7" ht="21" x14ac:dyDescent="0.4">
      <c r="A473" s="149"/>
      <c r="B473" s="135"/>
      <c r="C473" s="135"/>
      <c r="D473" s="135"/>
      <c r="E473" s="108"/>
      <c r="F473" s="114"/>
      <c r="G473" s="114"/>
    </row>
    <row r="474" spans="1:7" ht="22.5" x14ac:dyDescent="0.45">
      <c r="A474" s="150" t="s">
        <v>452</v>
      </c>
      <c r="B474" s="189"/>
      <c r="C474" s="190"/>
      <c r="D474" s="153">
        <f>SUM(D471,D444)</f>
        <v>52</v>
      </c>
      <c r="E474" s="108"/>
      <c r="F474" s="114"/>
      <c r="G474" s="114"/>
    </row>
    <row r="475" spans="1:7" ht="22.5" x14ac:dyDescent="0.45">
      <c r="A475" s="150" t="s">
        <v>453</v>
      </c>
      <c r="B475" s="189"/>
      <c r="C475" s="190"/>
      <c r="D475" s="154">
        <f>D474/(COUNT(B448:C461,B436:C443,B464:C470)*2)</f>
        <v>1</v>
      </c>
      <c r="E475" s="108"/>
      <c r="F475" s="114"/>
      <c r="G475" s="114"/>
    </row>
    <row r="476" spans="1:7" ht="21" x14ac:dyDescent="0.4">
      <c r="A476" s="155"/>
      <c r="B476" s="114"/>
      <c r="C476" s="135"/>
      <c r="D476" s="114"/>
      <c r="E476" s="108"/>
      <c r="F476" s="114"/>
      <c r="G476" s="114"/>
    </row>
    <row r="477" spans="1:7" s="258" customFormat="1" ht="24.75" x14ac:dyDescent="0.4">
      <c r="A477" s="429" t="s">
        <v>426</v>
      </c>
      <c r="B477" s="429"/>
      <c r="C477" s="429"/>
      <c r="D477" s="429"/>
      <c r="E477" s="429"/>
      <c r="F477" s="429"/>
      <c r="G477" s="114"/>
    </row>
    <row r="478" spans="1:7" s="258" customFormat="1" ht="21" customHeight="1" x14ac:dyDescent="0.4">
      <c r="A478" s="234">
        <f>B11</f>
        <v>43507</v>
      </c>
      <c r="G478" s="114"/>
    </row>
    <row r="479" spans="1:7" s="258" customFormat="1" ht="21" x14ac:dyDescent="0.4">
      <c r="A479" s="433" t="s">
        <v>28</v>
      </c>
      <c r="B479" s="434" t="s">
        <v>29</v>
      </c>
      <c r="C479" s="434"/>
      <c r="D479" s="434" t="s">
        <v>42</v>
      </c>
      <c r="E479" s="435" t="s">
        <v>266</v>
      </c>
      <c r="F479" s="435" t="s">
        <v>302</v>
      </c>
      <c r="G479" s="114"/>
    </row>
    <row r="480" spans="1:7" s="258" customFormat="1" ht="21" x14ac:dyDescent="0.4">
      <c r="A480" s="433"/>
      <c r="B480" s="320" t="s">
        <v>32</v>
      </c>
      <c r="C480" s="320" t="s">
        <v>31</v>
      </c>
      <c r="D480" s="434"/>
      <c r="E480" s="435"/>
      <c r="F480" s="435"/>
      <c r="G480" s="114"/>
    </row>
    <row r="481" spans="1:7" s="260" customFormat="1" ht="22.5" x14ac:dyDescent="0.4">
      <c r="A481" s="367"/>
      <c r="B481" s="368"/>
      <c r="C481" s="368"/>
      <c r="D481" s="368"/>
      <c r="E481" s="354"/>
      <c r="F481" s="354"/>
      <c r="G481" s="173"/>
    </row>
    <row r="482" spans="1:7" s="260" customFormat="1" ht="24.75" x14ac:dyDescent="0.4">
      <c r="A482" s="500" t="s">
        <v>52</v>
      </c>
      <c r="B482" s="500"/>
      <c r="C482" s="500"/>
      <c r="D482" s="500"/>
      <c r="E482" s="500"/>
      <c r="F482" s="500"/>
      <c r="G482" s="173"/>
    </row>
    <row r="483" spans="1:7" s="258" customFormat="1" ht="21" x14ac:dyDescent="0.4">
      <c r="A483" s="252" t="s">
        <v>334</v>
      </c>
      <c r="B483" s="122" t="s">
        <v>30</v>
      </c>
      <c r="C483" s="384"/>
      <c r="D483" s="384"/>
      <c r="E483" s="384"/>
      <c r="F483" s="123"/>
      <c r="G483" s="129"/>
    </row>
    <row r="484" spans="1:7" s="258" customFormat="1" ht="21" x14ac:dyDescent="0.4">
      <c r="A484" s="252" t="s">
        <v>363</v>
      </c>
      <c r="B484" s="122" t="s">
        <v>30</v>
      </c>
      <c r="C484" s="385"/>
      <c r="D484" s="385"/>
      <c r="E484" s="385"/>
      <c r="F484" s="123"/>
      <c r="G484" s="129"/>
    </row>
    <row r="485" spans="1:7" s="258" customFormat="1" ht="21" x14ac:dyDescent="0.4">
      <c r="A485" s="252" t="s">
        <v>364</v>
      </c>
      <c r="B485" s="122" t="s">
        <v>30</v>
      </c>
      <c r="C485" s="386"/>
      <c r="D485" s="386"/>
      <c r="E485" s="386"/>
      <c r="F485" s="123"/>
      <c r="G485" s="129"/>
    </row>
    <row r="486" spans="1:7" s="258" customFormat="1" ht="21" x14ac:dyDescent="0.4">
      <c r="A486" s="252" t="s">
        <v>365</v>
      </c>
      <c r="B486" s="122" t="s">
        <v>30</v>
      </c>
      <c r="C486" s="385"/>
      <c r="D486" s="385"/>
      <c r="E486" s="385"/>
      <c r="F486" s="123"/>
      <c r="G486" s="129"/>
    </row>
    <row r="487" spans="1:7" s="258" customFormat="1" ht="21" x14ac:dyDescent="0.4">
      <c r="A487" s="252" t="s">
        <v>44</v>
      </c>
      <c r="B487" s="122" t="s">
        <v>30</v>
      </c>
      <c r="C487" s="385"/>
      <c r="D487" s="385"/>
      <c r="E487" s="385"/>
      <c r="F487" s="123"/>
      <c r="G487" s="114"/>
    </row>
    <row r="488" spans="1:7" s="258" customFormat="1" ht="21" x14ac:dyDescent="0.4">
      <c r="A488" s="252" t="s">
        <v>18</v>
      </c>
      <c r="B488" s="122" t="s">
        <v>30</v>
      </c>
      <c r="C488" s="385"/>
      <c r="D488" s="385"/>
      <c r="E488" s="385"/>
      <c r="F488" s="123"/>
      <c r="G488" s="114"/>
    </row>
    <row r="489" spans="1:7" s="258" customFormat="1" ht="21" x14ac:dyDescent="0.4">
      <c r="A489" s="301"/>
      <c r="B489" s="302"/>
      <c r="C489" s="303"/>
      <c r="D489" s="303"/>
      <c r="E489" s="303"/>
      <c r="F489" s="303"/>
      <c r="G489" s="114"/>
    </row>
    <row r="490" spans="1:7" s="258" customFormat="1" ht="30" customHeight="1" x14ac:dyDescent="0.5">
      <c r="A490" s="498" t="s">
        <v>464</v>
      </c>
      <c r="B490" s="499"/>
      <c r="C490" s="499"/>
      <c r="D490" s="499"/>
      <c r="E490" s="499"/>
      <c r="F490" s="499"/>
      <c r="G490" s="114"/>
    </row>
    <row r="491" spans="1:7" s="258" customFormat="1" ht="21" x14ac:dyDescent="0.4">
      <c r="A491" s="252" t="s">
        <v>80</v>
      </c>
      <c r="B491" s="122" t="s">
        <v>30</v>
      </c>
      <c r="C491" s="385"/>
      <c r="D491" s="385"/>
      <c r="E491" s="385"/>
      <c r="F491" s="123"/>
      <c r="G491" s="114"/>
    </row>
    <row r="492" spans="1:7" s="258" customFormat="1" ht="21" x14ac:dyDescent="0.4">
      <c r="A492" s="252" t="s">
        <v>106</v>
      </c>
      <c r="B492" s="122" t="s">
        <v>30</v>
      </c>
      <c r="C492" s="385"/>
      <c r="D492" s="385"/>
      <c r="E492" s="385"/>
      <c r="F492" s="123"/>
      <c r="G492" s="114"/>
    </row>
    <row r="493" spans="1:7" s="258" customFormat="1" ht="21" x14ac:dyDescent="0.4">
      <c r="A493" s="252" t="s">
        <v>366</v>
      </c>
      <c r="B493" s="122" t="s">
        <v>30</v>
      </c>
      <c r="C493" s="385"/>
      <c r="D493" s="385"/>
      <c r="E493" s="385"/>
      <c r="F493" s="123"/>
      <c r="G493" s="114"/>
    </row>
    <row r="494" spans="1:7" s="258" customFormat="1" ht="42" x14ac:dyDescent="0.4">
      <c r="A494" s="252" t="s">
        <v>396</v>
      </c>
      <c r="B494" s="122" t="s">
        <v>30</v>
      </c>
      <c r="C494" s="385"/>
      <c r="D494" s="385"/>
      <c r="E494" s="385"/>
      <c r="F494" s="123"/>
      <c r="G494" s="114"/>
    </row>
    <row r="495" spans="1:7" s="258" customFormat="1" ht="21" x14ac:dyDescent="0.4">
      <c r="A495" s="252" t="s">
        <v>367</v>
      </c>
      <c r="B495" s="122" t="s">
        <v>30</v>
      </c>
      <c r="C495" s="385"/>
      <c r="D495" s="385"/>
      <c r="E495" s="385"/>
      <c r="F495" s="123"/>
      <c r="G495" s="114"/>
    </row>
    <row r="496" spans="1:7" s="258" customFormat="1" ht="21" x14ac:dyDescent="0.4">
      <c r="A496" s="252" t="s">
        <v>142</v>
      </c>
      <c r="B496" s="122" t="s">
        <v>30</v>
      </c>
      <c r="C496" s="385"/>
      <c r="D496" s="385"/>
      <c r="E496" s="385"/>
      <c r="F496" s="123"/>
      <c r="G496" s="114"/>
    </row>
    <row r="497" spans="1:7" s="258" customFormat="1" ht="21" x14ac:dyDescent="0.4">
      <c r="A497" s="252" t="s">
        <v>413</v>
      </c>
      <c r="B497" s="122" t="s">
        <v>30</v>
      </c>
      <c r="C497" s="387"/>
      <c r="D497" s="387"/>
      <c r="E497" s="387"/>
      <c r="F497" s="123"/>
      <c r="G497" s="114"/>
    </row>
    <row r="498" spans="1:7" s="258" customFormat="1" ht="21" x14ac:dyDescent="0.4">
      <c r="A498" s="252" t="s">
        <v>340</v>
      </c>
      <c r="B498" s="122" t="s">
        <v>30</v>
      </c>
      <c r="C498" s="385"/>
      <c r="D498" s="385"/>
      <c r="E498" s="385"/>
      <c r="F498" s="123"/>
      <c r="G498" s="114"/>
    </row>
    <row r="499" spans="1:7" s="258" customFormat="1" ht="42" x14ac:dyDescent="0.4">
      <c r="A499" s="252" t="s">
        <v>341</v>
      </c>
      <c r="B499" s="122" t="s">
        <v>30</v>
      </c>
      <c r="C499" s="385"/>
      <c r="D499" s="385"/>
      <c r="E499" s="385"/>
      <c r="F499" s="123"/>
      <c r="G499" s="114"/>
    </row>
    <row r="500" spans="1:7" s="258" customFormat="1" ht="42" x14ac:dyDescent="0.4">
      <c r="A500" s="252" t="s">
        <v>375</v>
      </c>
      <c r="B500" s="122" t="s">
        <v>30</v>
      </c>
      <c r="C500" s="385"/>
      <c r="D500" s="385"/>
      <c r="E500" s="385"/>
      <c r="F500" s="123"/>
      <c r="G500" s="114"/>
    </row>
    <row r="501" spans="1:7" s="258" customFormat="1" ht="21" x14ac:dyDescent="0.4">
      <c r="A501" s="201" t="s">
        <v>418</v>
      </c>
      <c r="B501" s="122" t="s">
        <v>30</v>
      </c>
      <c r="C501" s="385"/>
      <c r="D501" s="385"/>
      <c r="E501" s="385"/>
      <c r="F501" s="123"/>
      <c r="G501" s="114"/>
    </row>
    <row r="502" spans="1:7" s="258" customFormat="1" ht="21" x14ac:dyDescent="0.4">
      <c r="A502" s="252" t="s">
        <v>347</v>
      </c>
      <c r="B502" s="122" t="s">
        <v>30</v>
      </c>
      <c r="C502" s="385"/>
      <c r="D502" s="385"/>
      <c r="E502" s="385"/>
      <c r="F502" s="123"/>
      <c r="G502" s="114"/>
    </row>
    <row r="503" spans="1:7" s="258" customFormat="1" ht="21" x14ac:dyDescent="0.4">
      <c r="A503" s="301"/>
      <c r="B503" s="302"/>
      <c r="C503" s="303"/>
      <c r="D503" s="303"/>
      <c r="E503" s="303"/>
      <c r="F503" s="303"/>
      <c r="G503" s="135"/>
    </row>
    <row r="504" spans="1:7" s="258" customFormat="1" ht="39" customHeight="1" x14ac:dyDescent="0.5">
      <c r="A504" s="492" t="s">
        <v>23</v>
      </c>
      <c r="B504" s="493"/>
      <c r="C504" s="493"/>
      <c r="D504" s="493"/>
      <c r="E504" s="493"/>
      <c r="F504" s="494"/>
      <c r="G504" s="114"/>
    </row>
    <row r="505" spans="1:7" s="258" customFormat="1" ht="30" customHeight="1" x14ac:dyDescent="0.4">
      <c r="A505" s="252" t="s">
        <v>80</v>
      </c>
      <c r="B505" s="122" t="s">
        <v>30</v>
      </c>
      <c r="C505" s="284"/>
      <c r="D505" s="284"/>
      <c r="E505" s="284"/>
      <c r="F505" s="123"/>
      <c r="G505" s="114"/>
    </row>
    <row r="506" spans="1:7" s="258" customFormat="1" ht="39" customHeight="1" x14ac:dyDescent="0.4">
      <c r="A506" s="252" t="s">
        <v>106</v>
      </c>
      <c r="B506" s="122" t="s">
        <v>30</v>
      </c>
      <c r="C506" s="284"/>
      <c r="D506" s="284"/>
      <c r="E506" s="284"/>
      <c r="F506" s="123"/>
      <c r="G506" s="114"/>
    </row>
    <row r="507" spans="1:7" s="258" customFormat="1" ht="33.75" customHeight="1" x14ac:dyDescent="0.4">
      <c r="A507" s="252" t="s">
        <v>366</v>
      </c>
      <c r="B507" s="122" t="s">
        <v>30</v>
      </c>
      <c r="C507" s="284"/>
      <c r="D507" s="284"/>
      <c r="E507" s="284"/>
      <c r="F507" s="123"/>
      <c r="G507" s="114"/>
    </row>
    <row r="508" spans="1:7" s="258" customFormat="1" ht="36" customHeight="1" x14ac:dyDescent="0.45">
      <c r="A508" s="405" t="s">
        <v>50</v>
      </c>
      <c r="B508" s="122" t="s">
        <v>30</v>
      </c>
      <c r="C508" s="143" t="str">
        <f>IF(B508=0, -10, IF(B508=1, -5, "0"))</f>
        <v>0</v>
      </c>
      <c r="D508" s="284"/>
      <c r="E508" s="284"/>
      <c r="F508" s="123"/>
      <c r="G508" s="114"/>
    </row>
    <row r="509" spans="1:7" s="258" customFormat="1" ht="39" customHeight="1" x14ac:dyDescent="0.45">
      <c r="A509" s="405" t="s">
        <v>379</v>
      </c>
      <c r="B509" s="122" t="s">
        <v>30</v>
      </c>
      <c r="C509" s="143" t="str">
        <f>IF(B509=0, -10, "0")</f>
        <v>0</v>
      </c>
      <c r="D509" s="284"/>
      <c r="E509" s="284"/>
      <c r="F509" s="123"/>
      <c r="G509" s="114"/>
    </row>
    <row r="510" spans="1:7" s="258" customFormat="1" ht="30" customHeight="1" x14ac:dyDescent="0.4">
      <c r="A510" s="252" t="s">
        <v>344</v>
      </c>
      <c r="B510" s="122" t="s">
        <v>30</v>
      </c>
      <c r="C510" s="284"/>
      <c r="D510" s="284"/>
      <c r="E510" s="284"/>
      <c r="F510" s="123"/>
      <c r="G510" s="114"/>
    </row>
    <row r="511" spans="1:7" s="258" customFormat="1" ht="42" x14ac:dyDescent="0.4">
      <c r="A511" s="290" t="s">
        <v>354</v>
      </c>
      <c r="B511" s="122" t="s">
        <v>30</v>
      </c>
      <c r="C511" s="142" t="str">
        <f>IF(B511=0, -2, "0")</f>
        <v>0</v>
      </c>
      <c r="D511" s="284"/>
      <c r="E511" s="284"/>
      <c r="F511" s="123"/>
      <c r="G511" s="114"/>
    </row>
    <row r="512" spans="1:7" s="258" customFormat="1" ht="30.75" customHeight="1" x14ac:dyDescent="0.4">
      <c r="A512" s="290" t="s">
        <v>63</v>
      </c>
      <c r="B512" s="122" t="s">
        <v>30</v>
      </c>
      <c r="C512" s="142" t="str">
        <f>IF(B512=0, -2, "0")</f>
        <v>0</v>
      </c>
      <c r="D512" s="284"/>
      <c r="E512" s="284"/>
      <c r="F512" s="123"/>
      <c r="G512" s="114"/>
    </row>
    <row r="513" spans="1:7" s="258" customFormat="1" ht="30" customHeight="1" x14ac:dyDescent="0.4">
      <c r="A513" s="290" t="s">
        <v>331</v>
      </c>
      <c r="B513" s="122" t="s">
        <v>30</v>
      </c>
      <c r="C513" s="142" t="str">
        <f>IF(B513=0, -2, "0")</f>
        <v>0</v>
      </c>
      <c r="D513" s="284"/>
      <c r="E513" s="284"/>
      <c r="F513" s="123"/>
      <c r="G513" s="114"/>
    </row>
    <row r="514" spans="1:7" s="258" customFormat="1" ht="34.5" customHeight="1" x14ac:dyDescent="0.4">
      <c r="A514" s="201" t="s">
        <v>418</v>
      </c>
      <c r="B514" s="122" t="s">
        <v>30</v>
      </c>
      <c r="C514" s="122"/>
      <c r="D514" s="284"/>
      <c r="E514" s="284"/>
      <c r="F514" s="123"/>
      <c r="G514" s="114"/>
    </row>
    <row r="515" spans="1:7" s="258" customFormat="1" ht="61.5" customHeight="1" x14ac:dyDescent="0.4">
      <c r="A515" s="240" t="s">
        <v>316</v>
      </c>
      <c r="B515" s="122" t="s">
        <v>30</v>
      </c>
      <c r="C515" s="143" t="str">
        <f>IF(B515=0, -10, "0")</f>
        <v>0</v>
      </c>
      <c r="D515" s="284"/>
      <c r="E515" s="284"/>
      <c r="F515" s="123"/>
      <c r="G515" s="114"/>
    </row>
    <row r="516" spans="1:7" s="258" customFormat="1" ht="24" customHeight="1" x14ac:dyDescent="0.3">
      <c r="A516" s="461"/>
      <c r="B516" s="461"/>
      <c r="C516" s="461"/>
      <c r="D516" s="461"/>
      <c r="E516" s="461"/>
      <c r="F516" s="461"/>
      <c r="G516" s="461"/>
    </row>
    <row r="517" spans="1:7" s="258" customFormat="1" ht="26.25" customHeight="1" x14ac:dyDescent="0.5">
      <c r="A517" s="369" t="s">
        <v>311</v>
      </c>
      <c r="B517" s="462"/>
      <c r="C517" s="462"/>
      <c r="D517" s="462"/>
      <c r="E517" s="462"/>
      <c r="F517" s="462"/>
      <c r="G517" s="114"/>
    </row>
    <row r="518" spans="1:7" s="258" customFormat="1" ht="34.5" customHeight="1" x14ac:dyDescent="0.4">
      <c r="A518" s="252" t="s">
        <v>348</v>
      </c>
      <c r="B518" s="122" t="s">
        <v>30</v>
      </c>
      <c r="C518" s="288"/>
      <c r="D518" s="287"/>
      <c r="E518" s="287"/>
      <c r="F518" s="123"/>
      <c r="G518" s="114"/>
    </row>
    <row r="519" spans="1:7" s="258" customFormat="1" ht="37.5" customHeight="1" x14ac:dyDescent="0.4">
      <c r="A519" s="252" t="s">
        <v>369</v>
      </c>
      <c r="B519" s="122" t="s">
        <v>30</v>
      </c>
      <c r="C519" s="285"/>
      <c r="D519" s="284"/>
      <c r="E519" s="284"/>
      <c r="F519" s="123"/>
      <c r="G519" s="129"/>
    </row>
    <row r="520" spans="1:7" s="258" customFormat="1" ht="38.25" customHeight="1" x14ac:dyDescent="0.4">
      <c r="A520" s="252" t="s">
        <v>333</v>
      </c>
      <c r="B520" s="122" t="s">
        <v>30</v>
      </c>
      <c r="C520" s="285"/>
      <c r="D520" s="284"/>
      <c r="E520" s="284"/>
      <c r="F520" s="123"/>
      <c r="G520" s="114"/>
    </row>
    <row r="521" spans="1:7" s="258" customFormat="1" ht="43.5" customHeight="1" x14ac:dyDescent="0.45">
      <c r="A521" s="252" t="s">
        <v>328</v>
      </c>
      <c r="B521" s="122" t="s">
        <v>30</v>
      </c>
      <c r="C521" s="284"/>
      <c r="D521" s="308"/>
      <c r="E521" s="308"/>
      <c r="F521" s="123"/>
      <c r="G521" s="129"/>
    </row>
    <row r="522" spans="1:7" s="258" customFormat="1" ht="42" x14ac:dyDescent="0.4">
      <c r="A522" s="252" t="s">
        <v>349</v>
      </c>
      <c r="B522" s="122" t="s">
        <v>30</v>
      </c>
      <c r="C522" s="284"/>
      <c r="D522" s="123"/>
      <c r="E522" s="124"/>
      <c r="F522" s="123"/>
      <c r="G522" s="114"/>
    </row>
    <row r="523" spans="1:7" s="258" customFormat="1" ht="21" x14ac:dyDescent="0.4">
      <c r="A523" s="252" t="s">
        <v>407</v>
      </c>
      <c r="B523" s="122" t="s">
        <v>30</v>
      </c>
      <c r="C523" s="284"/>
      <c r="D523" s="314"/>
      <c r="E523" s="157"/>
      <c r="F523" s="123"/>
      <c r="G523" s="114"/>
    </row>
    <row r="524" spans="1:7" s="258" customFormat="1" ht="21" x14ac:dyDescent="0.4">
      <c r="A524" s="121" t="s">
        <v>423</v>
      </c>
      <c r="B524" s="122" t="str">
        <f>IF(D524=1, 2, IF(AND(D524&lt;1,D524&gt;0), 1, IF(D524=0,"0","NA")))</f>
        <v>NA</v>
      </c>
      <c r="C524" s="357"/>
      <c r="D524" s="411" t="str">
        <f>IFERROR(E524/F524,"N.A")</f>
        <v>N.A</v>
      </c>
      <c r="E524" s="157"/>
      <c r="F524" s="123"/>
      <c r="G524" s="114"/>
    </row>
    <row r="525" spans="1:7" s="258" customFormat="1" ht="21" customHeight="1" x14ac:dyDescent="0.45">
      <c r="A525" s="408" t="s">
        <v>454</v>
      </c>
      <c r="B525" s="409"/>
      <c r="C525" s="410"/>
      <c r="D525" s="313">
        <f>SUM(B518:C524,B491:C502,B483:C488,B505:C515)</f>
        <v>0</v>
      </c>
      <c r="E525" s="108"/>
      <c r="F525" s="114"/>
      <c r="G525" s="129"/>
    </row>
    <row r="526" spans="1:7" s="258" customFormat="1" ht="21" customHeight="1" x14ac:dyDescent="0.45">
      <c r="A526" s="150" t="s">
        <v>455</v>
      </c>
      <c r="B526" s="189"/>
      <c r="C526" s="190"/>
      <c r="D526" s="154" t="e">
        <f>D525/(COUNT(B505:C515,B491:C502,B518:C524,B483:C488)*2)</f>
        <v>#DIV/0!</v>
      </c>
      <c r="E526" s="108"/>
      <c r="F526" s="114"/>
      <c r="G526" s="129"/>
    </row>
    <row r="527" spans="1:7" s="258" customFormat="1" ht="21" x14ac:dyDescent="0.4">
      <c r="A527" s="301"/>
      <c r="B527" s="302"/>
      <c r="C527" s="303"/>
      <c r="D527" s="311"/>
      <c r="E527" s="312"/>
      <c r="F527" s="312"/>
      <c r="G527" s="114"/>
    </row>
    <row r="528" spans="1:7" s="258" customFormat="1" ht="21" x14ac:dyDescent="0.4">
      <c r="A528" s="301"/>
      <c r="B528" s="302"/>
      <c r="C528" s="303"/>
      <c r="D528" s="311"/>
      <c r="E528" s="312"/>
      <c r="F528" s="312"/>
      <c r="G528" s="114"/>
    </row>
    <row r="529" spans="1:7" s="258" customFormat="1" ht="21" customHeight="1" x14ac:dyDescent="0.5">
      <c r="A529" s="430" t="s">
        <v>97</v>
      </c>
      <c r="B529" s="430"/>
      <c r="C529" s="430"/>
      <c r="D529" s="430"/>
      <c r="E529" s="430"/>
      <c r="F529" s="430"/>
      <c r="G529" s="114"/>
    </row>
    <row r="530" spans="1:7" s="258" customFormat="1" ht="22.5" customHeight="1" x14ac:dyDescent="0.4">
      <c r="A530" s="234">
        <f>B11</f>
        <v>43507</v>
      </c>
      <c r="B530" s="114"/>
      <c r="C530" s="135"/>
      <c r="D530" s="137"/>
      <c r="E530" s="137"/>
      <c r="F530" s="137"/>
      <c r="G530" s="114"/>
    </row>
    <row r="531" spans="1:7" s="258" customFormat="1" ht="21" x14ac:dyDescent="0.4">
      <c r="A531" s="495" t="s">
        <v>28</v>
      </c>
      <c r="B531" s="482" t="s">
        <v>29</v>
      </c>
      <c r="C531" s="497"/>
      <c r="D531" s="440" t="s">
        <v>42</v>
      </c>
      <c r="E531" s="441" t="s">
        <v>266</v>
      </c>
      <c r="F531" s="441" t="s">
        <v>302</v>
      </c>
      <c r="G531" s="114"/>
    </row>
    <row r="532" spans="1:7" s="258" customFormat="1" ht="21" x14ac:dyDescent="0.4">
      <c r="A532" s="496"/>
      <c r="B532" s="315" t="s">
        <v>32</v>
      </c>
      <c r="C532" s="316" t="s">
        <v>31</v>
      </c>
      <c r="D532" s="440"/>
      <c r="E532" s="441"/>
      <c r="F532" s="441"/>
      <c r="G532" s="114"/>
    </row>
    <row r="533" spans="1:7" s="80" customFormat="1" ht="22.5" x14ac:dyDescent="0.4">
      <c r="A533" s="365"/>
      <c r="B533" s="366"/>
      <c r="C533" s="366"/>
      <c r="D533" s="361"/>
      <c r="E533" s="362"/>
      <c r="F533" s="362"/>
      <c r="G533" s="129"/>
    </row>
    <row r="534" spans="1:7" s="258" customFormat="1" ht="24.75" x14ac:dyDescent="0.4">
      <c r="A534" s="370" t="s">
        <v>17</v>
      </c>
      <c r="B534" s="317"/>
      <c r="C534" s="464"/>
      <c r="D534" s="464"/>
      <c r="E534" s="464"/>
      <c r="F534" s="465"/>
      <c r="G534" s="114"/>
    </row>
    <row r="535" spans="1:7" s="258" customFormat="1" ht="21" x14ac:dyDescent="0.4">
      <c r="A535" s="235" t="s">
        <v>6</v>
      </c>
      <c r="B535" s="122">
        <v>2</v>
      </c>
      <c r="C535" s="122"/>
      <c r="D535" s="128"/>
      <c r="E535" s="124"/>
      <c r="F535" s="123"/>
      <c r="G535" s="114"/>
    </row>
    <row r="536" spans="1:7" s="258" customFormat="1" ht="21" x14ac:dyDescent="0.4">
      <c r="A536" s="237" t="s">
        <v>18</v>
      </c>
      <c r="B536" s="122">
        <v>2</v>
      </c>
      <c r="C536" s="122"/>
      <c r="D536" s="123"/>
      <c r="E536" s="124"/>
      <c r="F536" s="123"/>
      <c r="G536" s="114"/>
    </row>
    <row r="537" spans="1:7" s="258" customFormat="1" ht="21" x14ac:dyDescent="0.4">
      <c r="A537" s="235" t="s">
        <v>98</v>
      </c>
      <c r="B537" s="122">
        <v>2</v>
      </c>
      <c r="C537" s="122"/>
      <c r="D537" s="123"/>
      <c r="E537" s="124"/>
      <c r="F537" s="123"/>
      <c r="G537" s="114"/>
    </row>
    <row r="538" spans="1:7" s="258" customFormat="1" ht="21" x14ac:dyDescent="0.4">
      <c r="A538" s="237" t="s">
        <v>147</v>
      </c>
      <c r="B538" s="122">
        <v>2</v>
      </c>
      <c r="C538" s="126"/>
      <c r="D538" s="121"/>
      <c r="E538" s="127"/>
      <c r="F538" s="123"/>
      <c r="G538" s="114"/>
    </row>
    <row r="539" spans="1:7" s="258" customFormat="1" ht="22.5" customHeight="1" x14ac:dyDescent="0.45">
      <c r="A539" s="226" t="s">
        <v>48</v>
      </c>
      <c r="B539" s="122">
        <v>2</v>
      </c>
      <c r="C539" s="143" t="str">
        <f>IF(B539=0, -10, IF(B539=1, -5, "0"))</f>
        <v>0</v>
      </c>
      <c r="D539" s="355"/>
      <c r="E539" s="348"/>
      <c r="F539" s="123"/>
      <c r="G539" s="114"/>
    </row>
    <row r="540" spans="1:7" s="258" customFormat="1" ht="21" x14ac:dyDescent="0.4">
      <c r="A540" s="235" t="s">
        <v>383</v>
      </c>
      <c r="B540" s="122">
        <v>2</v>
      </c>
      <c r="C540" s="166"/>
      <c r="D540" s="128"/>
      <c r="E540" s="127"/>
      <c r="F540" s="123"/>
      <c r="G540" s="114"/>
    </row>
    <row r="541" spans="1:7" s="258" customFormat="1" ht="21" customHeight="1" x14ac:dyDescent="0.4">
      <c r="A541" s="448" t="s">
        <v>34</v>
      </c>
      <c r="B541" s="449"/>
      <c r="C541" s="450"/>
      <c r="D541" s="407">
        <f>SUM(B535:C540)</f>
        <v>12</v>
      </c>
      <c r="E541" s="248"/>
      <c r="F541" s="248"/>
      <c r="G541" s="114"/>
    </row>
    <row r="542" spans="1:7" s="258" customFormat="1" ht="21" customHeight="1" x14ac:dyDescent="0.4">
      <c r="A542" s="448" t="s">
        <v>33</v>
      </c>
      <c r="B542" s="449"/>
      <c r="C542" s="450"/>
      <c r="D542" s="388">
        <f>D541/(COUNT(B535:C540)*2)</f>
        <v>1</v>
      </c>
      <c r="E542" s="248"/>
      <c r="F542" s="248"/>
      <c r="G542" s="114"/>
    </row>
    <row r="543" spans="1:7" s="258" customFormat="1" ht="21" x14ac:dyDescent="0.4">
      <c r="A543" s="451"/>
      <c r="B543" s="451"/>
      <c r="C543" s="451"/>
      <c r="D543" s="451"/>
      <c r="E543" s="451"/>
      <c r="F543" s="451"/>
      <c r="G543" s="135"/>
    </row>
    <row r="544" spans="1:7" s="258" customFormat="1" ht="24.75" x14ac:dyDescent="0.4">
      <c r="A544" s="363" t="s">
        <v>94</v>
      </c>
      <c r="B544" s="137"/>
      <c r="C544" s="137"/>
      <c r="D544" s="173"/>
      <c r="E544" s="225"/>
      <c r="F544" s="173"/>
      <c r="G544" s="135"/>
    </row>
    <row r="545" spans="1:7" s="258" customFormat="1" ht="22.5" x14ac:dyDescent="0.4">
      <c r="A545" s="121" t="s">
        <v>99</v>
      </c>
      <c r="B545" s="122">
        <v>2</v>
      </c>
      <c r="C545" s="206"/>
      <c r="D545" s="191"/>
      <c r="E545" s="124"/>
      <c r="F545" s="123"/>
      <c r="G545" s="129"/>
    </row>
    <row r="546" spans="1:7" s="258" customFormat="1" ht="48.75" customHeight="1" x14ac:dyDescent="0.4">
      <c r="A546" s="121" t="s">
        <v>204</v>
      </c>
      <c r="B546" s="122">
        <v>2</v>
      </c>
      <c r="C546" s="122"/>
      <c r="D546" s="257"/>
      <c r="E546" s="321"/>
      <c r="F546" s="123"/>
      <c r="G546" s="129"/>
    </row>
    <row r="547" spans="1:7" s="258" customFormat="1" ht="21" x14ac:dyDescent="0.4">
      <c r="A547" s="121" t="s">
        <v>294</v>
      </c>
      <c r="B547" s="122">
        <v>2</v>
      </c>
      <c r="C547" s="122"/>
      <c r="D547" s="179"/>
      <c r="E547" s="127"/>
      <c r="F547" s="123"/>
      <c r="G547" s="129"/>
    </row>
    <row r="548" spans="1:7" s="258" customFormat="1" ht="63" x14ac:dyDescent="0.4">
      <c r="A548" s="121" t="s">
        <v>114</v>
      </c>
      <c r="B548" s="122">
        <v>1</v>
      </c>
      <c r="C548" s="122"/>
      <c r="D548" s="201" t="s">
        <v>550</v>
      </c>
      <c r="E548" s="128" t="s">
        <v>551</v>
      </c>
      <c r="F548" s="123"/>
      <c r="G548" s="114"/>
    </row>
    <row r="549" spans="1:7" s="258" customFormat="1" ht="45" x14ac:dyDescent="0.4">
      <c r="A549" s="214" t="s">
        <v>327</v>
      </c>
      <c r="B549" s="122" t="s">
        <v>30</v>
      </c>
      <c r="C549" s="143" t="str">
        <f>IF(B549=0, -10, "0")</f>
        <v>0</v>
      </c>
      <c r="D549" s="201"/>
      <c r="E549" s="127"/>
      <c r="F549" s="123"/>
      <c r="G549" s="114"/>
    </row>
    <row r="550" spans="1:7" s="258" customFormat="1" ht="51.75" customHeight="1" x14ac:dyDescent="0.4">
      <c r="A550" s="121" t="s">
        <v>150</v>
      </c>
      <c r="B550" s="122" t="s">
        <v>30</v>
      </c>
      <c r="C550" s="126"/>
      <c r="D550" s="123"/>
      <c r="E550" s="124"/>
      <c r="F550" s="123"/>
      <c r="G550" s="114"/>
    </row>
    <row r="551" spans="1:7" s="258" customFormat="1" ht="30.75" customHeight="1" x14ac:dyDescent="0.4">
      <c r="A551" s="201" t="s">
        <v>427</v>
      </c>
      <c r="B551" s="122">
        <v>2</v>
      </c>
      <c r="C551" s="126"/>
      <c r="D551" s="307"/>
      <c r="E551" s="307"/>
      <c r="F551" s="123"/>
      <c r="G551" s="129"/>
    </row>
    <row r="552" spans="1:7" s="258" customFormat="1" ht="42" x14ac:dyDescent="0.4">
      <c r="A552" s="290" t="s">
        <v>354</v>
      </c>
      <c r="B552" s="122">
        <v>2</v>
      </c>
      <c r="C552" s="142" t="str">
        <f>IF(B552=0, -2, "0")</f>
        <v>0</v>
      </c>
      <c r="D552" s="128"/>
      <c r="E552" s="127"/>
      <c r="F552" s="123"/>
      <c r="G552" s="114"/>
    </row>
    <row r="553" spans="1:7" s="258" customFormat="1" ht="21" x14ac:dyDescent="0.4">
      <c r="A553" s="290" t="s">
        <v>63</v>
      </c>
      <c r="B553" s="122" t="s">
        <v>30</v>
      </c>
      <c r="C553" s="142" t="str">
        <f>IF(B553=0, -2, "0")</f>
        <v>0</v>
      </c>
      <c r="D553" s="128"/>
      <c r="E553" s="127"/>
      <c r="F553" s="123"/>
      <c r="G553" s="129"/>
    </row>
    <row r="554" spans="1:7" s="258" customFormat="1" ht="21" x14ac:dyDescent="0.4">
      <c r="A554" s="290" t="s">
        <v>331</v>
      </c>
      <c r="B554" s="122">
        <v>2</v>
      </c>
      <c r="C554" s="142" t="str">
        <f>IF(B554=0, -2, "0")</f>
        <v>0</v>
      </c>
      <c r="D554" s="128"/>
      <c r="E554" s="127"/>
      <c r="F554" s="123"/>
      <c r="G554" s="129"/>
    </row>
    <row r="555" spans="1:7" s="80" customFormat="1" ht="21" x14ac:dyDescent="0.3">
      <c r="A555" s="489"/>
      <c r="B555" s="490"/>
      <c r="C555" s="490"/>
      <c r="D555" s="490"/>
      <c r="E555" s="490"/>
      <c r="F555" s="490"/>
      <c r="G555" s="490"/>
    </row>
    <row r="556" spans="1:7" s="258" customFormat="1" ht="35.25" customHeight="1" x14ac:dyDescent="0.4">
      <c r="A556" s="371" t="s">
        <v>311</v>
      </c>
      <c r="B556" s="337"/>
      <c r="C556" s="507"/>
      <c r="D556" s="507"/>
      <c r="E556" s="507"/>
      <c r="F556" s="508"/>
      <c r="G556" s="129"/>
    </row>
    <row r="557" spans="1:7" s="258" customFormat="1" ht="21" x14ac:dyDescent="0.4">
      <c r="A557" s="125" t="s">
        <v>329</v>
      </c>
      <c r="B557" s="122">
        <v>2</v>
      </c>
      <c r="C557" s="183"/>
      <c r="D557" s="128"/>
      <c r="E557" s="127"/>
      <c r="F557" s="123"/>
      <c r="G557" s="129"/>
    </row>
    <row r="558" spans="1:7" s="258" customFormat="1" ht="21" x14ac:dyDescent="0.4">
      <c r="A558" s="125" t="s">
        <v>303</v>
      </c>
      <c r="B558" s="122">
        <v>2</v>
      </c>
      <c r="C558" s="183"/>
      <c r="D558" s="128"/>
      <c r="E558" s="127"/>
      <c r="F558" s="123"/>
      <c r="G558" s="129"/>
    </row>
    <row r="559" spans="1:7" s="258" customFormat="1" ht="21" x14ac:dyDescent="0.4">
      <c r="A559" s="125" t="s">
        <v>376</v>
      </c>
      <c r="B559" s="122">
        <v>2</v>
      </c>
      <c r="C559" s="183"/>
      <c r="D559" s="128"/>
      <c r="E559" s="127"/>
      <c r="F559" s="123"/>
      <c r="G559" s="114"/>
    </row>
    <row r="560" spans="1:7" s="258" customFormat="1" ht="21" x14ac:dyDescent="0.4">
      <c r="A560" s="188" t="s">
        <v>377</v>
      </c>
      <c r="B560" s="122">
        <v>2</v>
      </c>
      <c r="C560" s="183"/>
      <c r="D560" s="128"/>
      <c r="E560" s="127"/>
      <c r="F560" s="123"/>
      <c r="G560" s="114"/>
    </row>
    <row r="561" spans="1:7" s="258" customFormat="1" ht="21" x14ac:dyDescent="0.4">
      <c r="A561" s="188" t="s">
        <v>318</v>
      </c>
      <c r="B561" s="122">
        <v>2</v>
      </c>
      <c r="C561" s="174"/>
      <c r="D561" s="146"/>
      <c r="E561" s="147"/>
      <c r="F561" s="123"/>
      <c r="G561" s="114"/>
    </row>
    <row r="562" spans="1:7" s="258" customFormat="1" ht="21" x14ac:dyDescent="0.4">
      <c r="A562" s="188" t="s">
        <v>328</v>
      </c>
      <c r="B562" s="122" t="s">
        <v>30</v>
      </c>
      <c r="C562" s="174"/>
      <c r="D562" s="319"/>
      <c r="E562" s="124"/>
      <c r="F562" s="123"/>
      <c r="G562" s="114"/>
    </row>
    <row r="563" spans="1:7" s="258" customFormat="1" ht="21" x14ac:dyDescent="0.4">
      <c r="A563" s="125" t="s">
        <v>407</v>
      </c>
      <c r="B563" s="122">
        <v>2</v>
      </c>
      <c r="C563" s="174"/>
      <c r="D563" s="305"/>
      <c r="E563" s="124"/>
      <c r="F563" s="123"/>
      <c r="G563" s="114"/>
    </row>
    <row r="564" spans="1:7" s="258" customFormat="1" ht="32.25" customHeight="1" x14ac:dyDescent="0.4">
      <c r="A564" s="125" t="s">
        <v>423</v>
      </c>
      <c r="B564" s="122">
        <v>0</v>
      </c>
      <c r="C564" s="122"/>
      <c r="D564" s="411">
        <v>0</v>
      </c>
      <c r="E564" s="124"/>
      <c r="F564" s="123"/>
      <c r="G564" s="114"/>
    </row>
    <row r="565" spans="1:7" s="258" customFormat="1" ht="21" x14ac:dyDescent="0.4">
      <c r="A565" s="487" t="s">
        <v>34</v>
      </c>
      <c r="B565" s="487"/>
      <c r="C565" s="488"/>
      <c r="D565" s="358">
        <f>SUM(B557:C564,B545:C554)</f>
        <v>25</v>
      </c>
      <c r="E565" s="108"/>
      <c r="F565" s="114"/>
      <c r="G565" s="114"/>
    </row>
    <row r="566" spans="1:7" s="258" customFormat="1" ht="21" x14ac:dyDescent="0.4">
      <c r="A566" s="487" t="s">
        <v>33</v>
      </c>
      <c r="B566" s="487"/>
      <c r="C566" s="487"/>
      <c r="D566" s="388">
        <f>D565/(COUNT(B557:C564,B545:C554)*2)</f>
        <v>0.8928571428571429</v>
      </c>
      <c r="E566" s="108"/>
      <c r="F566" s="114"/>
      <c r="G566" s="114"/>
    </row>
    <row r="567" spans="1:7" ht="21" x14ac:dyDescent="0.4">
      <c r="A567" s="149"/>
      <c r="B567" s="135"/>
      <c r="C567" s="135"/>
      <c r="D567" s="114"/>
      <c r="E567" s="108"/>
      <c r="F567" s="114"/>
      <c r="G567" s="114"/>
    </row>
    <row r="568" spans="1:7" ht="22.5" x14ac:dyDescent="0.45">
      <c r="A568" s="150" t="s">
        <v>456</v>
      </c>
      <c r="B568" s="189"/>
      <c r="C568" s="190"/>
      <c r="D568" s="153">
        <f>SUM(D565,D541)</f>
        <v>37</v>
      </c>
      <c r="E568" s="177"/>
      <c r="F568" s="129"/>
      <c r="G568" s="114"/>
    </row>
    <row r="569" spans="1:7" ht="21" customHeight="1" x14ac:dyDescent="0.45">
      <c r="A569" s="150" t="s">
        <v>457</v>
      </c>
      <c r="B569" s="189"/>
      <c r="C569" s="190"/>
      <c r="D569" s="154">
        <f>D568/(COUNT(B545:C554,B535:C540,B557:C564)*2)</f>
        <v>0.92500000000000004</v>
      </c>
      <c r="E569" s="304"/>
      <c r="F569" s="304"/>
      <c r="G569" s="129"/>
    </row>
    <row r="570" spans="1:7" ht="21" customHeight="1" x14ac:dyDescent="0.4">
      <c r="A570" s="155"/>
      <c r="B570" s="114"/>
      <c r="C570" s="135"/>
      <c r="D570" s="114"/>
      <c r="E570" s="108"/>
      <c r="F570" s="114"/>
      <c r="G570" s="114"/>
    </row>
    <row r="571" spans="1:7" ht="21" x14ac:dyDescent="0.4">
      <c r="A571" s="451"/>
      <c r="B571" s="451"/>
      <c r="C571" s="451"/>
      <c r="D571" s="451"/>
      <c r="E571" s="451"/>
      <c r="F571" s="451"/>
      <c r="G571" s="114"/>
    </row>
    <row r="572" spans="1:7" ht="22.5" x14ac:dyDescent="0.45">
      <c r="A572" s="431" t="s">
        <v>19</v>
      </c>
      <c r="B572" s="431"/>
      <c r="C572" s="431"/>
      <c r="D572" s="431"/>
      <c r="E572" s="431"/>
      <c r="F572" s="431"/>
      <c r="G572" s="114"/>
    </row>
    <row r="573" spans="1:7" ht="22.5" x14ac:dyDescent="0.4">
      <c r="A573" s="243">
        <f>B11</f>
        <v>43507</v>
      </c>
      <c r="B573" s="114"/>
      <c r="C573" s="135"/>
      <c r="D573" s="356"/>
      <c r="E573" s="356"/>
      <c r="F573" s="356"/>
      <c r="G573" s="114"/>
    </row>
    <row r="574" spans="1:7" ht="21" x14ac:dyDescent="0.4">
      <c r="A574" s="433" t="s">
        <v>28</v>
      </c>
      <c r="B574" s="434" t="s">
        <v>29</v>
      </c>
      <c r="C574" s="434"/>
      <c r="D574" s="434" t="s">
        <v>42</v>
      </c>
      <c r="E574" s="435" t="s">
        <v>266</v>
      </c>
      <c r="F574" s="435" t="s">
        <v>302</v>
      </c>
      <c r="G574" s="114"/>
    </row>
    <row r="575" spans="1:7" ht="21" x14ac:dyDescent="0.4">
      <c r="A575" s="433"/>
      <c r="B575" s="320" t="s">
        <v>32</v>
      </c>
      <c r="C575" s="320" t="s">
        <v>31</v>
      </c>
      <c r="D575" s="434"/>
      <c r="E575" s="435"/>
      <c r="F575" s="435"/>
      <c r="G575" s="129"/>
    </row>
    <row r="576" spans="1:7" s="80" customFormat="1" ht="22.5" x14ac:dyDescent="0.4">
      <c r="A576" s="372"/>
      <c r="B576" s="373"/>
      <c r="C576" s="373"/>
      <c r="D576" s="373"/>
      <c r="E576" s="341"/>
      <c r="F576" s="374"/>
      <c r="G576" s="129"/>
    </row>
    <row r="577" spans="1:7" ht="24.75" x14ac:dyDescent="0.4">
      <c r="A577" s="474" t="s">
        <v>10</v>
      </c>
      <c r="B577" s="475"/>
      <c r="C577" s="475"/>
      <c r="D577" s="475"/>
      <c r="E577" s="475"/>
      <c r="F577" s="476"/>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400"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21" x14ac:dyDescent="0.4">
      <c r="A584" s="215" t="s">
        <v>21</v>
      </c>
      <c r="B584" s="122">
        <v>2</v>
      </c>
      <c r="C584" s="174" t="str">
        <f>IF(B584=0, -5, "0")</f>
        <v>0</v>
      </c>
      <c r="D584" s="121"/>
      <c r="E584" s="124"/>
      <c r="F584" s="123"/>
      <c r="G584" s="129"/>
    </row>
    <row r="585" spans="1:7" ht="21" x14ac:dyDescent="0.4">
      <c r="A585" s="290" t="s">
        <v>397</v>
      </c>
      <c r="B585" s="122">
        <v>2</v>
      </c>
      <c r="C585" s="142" t="str">
        <f>IF(B585=0, -2, "0")</f>
        <v>0</v>
      </c>
      <c r="D585" s="305"/>
      <c r="E585" s="124"/>
      <c r="F585" s="123"/>
      <c r="G585" s="129"/>
    </row>
    <row r="586" spans="1:7" ht="21" x14ac:dyDescent="0.4">
      <c r="A586" s="121" t="s">
        <v>219</v>
      </c>
      <c r="B586" s="122" t="s">
        <v>30</v>
      </c>
      <c r="C586" s="126"/>
      <c r="D586" s="123"/>
      <c r="E586" s="124"/>
      <c r="F586" s="123"/>
      <c r="G586" s="129"/>
    </row>
    <row r="587" spans="1:7" s="258" customFormat="1" ht="21" x14ac:dyDescent="0.4">
      <c r="A587" s="487" t="s">
        <v>34</v>
      </c>
      <c r="B587" s="487"/>
      <c r="C587" s="488"/>
      <c r="D587" s="358">
        <f>SUM(B578:C586)</f>
        <v>16</v>
      </c>
      <c r="E587" s="108"/>
      <c r="F587" s="114"/>
      <c r="G587" s="114"/>
    </row>
    <row r="588" spans="1:7" s="258" customFormat="1" ht="21" x14ac:dyDescent="0.4">
      <c r="A588" s="487" t="s">
        <v>33</v>
      </c>
      <c r="B588" s="487"/>
      <c r="C588" s="487"/>
      <c r="D588" s="388">
        <f>D587/(COUNT(B578:C586)*2)</f>
        <v>1</v>
      </c>
      <c r="E588" s="108"/>
      <c r="F588" s="114"/>
      <c r="G588" s="114"/>
    </row>
    <row r="589" spans="1:7" s="258" customFormat="1" ht="21" x14ac:dyDescent="0.4">
      <c r="A589" s="389"/>
      <c r="B589" s="390"/>
      <c r="C589" s="390"/>
      <c r="D589" s="391"/>
      <c r="E589" s="108"/>
      <c r="F589" s="114"/>
      <c r="G589" s="114"/>
    </row>
    <row r="590" spans="1:7" ht="39.75" customHeight="1" x14ac:dyDescent="0.4">
      <c r="A590" s="477" t="s">
        <v>23</v>
      </c>
      <c r="B590" s="478"/>
      <c r="C590" s="478"/>
      <c r="D590" s="478"/>
      <c r="E590" s="478"/>
      <c r="F590" s="479"/>
      <c r="G590" s="129"/>
    </row>
    <row r="591" spans="1:7" ht="21" x14ac:dyDescent="0.4">
      <c r="A591" s="121" t="s">
        <v>87</v>
      </c>
      <c r="B591" s="122">
        <v>2</v>
      </c>
      <c r="C591" s="122"/>
      <c r="D591" s="123"/>
      <c r="E591" s="124"/>
      <c r="F591" s="123"/>
      <c r="G591" s="129"/>
    </row>
    <row r="592" spans="1:7" ht="86.25" customHeight="1" x14ac:dyDescent="0.45">
      <c r="A592" s="226" t="s">
        <v>7</v>
      </c>
      <c r="B592" s="122">
        <v>0</v>
      </c>
      <c r="C592" s="143">
        <f>IF(B592=0, -10, IF(B592=1, -5, "0"))</f>
        <v>-10</v>
      </c>
      <c r="D592" s="170" t="s">
        <v>519</v>
      </c>
      <c r="E592" s="123" t="s">
        <v>534</v>
      </c>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7"/>
      <c r="E594" s="307"/>
      <c r="F594" s="123"/>
      <c r="G594" s="129"/>
    </row>
    <row r="595" spans="1:7" ht="84" x14ac:dyDescent="0.4">
      <c r="A595" s="401" t="s">
        <v>88</v>
      </c>
      <c r="B595" s="122">
        <v>1</v>
      </c>
      <c r="C595" s="195" t="str">
        <f>IF(B595=0, -5, "0")</f>
        <v>0</v>
      </c>
      <c r="D595" s="271" t="s">
        <v>529</v>
      </c>
      <c r="E595" s="271" t="s">
        <v>520</v>
      </c>
      <c r="F595" s="123"/>
      <c r="G595" s="129"/>
    </row>
    <row r="596" spans="1:7" ht="53.25" customHeight="1" x14ac:dyDescent="0.4">
      <c r="A596" s="121" t="s">
        <v>150</v>
      </c>
      <c r="B596" s="122" t="s">
        <v>30</v>
      </c>
      <c r="C596" s="122"/>
      <c r="D596" s="170"/>
      <c r="E596" s="124"/>
      <c r="F596" s="123"/>
      <c r="G596" s="129"/>
    </row>
    <row r="597" spans="1:7" s="258" customFormat="1" ht="27" customHeight="1" x14ac:dyDescent="0.4">
      <c r="A597" s="307" t="s">
        <v>384</v>
      </c>
      <c r="B597" s="122">
        <v>2</v>
      </c>
      <c r="C597" s="307"/>
      <c r="D597" s="172"/>
      <c r="E597" s="124"/>
      <c r="F597" s="123"/>
      <c r="G597" s="129"/>
    </row>
    <row r="598" spans="1:7" s="258" customFormat="1" ht="21" x14ac:dyDescent="0.4">
      <c r="A598" s="125" t="s">
        <v>329</v>
      </c>
      <c r="B598" s="122">
        <v>2</v>
      </c>
      <c r="C598" s="271"/>
      <c r="D598" s="172"/>
      <c r="E598" s="124"/>
      <c r="F598" s="123"/>
      <c r="G598" s="129"/>
    </row>
    <row r="599" spans="1:7" ht="21" x14ac:dyDescent="0.4">
      <c r="A599" s="290" t="s">
        <v>397</v>
      </c>
      <c r="B599" s="122">
        <v>2</v>
      </c>
      <c r="C599" s="142" t="str">
        <f>IF(B599=0, -2, "0")</f>
        <v>0</v>
      </c>
      <c r="D599" s="172"/>
      <c r="E599" s="124"/>
      <c r="F599" s="123"/>
      <c r="G599" s="129"/>
    </row>
    <row r="600" spans="1:7" ht="2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407</v>
      </c>
      <c r="B603" s="122">
        <v>2</v>
      </c>
      <c r="C603" s="122"/>
      <c r="D603" s="305"/>
      <c r="E603" s="124"/>
      <c r="F603" s="123"/>
      <c r="G603" s="129"/>
    </row>
    <row r="604" spans="1:7" ht="28.5" customHeight="1" x14ac:dyDescent="0.4">
      <c r="A604" s="160" t="s">
        <v>448</v>
      </c>
      <c r="B604" s="122">
        <v>2</v>
      </c>
      <c r="C604" s="122"/>
      <c r="D604" s="411">
        <v>1</v>
      </c>
      <c r="E604" s="124"/>
      <c r="F604" s="123"/>
      <c r="G604" s="129"/>
    </row>
    <row r="605" spans="1:7" s="258" customFormat="1" ht="21" x14ac:dyDescent="0.4">
      <c r="A605" s="487" t="s">
        <v>34</v>
      </c>
      <c r="B605" s="487"/>
      <c r="C605" s="488"/>
      <c r="D605" s="358">
        <f>SUM(B591:C604)</f>
        <v>11</v>
      </c>
      <c r="E605" s="108"/>
      <c r="F605" s="114"/>
      <c r="G605" s="114"/>
    </row>
    <row r="606" spans="1:7" s="258" customFormat="1" ht="21" x14ac:dyDescent="0.4">
      <c r="A606" s="487" t="s">
        <v>33</v>
      </c>
      <c r="B606" s="487"/>
      <c r="C606" s="487"/>
      <c r="D606" s="388">
        <f>D605/(COUNT(B591:C604)*2)</f>
        <v>0.42307692307692307</v>
      </c>
      <c r="E606" s="108"/>
      <c r="F606" s="114"/>
      <c r="G606" s="114"/>
    </row>
    <row r="607" spans="1:7" s="258" customFormat="1" ht="21" x14ac:dyDescent="0.4">
      <c r="A607" s="389"/>
      <c r="B607" s="390"/>
      <c r="C607" s="392"/>
      <c r="D607" s="393"/>
      <c r="E607" s="108"/>
      <c r="F607" s="114"/>
      <c r="G607" s="114"/>
    </row>
    <row r="608" spans="1:7" s="80" customFormat="1" ht="22.5" x14ac:dyDescent="0.45">
      <c r="A608" s="150" t="s">
        <v>37</v>
      </c>
      <c r="B608" s="151"/>
      <c r="C608" s="152"/>
      <c r="D608" s="153">
        <f>SUM(B578:C586,B591:C604)</f>
        <v>27</v>
      </c>
      <c r="E608" s="304"/>
      <c r="F608" s="304"/>
      <c r="G608" s="129"/>
    </row>
    <row r="609" spans="1:7" ht="22.5" x14ac:dyDescent="0.45">
      <c r="A609" s="504" t="s">
        <v>170</v>
      </c>
      <c r="B609" s="505"/>
      <c r="C609" s="506"/>
      <c r="D609" s="154">
        <f>D608/(COUNT(B578:C586,B591:C604)*2)</f>
        <v>0.6428571428571429</v>
      </c>
      <c r="E609" s="108"/>
      <c r="F609" s="114"/>
      <c r="G609" s="129"/>
    </row>
    <row r="610" spans="1:7" ht="21" x14ac:dyDescent="0.4">
      <c r="A610" s="155"/>
      <c r="B610" s="114"/>
      <c r="C610" s="135"/>
      <c r="G610" s="129"/>
    </row>
    <row r="611" spans="1:7" ht="19.5" customHeight="1" x14ac:dyDescent="0.45">
      <c r="A611" s="431" t="s">
        <v>8</v>
      </c>
      <c r="B611" s="431"/>
      <c r="C611" s="431"/>
      <c r="D611" s="431"/>
      <c r="E611" s="431"/>
      <c r="F611" s="431"/>
      <c r="G611" s="129"/>
    </row>
    <row r="612" spans="1:7" ht="22.5" x14ac:dyDescent="0.4">
      <c r="A612" s="156">
        <f>B11</f>
        <v>43507</v>
      </c>
      <c r="B612" s="114"/>
      <c r="C612" s="135"/>
      <c r="D612" s="137"/>
      <c r="E612" s="137"/>
      <c r="F612" s="137"/>
      <c r="G612" s="114"/>
    </row>
    <row r="613" spans="1:7" ht="21" x14ac:dyDescent="0.4">
      <c r="A613" s="439" t="s">
        <v>28</v>
      </c>
      <c r="B613" s="440" t="s">
        <v>29</v>
      </c>
      <c r="C613" s="440"/>
      <c r="D613" s="440" t="s">
        <v>42</v>
      </c>
      <c r="E613" s="441" t="s">
        <v>266</v>
      </c>
      <c r="F613" s="441" t="s">
        <v>302</v>
      </c>
      <c r="G613" s="114"/>
    </row>
    <row r="614" spans="1:7" ht="18.75" customHeight="1" x14ac:dyDescent="0.4">
      <c r="A614" s="439"/>
      <c r="B614" s="118" t="s">
        <v>32</v>
      </c>
      <c r="C614" s="118" t="s">
        <v>31</v>
      </c>
      <c r="D614" s="440"/>
      <c r="E614" s="441"/>
      <c r="F614" s="441"/>
      <c r="G614" s="129"/>
    </row>
    <row r="615" spans="1:7" s="80" customFormat="1" ht="18.75" customHeight="1" x14ac:dyDescent="0.4">
      <c r="A615" s="360"/>
      <c r="B615" s="361"/>
      <c r="C615" s="361"/>
      <c r="D615" s="361"/>
      <c r="E615" s="362"/>
      <c r="F615" s="362"/>
      <c r="G615" s="129"/>
    </row>
    <row r="616" spans="1:7" ht="24.75" x14ac:dyDescent="0.4">
      <c r="A616" s="363" t="s">
        <v>90</v>
      </c>
      <c r="B616" s="137"/>
      <c r="C616" s="472"/>
      <c r="D616" s="472"/>
      <c r="E616" s="472"/>
      <c r="F616" s="473"/>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21" x14ac:dyDescent="0.4">
      <c r="A623" s="164" t="s">
        <v>203</v>
      </c>
      <c r="B623" s="122">
        <v>2</v>
      </c>
      <c r="C623" s="122"/>
      <c r="D623" s="121"/>
      <c r="E623" s="124"/>
      <c r="F623" s="123"/>
      <c r="G623" s="129"/>
    </row>
    <row r="624" spans="1:7" ht="22.5" customHeight="1" x14ac:dyDescent="0.4">
      <c r="A624" s="290" t="s">
        <v>397</v>
      </c>
      <c r="B624" s="122">
        <v>2</v>
      </c>
      <c r="C624" s="142" t="str">
        <f>IF(B624=0, -2, "0")</f>
        <v>0</v>
      </c>
      <c r="D624" s="305"/>
      <c r="E624" s="124"/>
      <c r="F624" s="123"/>
      <c r="G624" s="129"/>
    </row>
    <row r="625" spans="1:7" ht="45" x14ac:dyDescent="0.4">
      <c r="A625" s="244" t="s">
        <v>458</v>
      </c>
      <c r="B625" s="122">
        <v>2</v>
      </c>
      <c r="C625" s="143" t="str">
        <f>IF(B625=0, -10, "0")</f>
        <v>0</v>
      </c>
      <c r="D625" s="123"/>
      <c r="E625" s="124"/>
      <c r="F625" s="123"/>
      <c r="G625" s="129"/>
    </row>
    <row r="626" spans="1:7" ht="21" x14ac:dyDescent="0.4">
      <c r="A626" s="487" t="s">
        <v>34</v>
      </c>
      <c r="B626" s="487"/>
      <c r="C626" s="487"/>
      <c r="D626" s="358">
        <f>SUM(B617:C625)</f>
        <v>18</v>
      </c>
      <c r="E626" s="469"/>
      <c r="F626" s="470"/>
      <c r="G626" s="129"/>
    </row>
    <row r="627" spans="1:7" ht="21" x14ac:dyDescent="0.4">
      <c r="A627" s="487" t="s">
        <v>33</v>
      </c>
      <c r="B627" s="487"/>
      <c r="C627" s="487"/>
      <c r="D627" s="388">
        <f>D626/(COUNT(B617:C625)*2)</f>
        <v>1</v>
      </c>
      <c r="E627" s="471"/>
      <c r="F627" s="461"/>
      <c r="G627" s="129"/>
    </row>
    <row r="628" spans="1:7" ht="21" x14ac:dyDescent="0.4">
      <c r="A628" s="325"/>
      <c r="B628" s="135"/>
      <c r="C628" s="468"/>
      <c r="D628" s="468"/>
      <c r="E628" s="468"/>
      <c r="F628" s="468"/>
      <c r="G628" s="129"/>
    </row>
    <row r="629" spans="1:7" ht="18.75" customHeight="1" x14ac:dyDescent="0.4">
      <c r="A629" s="363" t="s">
        <v>23</v>
      </c>
      <c r="B629" s="137"/>
      <c r="C629" s="120"/>
      <c r="D629" s="120"/>
      <c r="E629" s="120"/>
      <c r="F629" s="120"/>
      <c r="G629" s="129"/>
    </row>
    <row r="630" spans="1:7" ht="21" x14ac:dyDescent="0.4">
      <c r="A630" s="138" t="s">
        <v>83</v>
      </c>
      <c r="B630" s="122">
        <v>2</v>
      </c>
      <c r="C630" s="122"/>
      <c r="D630" s="193"/>
      <c r="E630" s="124"/>
      <c r="F630" s="123"/>
      <c r="G630" s="129"/>
    </row>
    <row r="631" spans="1:7" ht="24.75" customHeight="1" x14ac:dyDescent="0.45">
      <c r="A631" s="226" t="s">
        <v>50</v>
      </c>
      <c r="B631" s="122">
        <v>2</v>
      </c>
      <c r="C631" s="143" t="str">
        <f>IF(B631=0, -10, IF(B631=1, -5, "0"))</f>
        <v>0</v>
      </c>
      <c r="D631" s="245"/>
      <c r="E631" s="124"/>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s="258" customFormat="1" ht="21" x14ac:dyDescent="0.4">
      <c r="A634" s="160" t="s">
        <v>91</v>
      </c>
      <c r="B634" s="122">
        <v>2</v>
      </c>
      <c r="C634" s="122"/>
      <c r="D634" s="265"/>
      <c r="E634" s="124"/>
      <c r="F634" s="123"/>
      <c r="G634" s="114"/>
    </row>
    <row r="635" spans="1:7" ht="21" x14ac:dyDescent="0.4">
      <c r="A635" s="203" t="s">
        <v>420</v>
      </c>
      <c r="B635" s="122">
        <v>2</v>
      </c>
      <c r="C635" s="143"/>
      <c r="D635" s="265"/>
      <c r="E635" s="124"/>
      <c r="F635" s="123"/>
      <c r="G635" s="114"/>
    </row>
    <row r="636" spans="1:7" ht="22.5" customHeight="1" x14ac:dyDescent="0.4">
      <c r="A636" s="203" t="s">
        <v>419</v>
      </c>
      <c r="B636" s="122">
        <v>2</v>
      </c>
      <c r="C636" s="143"/>
      <c r="D636" s="265"/>
      <c r="E636" s="124"/>
      <c r="F636" s="123"/>
      <c r="G636" s="114"/>
    </row>
    <row r="637" spans="1:7" ht="21" customHeight="1" x14ac:dyDescent="0.4">
      <c r="A637" s="121" t="s">
        <v>132</v>
      </c>
      <c r="B637" s="122">
        <v>2</v>
      </c>
      <c r="C637" s="126"/>
      <c r="D637" s="324"/>
      <c r="E637" s="124"/>
      <c r="F637" s="123"/>
      <c r="G637" s="114"/>
    </row>
    <row r="638" spans="1:7" ht="22.5" x14ac:dyDescent="0.4">
      <c r="A638" s="448" t="s">
        <v>34</v>
      </c>
      <c r="B638" s="449"/>
      <c r="C638" s="450"/>
      <c r="D638" s="247">
        <f>SUM(B630:C637)</f>
        <v>16</v>
      </c>
      <c r="E638" s="326"/>
      <c r="F638" s="326"/>
      <c r="G638" s="323"/>
    </row>
    <row r="639" spans="1:7" ht="22.5" x14ac:dyDescent="0.4">
      <c r="A639" s="130" t="s">
        <v>33</v>
      </c>
      <c r="B639" s="131"/>
      <c r="C639" s="131"/>
      <c r="D639" s="133">
        <f>D638/(COUNT(B630:C637)*2)</f>
        <v>1</v>
      </c>
      <c r="E639" s="326"/>
      <c r="F639" s="326"/>
      <c r="G639" s="114"/>
    </row>
    <row r="640" spans="1:7" ht="27" customHeight="1" x14ac:dyDescent="0.4">
      <c r="A640" s="246"/>
      <c r="B640" s="246"/>
      <c r="C640" s="246"/>
      <c r="D640" s="323"/>
      <c r="E640" s="323"/>
      <c r="F640" s="323"/>
      <c r="G640" s="114"/>
    </row>
    <row r="641" spans="1:16382" ht="24.75" x14ac:dyDescent="0.4">
      <c r="A641" s="363" t="s">
        <v>96</v>
      </c>
      <c r="B641" s="137"/>
      <c r="C641" s="472"/>
      <c r="D641" s="472"/>
      <c r="E641" s="472"/>
      <c r="F641" s="473"/>
      <c r="G641" s="114"/>
    </row>
    <row r="642" spans="1:16382" s="6"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s="258" customFormat="1" ht="21" x14ac:dyDescent="0.4">
      <c r="A644" s="138" t="s">
        <v>188</v>
      </c>
      <c r="B644" s="122">
        <v>2</v>
      </c>
      <c r="C644" s="122"/>
      <c r="D644" s="266"/>
      <c r="E644" s="121"/>
      <c r="F644" s="123"/>
      <c r="G644" s="114"/>
    </row>
    <row r="645" spans="1:16382" s="258" customFormat="1" ht="21" x14ac:dyDescent="0.4">
      <c r="A645" s="121" t="s">
        <v>222</v>
      </c>
      <c r="B645" s="122">
        <v>2</v>
      </c>
      <c r="C645" s="126"/>
      <c r="D645" s="265"/>
      <c r="E645" s="124"/>
      <c r="F645" s="123"/>
      <c r="G645" s="114"/>
    </row>
    <row r="646" spans="1:16382" ht="21" x14ac:dyDescent="0.4">
      <c r="A646" s="203" t="s">
        <v>420</v>
      </c>
      <c r="B646" s="122">
        <v>2</v>
      </c>
      <c r="C646" s="126"/>
      <c r="D646" s="265"/>
      <c r="E646" s="124"/>
      <c r="F646" s="123"/>
      <c r="G646" s="114"/>
    </row>
    <row r="647" spans="1:16382" ht="45" x14ac:dyDescent="0.4">
      <c r="A647" s="244" t="s">
        <v>458</v>
      </c>
      <c r="B647" s="122">
        <v>2</v>
      </c>
      <c r="C647" s="143" t="str">
        <f>IF(B647=0, -10, "0")</f>
        <v>0</v>
      </c>
      <c r="D647" s="265"/>
      <c r="E647" s="124"/>
      <c r="F647" s="123"/>
      <c r="G647" s="114"/>
    </row>
    <row r="648" spans="1:16382" ht="21" x14ac:dyDescent="0.4">
      <c r="A648" s="203" t="s">
        <v>419</v>
      </c>
      <c r="B648" s="122">
        <v>2</v>
      </c>
      <c r="C648" s="174"/>
      <c r="D648" s="265"/>
      <c r="E648" s="124"/>
      <c r="F648" s="123"/>
      <c r="G648" s="114"/>
    </row>
    <row r="649" spans="1:16382" ht="22.5" x14ac:dyDescent="0.4">
      <c r="A649" s="448" t="s">
        <v>34</v>
      </c>
      <c r="B649" s="449"/>
      <c r="C649" s="450"/>
      <c r="D649" s="148">
        <f>SUM(B642:C648)</f>
        <v>14</v>
      </c>
      <c r="E649" s="326"/>
      <c r="F649" s="326"/>
      <c r="G649" s="114"/>
    </row>
    <row r="650" spans="1:16382" ht="21" x14ac:dyDescent="0.4">
      <c r="A650" s="148" t="s">
        <v>33</v>
      </c>
      <c r="B650" s="249"/>
      <c r="C650" s="249"/>
      <c r="D650" s="133">
        <f>D649/(COUNT(B642:C648)*2)</f>
        <v>1</v>
      </c>
      <c r="E650" s="173"/>
      <c r="F650" s="173"/>
      <c r="G650" s="114"/>
    </row>
    <row r="651" spans="1:16382" ht="22.5" x14ac:dyDescent="0.3">
      <c r="A651" s="491"/>
      <c r="B651" s="491"/>
      <c r="C651" s="491"/>
      <c r="D651" s="491"/>
      <c r="E651" s="491"/>
      <c r="F651" s="491"/>
      <c r="G651" s="491"/>
    </row>
    <row r="652" spans="1:16382" ht="24.75" x14ac:dyDescent="0.4">
      <c r="A652" s="363" t="s">
        <v>26</v>
      </c>
      <c r="B652" s="472"/>
      <c r="C652" s="472"/>
      <c r="D652" s="472"/>
      <c r="E652" s="472"/>
      <c r="F652" s="473"/>
      <c r="G652" s="108"/>
    </row>
    <row r="653" spans="1:16382" s="258" customFormat="1" ht="21" x14ac:dyDescent="0.4">
      <c r="A653" s="160" t="s">
        <v>223</v>
      </c>
      <c r="B653" s="122">
        <v>2</v>
      </c>
      <c r="C653" s="122"/>
      <c r="D653" s="163"/>
      <c r="E653" s="124"/>
      <c r="F653" s="123"/>
      <c r="G653" s="108"/>
    </row>
    <row r="654" spans="1:16382" ht="21" x14ac:dyDescent="0.4">
      <c r="A654" s="203" t="s">
        <v>420</v>
      </c>
      <c r="B654" s="122">
        <v>2</v>
      </c>
      <c r="C654" s="174"/>
      <c r="D654" s="179"/>
      <c r="E654" s="127"/>
      <c r="F654" s="123"/>
      <c r="G654" s="108"/>
    </row>
    <row r="655" spans="1:16382" ht="21" x14ac:dyDescent="0.4">
      <c r="A655" s="203" t="s">
        <v>419</v>
      </c>
      <c r="B655" s="122">
        <v>2</v>
      </c>
      <c r="C655" s="174"/>
      <c r="D655" s="179"/>
      <c r="E655" s="127"/>
      <c r="F655" s="123"/>
      <c r="G655" s="108"/>
    </row>
    <row r="656" spans="1:16382" s="258" customFormat="1" ht="22.5" x14ac:dyDescent="0.45">
      <c r="A656" s="226" t="s">
        <v>92</v>
      </c>
      <c r="B656" s="122">
        <v>2</v>
      </c>
      <c r="C656" s="143" t="str">
        <f>IF(B656=0, -10, IF(B656=1, -5, "0"))</f>
        <v>0</v>
      </c>
      <c r="D656" s="307"/>
      <c r="E656" s="307"/>
      <c r="F656" s="123"/>
      <c r="G656" s="108"/>
    </row>
    <row r="657" spans="1:7" ht="42" x14ac:dyDescent="0.4">
      <c r="A657" s="138" t="s">
        <v>189</v>
      </c>
      <c r="B657" s="122">
        <v>2</v>
      </c>
      <c r="C657" s="122"/>
      <c r="D657" s="307"/>
      <c r="E657" s="307"/>
      <c r="F657" s="123"/>
      <c r="G657" s="248"/>
    </row>
    <row r="658" spans="1:7" ht="45" x14ac:dyDescent="0.4">
      <c r="A658" s="244" t="s">
        <v>326</v>
      </c>
      <c r="B658" s="122">
        <v>2</v>
      </c>
      <c r="C658" s="143" t="str">
        <f>IF(B658=0, -10, "0")</f>
        <v>0</v>
      </c>
      <c r="D658" s="307"/>
      <c r="E658" s="307"/>
      <c r="F658" s="123"/>
      <c r="G658" s="108"/>
    </row>
    <row r="659" spans="1:7" ht="42" x14ac:dyDescent="0.4">
      <c r="A659" s="121" t="s">
        <v>150</v>
      </c>
      <c r="B659" s="122" t="s">
        <v>30</v>
      </c>
      <c r="C659" s="122"/>
      <c r="D659" s="179"/>
      <c r="E659" s="127"/>
      <c r="F659" s="123"/>
      <c r="G659" s="108"/>
    </row>
    <row r="660" spans="1:7" ht="21" x14ac:dyDescent="0.4">
      <c r="A660" s="483" t="s">
        <v>311</v>
      </c>
      <c r="B660" s="484"/>
      <c r="C660" s="484"/>
      <c r="D660" s="484"/>
      <c r="E660" s="484"/>
      <c r="F660" s="485"/>
      <c r="G660" s="108"/>
    </row>
    <row r="661" spans="1:7" s="258" customFormat="1" ht="21" x14ac:dyDescent="0.4">
      <c r="A661" s="125" t="s">
        <v>329</v>
      </c>
      <c r="B661" s="122">
        <v>2</v>
      </c>
      <c r="C661" s="307"/>
      <c r="D661" s="179"/>
      <c r="E661" s="127"/>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2" t="s">
        <v>318</v>
      </c>
      <c r="B664" s="122">
        <v>2</v>
      </c>
      <c r="C664" s="174" t="str">
        <f>IF(B664=0, -5, "0")</f>
        <v>0</v>
      </c>
      <c r="D664" s="146"/>
      <c r="E664" s="147"/>
      <c r="F664" s="128"/>
      <c r="G664" s="114"/>
    </row>
    <row r="665" spans="1:7" ht="21" x14ac:dyDescent="0.4">
      <c r="A665" s="188" t="s">
        <v>328</v>
      </c>
      <c r="B665" s="122" t="s">
        <v>30</v>
      </c>
      <c r="C665" s="174"/>
      <c r="D665" s="331"/>
      <c r="E665" s="331"/>
      <c r="F665" s="128"/>
      <c r="G665" s="114"/>
    </row>
    <row r="666" spans="1:7" ht="21" x14ac:dyDescent="0.4">
      <c r="A666" s="125" t="s">
        <v>407</v>
      </c>
      <c r="B666" s="122">
        <v>2</v>
      </c>
      <c r="C666" s="174"/>
      <c r="D666" s="331"/>
      <c r="E666" s="331"/>
      <c r="F666" s="128"/>
      <c r="G666" s="114"/>
    </row>
    <row r="667" spans="1:7" ht="34.5" customHeight="1" x14ac:dyDescent="0.4">
      <c r="A667" s="121" t="s">
        <v>423</v>
      </c>
      <c r="B667" s="122">
        <v>2</v>
      </c>
      <c r="C667" s="122"/>
      <c r="D667" s="411">
        <v>1</v>
      </c>
      <c r="E667" s="331"/>
      <c r="F667" s="128"/>
      <c r="G667" s="114"/>
    </row>
    <row r="668" spans="1:7" ht="21" x14ac:dyDescent="0.4">
      <c r="A668" s="148" t="s">
        <v>34</v>
      </c>
      <c r="B668" s="148"/>
      <c r="C668" s="148"/>
      <c r="D668" s="148">
        <f>SUM(B653:C667)</f>
        <v>24</v>
      </c>
      <c r="E668" s="108"/>
      <c r="F668" s="114"/>
      <c r="G668" s="114"/>
    </row>
    <row r="669" spans="1:7" ht="21" x14ac:dyDescent="0.4">
      <c r="A669" s="130" t="s">
        <v>33</v>
      </c>
      <c r="B669" s="131"/>
      <c r="C669" s="132"/>
      <c r="D669" s="133">
        <f>D668/(COUNT(B653:C667)*2)</f>
        <v>1</v>
      </c>
      <c r="E669" s="177"/>
      <c r="F669" s="114"/>
      <c r="G669" s="114"/>
    </row>
    <row r="670" spans="1:7" ht="21" x14ac:dyDescent="0.4">
      <c r="A670" s="149"/>
      <c r="B670" s="135"/>
      <c r="C670" s="135"/>
      <c r="D670" s="135"/>
      <c r="E670" s="108"/>
      <c r="F670" s="114"/>
      <c r="G670" s="114"/>
    </row>
    <row r="671" spans="1:7" ht="22.5" x14ac:dyDescent="0.45">
      <c r="A671" s="150" t="s">
        <v>38</v>
      </c>
      <c r="B671" s="189"/>
      <c r="C671" s="190"/>
      <c r="D671" s="153">
        <f>SUM(D626,D638,D649,D668)</f>
        <v>72</v>
      </c>
      <c r="E671" s="108"/>
      <c r="F671" s="114"/>
      <c r="G671" s="114"/>
    </row>
    <row r="672" spans="1:7" ht="22.5" x14ac:dyDescent="0.45">
      <c r="A672" s="150" t="s">
        <v>171</v>
      </c>
      <c r="B672" s="189"/>
      <c r="C672" s="190"/>
      <c r="D672" s="154">
        <f>D671/(COUNT(B653:C667,B630:C637,B642:C648,B617:C625)*2)</f>
        <v>1</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31" t="s">
        <v>356</v>
      </c>
      <c r="B675" s="431"/>
      <c r="C675" s="431"/>
      <c r="D675" s="431"/>
      <c r="E675" s="431"/>
      <c r="F675" s="431"/>
      <c r="G675" s="114"/>
    </row>
    <row r="676" spans="1:7" ht="21" x14ac:dyDescent="0.4">
      <c r="A676" s="243">
        <f>B11</f>
        <v>43507</v>
      </c>
      <c r="B676" s="114"/>
      <c r="C676" s="135"/>
      <c r="D676" s="135"/>
      <c r="E676" s="328"/>
      <c r="F676" s="135"/>
      <c r="G676" s="114"/>
    </row>
    <row r="677" spans="1:7" ht="21.75" customHeight="1" x14ac:dyDescent="0.4">
      <c r="A677" s="439" t="s">
        <v>28</v>
      </c>
      <c r="B677" s="440" t="s">
        <v>29</v>
      </c>
      <c r="C677" s="440"/>
      <c r="D677" s="440" t="s">
        <v>42</v>
      </c>
      <c r="E677" s="441" t="s">
        <v>266</v>
      </c>
      <c r="F677" s="441" t="s">
        <v>302</v>
      </c>
      <c r="G677" s="129"/>
    </row>
    <row r="678" spans="1:7" ht="21" x14ac:dyDescent="0.4">
      <c r="A678" s="439"/>
      <c r="B678" s="118" t="s">
        <v>32</v>
      </c>
      <c r="C678" s="118" t="s">
        <v>31</v>
      </c>
      <c r="D678" s="440"/>
      <c r="E678" s="441"/>
      <c r="F678" s="441"/>
      <c r="G678" s="114"/>
    </row>
    <row r="679" spans="1:7" s="80" customFormat="1" ht="22.5" x14ac:dyDescent="0.4">
      <c r="A679" s="360"/>
      <c r="B679" s="361"/>
      <c r="C679" s="361"/>
      <c r="D679" s="361"/>
      <c r="E679" s="362"/>
      <c r="F679" s="362"/>
      <c r="G679" s="129"/>
    </row>
    <row r="680" spans="1:7" ht="21" x14ac:dyDescent="0.4">
      <c r="A680" s="121" t="s">
        <v>388</v>
      </c>
      <c r="B680" s="122" t="s">
        <v>30</v>
      </c>
      <c r="C680" s="122"/>
      <c r="D680" s="123"/>
      <c r="E680" s="124"/>
      <c r="F680" s="123"/>
      <c r="G680" s="114"/>
    </row>
    <row r="681" spans="1:7" ht="21" x14ac:dyDescent="0.4">
      <c r="A681" s="121" t="s">
        <v>358</v>
      </c>
      <c r="B681" s="122">
        <v>2</v>
      </c>
      <c r="C681" s="122"/>
      <c r="D681" s="123"/>
      <c r="E681" s="124"/>
      <c r="F681" s="123"/>
      <c r="G681" s="129"/>
    </row>
    <row r="682" spans="1:7" s="80" customFormat="1" ht="42"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t="s">
        <v>30</v>
      </c>
      <c r="C685" s="122"/>
      <c r="D685" s="255"/>
      <c r="E685" s="127"/>
      <c r="F685" s="123"/>
      <c r="G685" s="129"/>
    </row>
    <row r="686" spans="1:7" s="80" customFormat="1" ht="21" x14ac:dyDescent="0.4">
      <c r="A686" s="125" t="s">
        <v>295</v>
      </c>
      <c r="B686" s="122" t="s">
        <v>30</v>
      </c>
      <c r="C686" s="124"/>
      <c r="D686" s="255"/>
      <c r="E686" s="127"/>
      <c r="F686" s="123"/>
      <c r="G686" s="129"/>
    </row>
    <row r="687" spans="1:7" s="80" customFormat="1" ht="42" x14ac:dyDescent="0.4">
      <c r="A687" s="403" t="s">
        <v>296</v>
      </c>
      <c r="B687" s="122" t="s">
        <v>30</v>
      </c>
      <c r="C687" s="169" t="str">
        <f>IF(B687=0, -5, "0")</f>
        <v>0</v>
      </c>
      <c r="D687" s="200"/>
      <c r="E687" s="269"/>
      <c r="F687" s="123"/>
      <c r="G687" s="129"/>
    </row>
    <row r="688" spans="1:7" s="80" customFormat="1" ht="42" x14ac:dyDescent="0.4">
      <c r="A688" s="125" t="s">
        <v>389</v>
      </c>
      <c r="B688" s="122">
        <v>2</v>
      </c>
      <c r="C688" s="198"/>
      <c r="D688" s="281"/>
      <c r="E688" s="269"/>
      <c r="F688" s="123"/>
      <c r="G688" s="129"/>
    </row>
    <row r="689" spans="1:7" ht="21" x14ac:dyDescent="0.4">
      <c r="A689" s="125" t="s">
        <v>399</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38.25" customHeight="1" x14ac:dyDescent="0.4">
      <c r="A691" s="237" t="s">
        <v>179</v>
      </c>
      <c r="B691" s="122">
        <v>2</v>
      </c>
      <c r="C691" s="275"/>
      <c r="D691" s="255"/>
      <c r="E691" s="124"/>
      <c r="F691" s="123"/>
      <c r="G691" s="129"/>
    </row>
    <row r="692" spans="1:7" s="80" customFormat="1" ht="80.25" customHeight="1" x14ac:dyDescent="0.4">
      <c r="A692" s="237" t="s">
        <v>14</v>
      </c>
      <c r="B692" s="122">
        <v>0</v>
      </c>
      <c r="C692" s="275"/>
      <c r="D692" s="128" t="s">
        <v>530</v>
      </c>
      <c r="E692" s="128" t="s">
        <v>518</v>
      </c>
      <c r="F692" s="123"/>
      <c r="G692" s="129"/>
    </row>
    <row r="693" spans="1:7" ht="21" x14ac:dyDescent="0.4">
      <c r="A693" s="125" t="s">
        <v>385</v>
      </c>
      <c r="B693" s="122" t="s">
        <v>30</v>
      </c>
      <c r="C693" s="198"/>
      <c r="D693" s="257"/>
      <c r="E693" s="127"/>
      <c r="F693" s="123"/>
      <c r="G693" s="114"/>
    </row>
    <row r="694" spans="1:7" ht="63" x14ac:dyDescent="0.4">
      <c r="A694" s="125" t="s">
        <v>386</v>
      </c>
      <c r="B694" s="122" t="s">
        <v>30</v>
      </c>
      <c r="C694" s="166"/>
      <c r="D694" s="257"/>
      <c r="E694" s="127"/>
      <c r="F694" s="123"/>
      <c r="G694" s="114"/>
    </row>
    <row r="695" spans="1:7" ht="21" x14ac:dyDescent="0.4">
      <c r="A695" s="272" t="s">
        <v>390</v>
      </c>
      <c r="B695" s="122">
        <v>2</v>
      </c>
      <c r="C695" s="174"/>
      <c r="D695" s="146"/>
      <c r="E695" s="147"/>
      <c r="F695" s="123"/>
      <c r="G695" s="114"/>
    </row>
    <row r="696" spans="1:7" ht="21" x14ac:dyDescent="0.4">
      <c r="A696" s="256" t="s">
        <v>319</v>
      </c>
      <c r="B696" s="122" t="s">
        <v>30</v>
      </c>
      <c r="C696" s="174"/>
      <c r="D696" s="121"/>
      <c r="E696" s="124"/>
      <c r="F696" s="123"/>
      <c r="G696" s="114"/>
    </row>
    <row r="697" spans="1:7" s="258" customFormat="1" ht="42" x14ac:dyDescent="0.4">
      <c r="A697" s="256" t="s">
        <v>459</v>
      </c>
      <c r="B697" s="122">
        <v>2</v>
      </c>
      <c r="C697" s="174"/>
      <c r="D697" s="121"/>
      <c r="E697" s="124"/>
      <c r="F697" s="123"/>
      <c r="G697" s="114"/>
    </row>
    <row r="698" spans="1:7" s="258" customFormat="1" ht="21" x14ac:dyDescent="0.4">
      <c r="A698" s="256" t="s">
        <v>421</v>
      </c>
      <c r="B698" s="122">
        <v>2</v>
      </c>
      <c r="C698" s="174"/>
      <c r="D698" s="305"/>
      <c r="E698" s="124"/>
      <c r="F698" s="123"/>
      <c r="G698" s="114"/>
    </row>
    <row r="699" spans="1:7" s="258" customFormat="1" ht="22.5" x14ac:dyDescent="0.45">
      <c r="A699" s="125" t="s">
        <v>423</v>
      </c>
      <c r="B699" s="122" t="str">
        <f>IF(D699=1, 2, IF(AND(D699&lt;1,D699&gt;0), 1, IF(D699=0,"0","NA")))</f>
        <v>NA</v>
      </c>
      <c r="C699" s="122"/>
      <c r="D699" s="411" t="str">
        <f>IFERROR(E699/F699,"N.A")</f>
        <v>N.A</v>
      </c>
      <c r="E699" s="308"/>
      <c r="F699" s="123"/>
      <c r="G699" s="114"/>
    </row>
    <row r="700" spans="1:7" s="80" customFormat="1" ht="22.5" x14ac:dyDescent="0.45">
      <c r="A700" s="150" t="s">
        <v>428</v>
      </c>
      <c r="B700" s="189"/>
      <c r="C700" s="190"/>
      <c r="D700" s="394">
        <f>SUM(B680:C699)</f>
        <v>22</v>
      </c>
      <c r="E700" s="108"/>
      <c r="F700" s="114"/>
      <c r="G700" s="129"/>
    </row>
    <row r="701" spans="1:7" ht="22.5" x14ac:dyDescent="0.45">
      <c r="A701" s="150" t="s">
        <v>429</v>
      </c>
      <c r="B701" s="189"/>
      <c r="C701" s="190"/>
      <c r="D701" s="154">
        <f>D700/(COUNT(B680:C699)*2)</f>
        <v>0.91666666666666663</v>
      </c>
      <c r="E701" s="258"/>
      <c r="F701" s="268"/>
      <c r="G701" s="114"/>
    </row>
    <row r="702" spans="1:7" ht="21" x14ac:dyDescent="0.4">
      <c r="A702" s="248"/>
      <c r="B702" s="329"/>
      <c r="C702" s="329"/>
      <c r="D702" s="80"/>
      <c r="E702" s="80"/>
      <c r="F702" s="330"/>
      <c r="G702" s="274"/>
    </row>
    <row r="703" spans="1:7" ht="21" customHeight="1" x14ac:dyDescent="0.4">
      <c r="A703" s="486" t="s">
        <v>460</v>
      </c>
      <c r="B703" s="486"/>
      <c r="C703" s="486"/>
      <c r="D703" s="486"/>
      <c r="E703" s="486"/>
      <c r="F703" s="486"/>
      <c r="G703" s="274"/>
    </row>
    <row r="704" spans="1:7" ht="21" customHeight="1" x14ac:dyDescent="0.4">
      <c r="A704" s="251">
        <f>B11</f>
        <v>43507</v>
      </c>
      <c r="B704" s="114"/>
      <c r="C704" s="135"/>
      <c r="D704" s="273"/>
      <c r="E704" s="273"/>
      <c r="F704" s="273"/>
      <c r="G704" s="274"/>
    </row>
    <row r="705" spans="1:7" ht="21" x14ac:dyDescent="0.4">
      <c r="A705" s="480" t="s">
        <v>28</v>
      </c>
      <c r="B705" s="482" t="s">
        <v>29</v>
      </c>
      <c r="C705" s="482"/>
      <c r="D705" s="440" t="s">
        <v>42</v>
      </c>
      <c r="E705" s="441" t="s">
        <v>266</v>
      </c>
      <c r="F705" s="441" t="s">
        <v>302</v>
      </c>
      <c r="G705" s="274"/>
    </row>
    <row r="706" spans="1:7" ht="21" x14ac:dyDescent="0.4">
      <c r="A706" s="481"/>
      <c r="B706" s="383" t="s">
        <v>32</v>
      </c>
      <c r="C706" s="383" t="s">
        <v>31</v>
      </c>
      <c r="D706" s="440"/>
      <c r="E706" s="441"/>
      <c r="F706" s="441"/>
      <c r="G706" s="274"/>
    </row>
    <row r="707" spans="1:7" s="80" customFormat="1" ht="22.5" x14ac:dyDescent="0.4">
      <c r="A707" s="360"/>
      <c r="B707" s="361"/>
      <c r="C707" s="361"/>
      <c r="D707" s="361"/>
      <c r="E707" s="362"/>
      <c r="F707" s="362"/>
      <c r="G707" s="129"/>
    </row>
    <row r="708" spans="1:7" ht="24.75" x14ac:dyDescent="0.4">
      <c r="A708" s="501" t="s">
        <v>306</v>
      </c>
      <c r="B708" s="502"/>
      <c r="C708" s="502"/>
      <c r="D708" s="502"/>
      <c r="E708" s="502"/>
      <c r="F708" s="503"/>
      <c r="G708" s="274"/>
    </row>
    <row r="709" spans="1:7" ht="21" x14ac:dyDescent="0.4">
      <c r="A709" s="160" t="s">
        <v>220</v>
      </c>
      <c r="B709" s="275">
        <v>2</v>
      </c>
      <c r="C709" s="275"/>
      <c r="D709" s="269"/>
      <c r="E709" s="269"/>
      <c r="F709" s="200"/>
      <c r="G709" s="274"/>
    </row>
    <row r="710" spans="1:7" ht="21" x14ac:dyDescent="0.4">
      <c r="A710" s="160" t="s">
        <v>317</v>
      </c>
      <c r="B710" s="275">
        <v>2</v>
      </c>
      <c r="C710" s="275"/>
      <c r="D710" s="200"/>
      <c r="E710" s="269"/>
      <c r="F710" s="200"/>
      <c r="G710" s="274"/>
    </row>
    <row r="711" spans="1:7" ht="21" x14ac:dyDescent="0.4">
      <c r="A711" s="401" t="s">
        <v>273</v>
      </c>
      <c r="B711" s="275">
        <v>2</v>
      </c>
      <c r="C711" s="231" t="str">
        <f>IF(B711=0, -5, "0")</f>
        <v>0</v>
      </c>
      <c r="D711" s="265"/>
      <c r="E711" s="269"/>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66"/>
      <c r="C714" s="467"/>
      <c r="D714" s="247">
        <f>SUM(B709:C713)</f>
        <v>10</v>
      </c>
      <c r="E714" s="225"/>
      <c r="F714" s="173"/>
      <c r="G714" s="114"/>
    </row>
    <row r="715" spans="1:7" ht="21" x14ac:dyDescent="0.4">
      <c r="A715" s="130" t="s">
        <v>33</v>
      </c>
      <c r="B715" s="466"/>
      <c r="C715" s="467"/>
      <c r="D715" s="397">
        <f>D714/(COUNT(B709:C713)*2)</f>
        <v>1</v>
      </c>
      <c r="E715" s="225"/>
      <c r="F715" s="173"/>
      <c r="G715" s="114"/>
    </row>
    <row r="716" spans="1:7" s="80" customFormat="1" ht="21" x14ac:dyDescent="0.4">
      <c r="A716" s="306"/>
      <c r="B716" s="375"/>
      <c r="C716" s="375"/>
      <c r="D716" s="250"/>
      <c r="E716" s="395"/>
      <c r="F716" s="396"/>
      <c r="G716" s="129"/>
    </row>
    <row r="717" spans="1:7" ht="24.75" x14ac:dyDescent="0.4">
      <c r="A717" s="501" t="s">
        <v>307</v>
      </c>
      <c r="B717" s="502"/>
      <c r="C717" s="502"/>
      <c r="D717" s="502"/>
      <c r="E717" s="502"/>
      <c r="F717" s="503"/>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4">
      <c r="A720" s="253" t="s">
        <v>423</v>
      </c>
      <c r="B720" s="122" t="str">
        <f>IF(D720=1, 2, IF(AND(D720&lt;1,D720&gt;0), 1, IF(D720=0,"0","NA")))</f>
        <v>NA</v>
      </c>
      <c r="C720" s="126"/>
      <c r="D720" s="411" t="str">
        <f>IFERROR(E720/F720,"N.A")</f>
        <v>N.A</v>
      </c>
      <c r="E720" s="265"/>
      <c r="F720" s="200"/>
    </row>
    <row r="721" spans="1:7" s="258" customFormat="1" ht="21" x14ac:dyDescent="0.3">
      <c r="A721" s="130" t="s">
        <v>34</v>
      </c>
      <c r="B721" s="130"/>
      <c r="C721" s="148"/>
      <c r="D721" s="359">
        <f>SUM(B718:C720)</f>
        <v>4</v>
      </c>
      <c r="E721" s="2"/>
      <c r="F721" s="96"/>
      <c r="G721" s="94"/>
    </row>
    <row r="722" spans="1:7" s="258" customFormat="1" ht="21" x14ac:dyDescent="0.4">
      <c r="A722" s="130" t="s">
        <v>33</v>
      </c>
      <c r="B722" s="131"/>
      <c r="C722" s="132"/>
      <c r="D722" s="333">
        <f>D721/(COUNT(B718:C720)*2)</f>
        <v>1</v>
      </c>
      <c r="E722" s="2"/>
      <c r="F722" s="96"/>
      <c r="G722" s="114"/>
    </row>
    <row r="723" spans="1:7" s="336" customFormat="1" ht="21" x14ac:dyDescent="0.4">
      <c r="A723" s="125"/>
      <c r="B723" s="332"/>
      <c r="C723" s="332"/>
      <c r="D723" s="323"/>
      <c r="E723" s="80"/>
      <c r="F723" s="330"/>
      <c r="G723" s="129"/>
    </row>
    <row r="724" spans="1:7" s="258" customFormat="1" ht="22.5" x14ac:dyDescent="0.45">
      <c r="A724" s="150" t="s">
        <v>430</v>
      </c>
      <c r="B724" s="189"/>
      <c r="C724" s="190"/>
      <c r="D724" s="313">
        <f>SUM(D721,D714)</f>
        <v>14</v>
      </c>
      <c r="E724" s="260"/>
      <c r="F724" s="330"/>
      <c r="G724" s="114"/>
    </row>
    <row r="725" spans="1:7" s="258" customFormat="1" ht="22.5" x14ac:dyDescent="0.45">
      <c r="A725" s="150" t="s">
        <v>431</v>
      </c>
      <c r="B725" s="189"/>
      <c r="C725" s="190"/>
      <c r="D725" s="154">
        <f>D724/(COUNT(B718:C720,B709:C713)*2)</f>
        <v>1</v>
      </c>
      <c r="E725" s="108"/>
      <c r="F725" s="114"/>
      <c r="G725" s="267"/>
    </row>
    <row r="726" spans="1:7" x14ac:dyDescent="0.3">
      <c r="A726" s="258"/>
      <c r="B726" s="258"/>
      <c r="C726" s="258"/>
      <c r="D726" s="258"/>
      <c r="E726" s="258"/>
      <c r="F726" s="268"/>
    </row>
    <row r="727" spans="1:7" s="259" customFormat="1" ht="22.5" x14ac:dyDescent="0.45">
      <c r="A727" s="376" t="s">
        <v>423</v>
      </c>
      <c r="B727" s="264"/>
      <c r="C727" s="264"/>
      <c r="D727" s="420">
        <f>AVERAGE(D720,D699,D667,D604,D564,D524,D470,D423,D365,D298,D243,D184,D129,D43)</f>
        <v>0.8</v>
      </c>
      <c r="E727" s="101"/>
      <c r="F727" s="102"/>
      <c r="G727" s="93"/>
    </row>
    <row r="728" spans="1:7" ht="22.5" x14ac:dyDescent="0.3">
      <c r="A728" s="261" t="s">
        <v>424</v>
      </c>
      <c r="B728" s="262"/>
      <c r="C728" s="263"/>
      <c r="D728" s="26">
        <f>SUM(D724,D700,D671,D608,D568,D525,D474,D427,D369,D302,D247,D185,D130,D47)</f>
        <v>401</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0.783203125</v>
      </c>
      <c r="E729" s="259"/>
      <c r="F729" s="259"/>
    </row>
  </sheetData>
  <sheetProtection algorithmName="SHA-512" hashValue="jg3Tou63kN0UC7JEKNgLJf6wlpKQTd1H8alH7XsLaAi4KVhZHB7XV9twHBRogKEA/XoUChGzcwvnFyvH3L38Ew==" saltValue="SBiqni83KAW9+3zgtyu/6A==" spinCount="100000" sheet="1" objects="1" scenarios="1" formatCells="0" formatColumns="0" formatRows="0"/>
  <mergeCells count="156">
    <mergeCell ref="A64:G64"/>
    <mergeCell ref="A49:G49"/>
    <mergeCell ref="A120:F120"/>
    <mergeCell ref="A132:F132"/>
    <mergeCell ref="A164:F164"/>
    <mergeCell ref="A175:F175"/>
    <mergeCell ref="A187:F187"/>
    <mergeCell ref="A228:F228"/>
    <mergeCell ref="A204:F204"/>
    <mergeCell ref="A83:G83"/>
    <mergeCell ref="A103:F103"/>
    <mergeCell ref="A111:F111"/>
    <mergeCell ref="A190:A191"/>
    <mergeCell ref="B190:C190"/>
    <mergeCell ref="D190:D191"/>
    <mergeCell ref="E190:E191"/>
    <mergeCell ref="F190:F191"/>
    <mergeCell ref="A717:F717"/>
    <mergeCell ref="A565:C565"/>
    <mergeCell ref="A566:C566"/>
    <mergeCell ref="A626:C626"/>
    <mergeCell ref="A627:C627"/>
    <mergeCell ref="A609:C609"/>
    <mergeCell ref="C556:F556"/>
    <mergeCell ref="A356:G356"/>
    <mergeCell ref="A264:C264"/>
    <mergeCell ref="C616:F616"/>
    <mergeCell ref="B613:C613"/>
    <mergeCell ref="D613:D614"/>
    <mergeCell ref="A708:F708"/>
    <mergeCell ref="F677:F678"/>
    <mergeCell ref="A613:A614"/>
    <mergeCell ref="E613:E614"/>
    <mergeCell ref="A675:F675"/>
    <mergeCell ref="A490:F490"/>
    <mergeCell ref="A289:F289"/>
    <mergeCell ref="A135:A136"/>
    <mergeCell ref="B135:C135"/>
    <mergeCell ref="D135:D136"/>
    <mergeCell ref="E135:E136"/>
    <mergeCell ref="F135:F136"/>
    <mergeCell ref="A482:F482"/>
    <mergeCell ref="A244:C244"/>
    <mergeCell ref="A226:C226"/>
    <mergeCell ref="A146:F146"/>
    <mergeCell ref="B185:C185"/>
    <mergeCell ref="A651:G651"/>
    <mergeCell ref="A479:A480"/>
    <mergeCell ref="B479:C479"/>
    <mergeCell ref="D479:D480"/>
    <mergeCell ref="E479:E480"/>
    <mergeCell ref="F479:F480"/>
    <mergeCell ref="A504:F504"/>
    <mergeCell ref="A531:A532"/>
    <mergeCell ref="B531:C531"/>
    <mergeCell ref="B714:C714"/>
    <mergeCell ref="B715:C715"/>
    <mergeCell ref="C628:F628"/>
    <mergeCell ref="E626:F627"/>
    <mergeCell ref="C641:F641"/>
    <mergeCell ref="B652:F652"/>
    <mergeCell ref="A577:F577"/>
    <mergeCell ref="A590:F590"/>
    <mergeCell ref="F613:F614"/>
    <mergeCell ref="A705:A706"/>
    <mergeCell ref="B705:C705"/>
    <mergeCell ref="D705:D706"/>
    <mergeCell ref="E705:E706"/>
    <mergeCell ref="F705:F706"/>
    <mergeCell ref="A677:A678"/>
    <mergeCell ref="B677:C677"/>
    <mergeCell ref="D677:D678"/>
    <mergeCell ref="E677:E678"/>
    <mergeCell ref="A638:C638"/>
    <mergeCell ref="A649:C649"/>
    <mergeCell ref="A660:F660"/>
    <mergeCell ref="A703:F703"/>
    <mergeCell ref="A587:C587"/>
    <mergeCell ref="A588:C588"/>
    <mergeCell ref="B307:C307"/>
    <mergeCell ref="D307:D308"/>
    <mergeCell ref="E307:E308"/>
    <mergeCell ref="F307:F308"/>
    <mergeCell ref="A541:C541"/>
    <mergeCell ref="A542:C542"/>
    <mergeCell ref="A414:G414"/>
    <mergeCell ref="A516:G516"/>
    <mergeCell ref="B517:F517"/>
    <mergeCell ref="D531:D532"/>
    <mergeCell ref="E531:E532"/>
    <mergeCell ref="A357:F357"/>
    <mergeCell ref="A374:A375"/>
    <mergeCell ref="B374:C374"/>
    <mergeCell ref="D374:D375"/>
    <mergeCell ref="E374:E375"/>
    <mergeCell ref="F374:F375"/>
    <mergeCell ref="C534:F534"/>
    <mergeCell ref="A415:F415"/>
    <mergeCell ref="A432:A433"/>
    <mergeCell ref="B432:C432"/>
    <mergeCell ref="D432:D433"/>
    <mergeCell ref="E432:E433"/>
    <mergeCell ref="F432:F433"/>
    <mergeCell ref="B11:F11"/>
    <mergeCell ref="D1:G1"/>
    <mergeCell ref="A7:F7"/>
    <mergeCell ref="A8:F8"/>
    <mergeCell ref="B9:F9"/>
    <mergeCell ref="B10:F10"/>
    <mergeCell ref="B12:F12"/>
    <mergeCell ref="D13:G13"/>
    <mergeCell ref="A17:A18"/>
    <mergeCell ref="B17:C17"/>
    <mergeCell ref="D17:D18"/>
    <mergeCell ref="E17:E18"/>
    <mergeCell ref="F17:F18"/>
    <mergeCell ref="A235:D235"/>
    <mergeCell ref="A252:A253"/>
    <mergeCell ref="B252:C252"/>
    <mergeCell ref="D252:D253"/>
    <mergeCell ref="E252:E253"/>
    <mergeCell ref="F252:F253"/>
    <mergeCell ref="A290:F290"/>
    <mergeCell ref="A307:A308"/>
    <mergeCell ref="A52:A53"/>
    <mergeCell ref="B52:C52"/>
    <mergeCell ref="D52:D53"/>
    <mergeCell ref="E52:E53"/>
    <mergeCell ref="F52:F53"/>
    <mergeCell ref="A65:F65"/>
    <mergeCell ref="A84:F84"/>
    <mergeCell ref="A104:F104"/>
    <mergeCell ref="A133:F134"/>
    <mergeCell ref="A165:F165"/>
    <mergeCell ref="A112:F112"/>
    <mergeCell ref="A176:F176"/>
    <mergeCell ref="A121:F121"/>
    <mergeCell ref="A202:C202"/>
    <mergeCell ref="A138:F138"/>
    <mergeCell ref="A249:F249"/>
    <mergeCell ref="A477:F477"/>
    <mergeCell ref="A529:F529"/>
    <mergeCell ref="A572:F572"/>
    <mergeCell ref="A611:F611"/>
    <mergeCell ref="A463:F463"/>
    <mergeCell ref="A574:A575"/>
    <mergeCell ref="B574:C574"/>
    <mergeCell ref="D574:D575"/>
    <mergeCell ref="E574:E575"/>
    <mergeCell ref="F574:F575"/>
    <mergeCell ref="F531:F532"/>
    <mergeCell ref="A605:C605"/>
    <mergeCell ref="A606:C606"/>
    <mergeCell ref="A543:F543"/>
    <mergeCell ref="A555:G555"/>
    <mergeCell ref="A571:F571"/>
  </mergeCells>
  <dataValidations count="4">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type="list" showInputMessage="1" showErrorMessage="1" errorTitle="Erreur de saisie" error="MH/Quali-Consult: Merci d'indiquer la note; 0, 1 ou 2. Si le paramètre n'est pas applicable ou non audité vous insérerez NA" sqref="B166:B174 B21:B25 B194:B201 B206:B225 B113:B119 B147:B163 B393:B413 B358:B365 B56:B63 B323:B342 B39:B42 B545:B554 B617:B625 B557:B564 B505:B515 B630:B637 B122:B128 B680:B699 B578:B586 B85:B102 B311:B318 B378:B388 B464:B470 B518:B524 B416:B423 B491:B503 B291:B298 B591:B604 B661:B667 B436:B443 B66:B82 B256:B263 B347:B355 B177:B184 B535:B540 B653:B659 B268:B288 B230:B234 B709:B713 B105:B110 B139:B145 B236:B243 B448:B462 B527:B528 B483:B489 B642:B648 B30:B37 B718:B720">
      <formula1>$C$1:$C$4</formula1>
    </dataValidation>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8" orientation="portrait" r:id="rId1"/>
  <rowBreaks count="4" manualBreakCount="4">
    <brk id="265" max="6" man="1"/>
    <brk id="371" max="6" man="1"/>
    <brk id="543" max="6" man="1"/>
    <brk id="60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77" zoomScale="80" zoomScaleNormal="90" zoomScaleSheetLayoutView="80" workbookViewId="0">
      <selection activeCell="E17" sqref="E1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25"/>
      <c r="E1" s="525"/>
      <c r="F1" s="525"/>
      <c r="G1" s="525"/>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26" t="s">
        <v>46</v>
      </c>
      <c r="B6" s="526"/>
      <c r="C6" s="526"/>
      <c r="D6" s="526"/>
      <c r="E6" s="526"/>
      <c r="F6" s="526"/>
      <c r="G6" s="92"/>
    </row>
    <row r="7" spans="1:7" s="2" customFormat="1" ht="21.75" customHeight="1" x14ac:dyDescent="0.45">
      <c r="A7" s="527" t="str">
        <f>'Page de garde'!D18</f>
        <v>UHD Mahdia</v>
      </c>
      <c r="B7" s="527"/>
      <c r="C7" s="527"/>
      <c r="D7" s="527"/>
      <c r="E7" s="527"/>
      <c r="F7" s="527"/>
      <c r="G7" s="92"/>
    </row>
    <row r="8" spans="1:7" s="2" customFormat="1" ht="24" x14ac:dyDescent="0.45">
      <c r="A8" s="4" t="s">
        <v>39</v>
      </c>
      <c r="B8" s="528" t="str">
        <f>'A1 Exploitation'!B9:F9</f>
        <v>Mme Meriam CHOUCHENE</v>
      </c>
      <c r="C8" s="528"/>
      <c r="D8" s="528"/>
      <c r="E8" s="528"/>
      <c r="F8" s="528"/>
      <c r="G8" s="92"/>
    </row>
    <row r="9" spans="1:7" s="2" customFormat="1" ht="24" x14ac:dyDescent="0.45">
      <c r="A9" s="5" t="s">
        <v>41</v>
      </c>
      <c r="B9" s="529" t="str">
        <f>'A1 Exploitation'!B10:F10</f>
        <v>Directeur magasin &amp; chefs rayons</v>
      </c>
      <c r="C9" s="529"/>
      <c r="D9" s="529"/>
      <c r="E9" s="529"/>
      <c r="F9" s="529"/>
      <c r="G9" s="92"/>
    </row>
    <row r="10" spans="1:7" s="2" customFormat="1" ht="24" x14ac:dyDescent="0.45">
      <c r="A10" s="4" t="s">
        <v>40</v>
      </c>
      <c r="B10" s="524">
        <f>'A1 Exploitation'!B11:F11</f>
        <v>43507</v>
      </c>
      <c r="C10" s="524"/>
      <c r="D10" s="524"/>
      <c r="E10" s="524"/>
      <c r="F10" s="524"/>
      <c r="G10" s="92"/>
    </row>
    <row r="11" spans="1:7" s="2" customFormat="1" ht="24" x14ac:dyDescent="0.45">
      <c r="A11" s="4" t="s">
        <v>250</v>
      </c>
      <c r="B11" s="530">
        <f>D199</f>
        <v>0.89010989010989006</v>
      </c>
      <c r="C11" s="530"/>
      <c r="D11" s="530"/>
      <c r="E11" s="530"/>
      <c r="F11" s="530"/>
      <c r="G11" s="92"/>
    </row>
    <row r="12" spans="1:7" s="2" customFormat="1" ht="22.5" x14ac:dyDescent="0.45">
      <c r="A12" s="1"/>
      <c r="D12" s="453"/>
      <c r="E12" s="453"/>
      <c r="F12" s="453"/>
      <c r="G12" s="453"/>
    </row>
    <row r="13" spans="1:7" s="2" customFormat="1" ht="11.25" customHeight="1" x14ac:dyDescent="0.3">
      <c r="A13" s="531" t="s">
        <v>28</v>
      </c>
      <c r="B13" s="532" t="s">
        <v>29</v>
      </c>
      <c r="C13" s="532"/>
      <c r="D13" s="532" t="s">
        <v>42</v>
      </c>
      <c r="E13" s="532" t="s">
        <v>160</v>
      </c>
      <c r="F13" s="532" t="s">
        <v>161</v>
      </c>
      <c r="G13" s="80"/>
    </row>
    <row r="14" spans="1:7" s="2" customFormat="1" ht="12.75" customHeight="1" x14ac:dyDescent="0.3">
      <c r="A14" s="531"/>
      <c r="B14" s="22" t="s">
        <v>32</v>
      </c>
      <c r="C14" s="22" t="s">
        <v>31</v>
      </c>
      <c r="D14" s="532"/>
      <c r="E14" s="532"/>
      <c r="F14" s="532"/>
      <c r="G14" s="94"/>
    </row>
    <row r="15" spans="1:7" x14ac:dyDescent="0.3">
      <c r="A15" s="545"/>
      <c r="B15" s="546"/>
      <c r="C15" s="546"/>
      <c r="D15" s="546"/>
      <c r="E15" s="546"/>
      <c r="F15" s="546"/>
    </row>
    <row r="16" spans="1:7" ht="19.5" x14ac:dyDescent="0.4">
      <c r="A16" s="538" t="s">
        <v>0</v>
      </c>
      <c r="B16" s="539"/>
      <c r="C16" s="539"/>
      <c r="D16" s="539"/>
      <c r="E16" s="539"/>
      <c r="F16" s="539"/>
      <c r="G16" s="93" t="s">
        <v>298</v>
      </c>
    </row>
    <row r="17" spans="1:7" ht="49.5" x14ac:dyDescent="0.3">
      <c r="A17" s="7" t="s">
        <v>225</v>
      </c>
      <c r="B17" s="62">
        <v>1</v>
      </c>
      <c r="C17" s="62"/>
      <c r="D17" s="63" t="s">
        <v>531</v>
      </c>
      <c r="E17" s="63" t="s">
        <v>532</v>
      </c>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461</v>
      </c>
      <c r="B21" s="265">
        <v>2</v>
      </c>
      <c r="C21" s="62"/>
      <c r="D21" s="65"/>
      <c r="E21" s="62"/>
      <c r="F21" s="62"/>
    </row>
    <row r="22" spans="1:7" x14ac:dyDescent="0.3">
      <c r="A22" s="540" t="s">
        <v>34</v>
      </c>
      <c r="B22" s="534"/>
      <c r="C22" s="535"/>
      <c r="D22" s="99">
        <f>SUM(B17:C21)</f>
        <v>9</v>
      </c>
    </row>
    <row r="23" spans="1:7" x14ac:dyDescent="0.3">
      <c r="A23" s="533" t="s">
        <v>251</v>
      </c>
      <c r="B23" s="536"/>
      <c r="C23" s="537"/>
      <c r="D23" s="21">
        <f>D22/(COUNT(B17:C21)*2)</f>
        <v>0.9</v>
      </c>
    </row>
    <row r="24" spans="1:7" s="10" customFormat="1" x14ac:dyDescent="0.3">
      <c r="A24" s="14"/>
      <c r="B24" s="15"/>
      <c r="C24" s="15"/>
      <c r="D24" s="16"/>
      <c r="G24" s="93"/>
    </row>
    <row r="25" spans="1:7" ht="19.5" x14ac:dyDescent="0.4">
      <c r="A25" s="541" t="s">
        <v>4</v>
      </c>
      <c r="B25" s="542"/>
      <c r="C25" s="542"/>
      <c r="D25" s="542"/>
      <c r="E25" s="542"/>
      <c r="F25" s="542"/>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3" t="s">
        <v>34</v>
      </c>
      <c r="B33" s="536"/>
      <c r="C33" s="537"/>
      <c r="D33" s="97">
        <f>SUM(B26:C32)</f>
        <v>14</v>
      </c>
    </row>
    <row r="34" spans="1:7" x14ac:dyDescent="0.3">
      <c r="A34" s="533" t="s">
        <v>251</v>
      </c>
      <c r="B34" s="536"/>
      <c r="C34" s="537"/>
      <c r="D34" s="21">
        <f>D33/(COUNT(B26:C32)*2)</f>
        <v>1</v>
      </c>
    </row>
    <row r="35" spans="1:7" s="10" customFormat="1" x14ac:dyDescent="0.3">
      <c r="A35" s="14"/>
      <c r="B35" s="15"/>
      <c r="C35" s="15"/>
      <c r="D35" s="16"/>
      <c r="G35" s="93"/>
    </row>
    <row r="36" spans="1:7" s="10" customFormat="1" ht="19.5" x14ac:dyDescent="0.4">
      <c r="A36" s="541" t="s">
        <v>180</v>
      </c>
      <c r="B36" s="542"/>
      <c r="C36" s="542"/>
      <c r="D36" s="542"/>
      <c r="E36" s="542"/>
      <c r="F36" s="542"/>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3" t="s">
        <v>34</v>
      </c>
      <c r="B42" s="536"/>
      <c r="C42" s="537"/>
      <c r="D42" s="97">
        <f>SUM(B37:C41)</f>
        <v>10</v>
      </c>
      <c r="E42" s="3"/>
      <c r="F42" s="3"/>
      <c r="G42" s="93"/>
    </row>
    <row r="43" spans="1:7" s="10" customFormat="1" x14ac:dyDescent="0.3">
      <c r="A43" s="533" t="s">
        <v>251</v>
      </c>
      <c r="B43" s="536"/>
      <c r="C43" s="537"/>
      <c r="D43" s="21">
        <f>D42/(COUNT(B37:C41)*2)</f>
        <v>1</v>
      </c>
      <c r="E43" s="3"/>
      <c r="F43" s="3"/>
      <c r="G43" s="93"/>
    </row>
    <row r="44" spans="1:7" s="10" customFormat="1" x14ac:dyDescent="0.3">
      <c r="A44" s="33"/>
      <c r="B44" s="34"/>
      <c r="C44" s="34"/>
      <c r="D44" s="35"/>
      <c r="G44" s="93"/>
    </row>
    <row r="45" spans="1:7" ht="19.5" x14ac:dyDescent="0.4">
      <c r="A45" s="543" t="s">
        <v>19</v>
      </c>
      <c r="B45" s="544"/>
      <c r="C45" s="544"/>
      <c r="D45" s="544"/>
      <c r="E45" s="544"/>
      <c r="F45" s="544"/>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3" t="s">
        <v>34</v>
      </c>
      <c r="B52" s="536"/>
      <c r="C52" s="537"/>
      <c r="D52" s="97">
        <f>SUM(B46:C51)</f>
        <v>12</v>
      </c>
    </row>
    <row r="53" spans="1:7" x14ac:dyDescent="0.3">
      <c r="A53" s="533" t="s">
        <v>251</v>
      </c>
      <c r="B53" s="536"/>
      <c r="C53" s="537"/>
      <c r="D53" s="21">
        <f>D52/(COUNT(B46:C51)*2)</f>
        <v>1</v>
      </c>
    </row>
    <row r="54" spans="1:7" s="10" customFormat="1" x14ac:dyDescent="0.3">
      <c r="A54" s="14"/>
      <c r="B54" s="15"/>
      <c r="C54" s="15"/>
      <c r="D54" s="16"/>
      <c r="G54" s="93"/>
    </row>
    <row r="55" spans="1:7" ht="19.5" x14ac:dyDescent="0.4">
      <c r="A55" s="541" t="s">
        <v>8</v>
      </c>
      <c r="B55" s="542"/>
      <c r="C55" s="542"/>
      <c r="D55" s="542"/>
      <c r="E55" s="542"/>
      <c r="F55" s="542"/>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22.5" customHeight="1"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3" t="s">
        <v>34</v>
      </c>
      <c r="B63" s="536"/>
      <c r="C63" s="537"/>
      <c r="D63" s="97">
        <f>SUM(B56:C62)</f>
        <v>14</v>
      </c>
    </row>
    <row r="64" spans="1:7" x14ac:dyDescent="0.3">
      <c r="A64" s="533" t="s">
        <v>251</v>
      </c>
      <c r="B64" s="536"/>
      <c r="C64" s="537"/>
      <c r="D64" s="21">
        <f>D63/(COUNT(B56:C62)*2)</f>
        <v>1</v>
      </c>
    </row>
    <row r="65" spans="1:7" s="10" customFormat="1" x14ac:dyDescent="0.3">
      <c r="A65" s="14"/>
      <c r="B65" s="15"/>
      <c r="C65" s="15"/>
      <c r="D65" s="16"/>
      <c r="G65" s="93"/>
    </row>
    <row r="66" spans="1:7" ht="19.5" x14ac:dyDescent="0.4">
      <c r="A66" s="541" t="s">
        <v>111</v>
      </c>
      <c r="B66" s="542"/>
      <c r="C66" s="542"/>
      <c r="D66" s="542"/>
      <c r="E66" s="542"/>
      <c r="F66" s="542"/>
    </row>
    <row r="67" spans="1:7" ht="19.5" x14ac:dyDescent="0.4">
      <c r="A67" s="7" t="s">
        <v>227</v>
      </c>
      <c r="B67" s="68">
        <v>2</v>
      </c>
      <c r="C67" s="69"/>
      <c r="D67" s="63"/>
      <c r="E67" s="70"/>
      <c r="F67" s="62"/>
    </row>
    <row r="68" spans="1:7" ht="34.5" x14ac:dyDescent="0.4">
      <c r="A68" s="7" t="s">
        <v>228</v>
      </c>
      <c r="B68" s="68">
        <v>0</v>
      </c>
      <c r="C68" s="69"/>
      <c r="D68" s="63" t="s">
        <v>485</v>
      </c>
      <c r="E68" s="63" t="s">
        <v>486</v>
      </c>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ht="33" x14ac:dyDescent="0.3">
      <c r="A78" s="9" t="s">
        <v>193</v>
      </c>
      <c r="B78" s="68">
        <v>1</v>
      </c>
      <c r="C78" s="74"/>
      <c r="D78" s="63" t="s">
        <v>484</v>
      </c>
      <c r="E78" s="63" t="s">
        <v>487</v>
      </c>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3" t="s">
        <v>34</v>
      </c>
      <c r="B84" s="536"/>
      <c r="C84" s="537"/>
      <c r="D84" s="97">
        <f>SUM(B67:C83)</f>
        <v>23</v>
      </c>
    </row>
    <row r="85" spans="1:7" x14ac:dyDescent="0.3">
      <c r="A85" s="533" t="s">
        <v>251</v>
      </c>
      <c r="B85" s="536"/>
      <c r="C85" s="537"/>
      <c r="D85" s="21">
        <f>D84/(COUNT(B67:C83)*2)</f>
        <v>0.88461538461538458</v>
      </c>
    </row>
    <row r="86" spans="1:7" s="10" customFormat="1" x14ac:dyDescent="0.3">
      <c r="A86" s="14"/>
      <c r="B86" s="15"/>
      <c r="C86" s="15"/>
      <c r="D86" s="16"/>
      <c r="G86" s="93"/>
    </row>
    <row r="87" spans="1:7" ht="19.5" x14ac:dyDescent="0.4">
      <c r="A87" s="541" t="s">
        <v>172</v>
      </c>
      <c r="B87" s="542"/>
      <c r="C87" s="542"/>
      <c r="D87" s="542"/>
      <c r="E87" s="542"/>
      <c r="F87" s="542"/>
    </row>
    <row r="88" spans="1:7" ht="44.25" customHeight="1" x14ac:dyDescent="0.4">
      <c r="A88" s="36" t="s">
        <v>229</v>
      </c>
      <c r="B88" s="78">
        <v>2</v>
      </c>
      <c r="C88" s="69"/>
      <c r="D88" s="70"/>
      <c r="E88" s="63"/>
      <c r="F88" s="62"/>
    </row>
    <row r="89" spans="1:7" ht="51" x14ac:dyDescent="0.4">
      <c r="A89" s="7" t="s">
        <v>228</v>
      </c>
      <c r="B89" s="78">
        <v>1</v>
      </c>
      <c r="C89" s="69"/>
      <c r="D89" s="63" t="s">
        <v>524</v>
      </c>
      <c r="E89" s="63" t="s">
        <v>517</v>
      </c>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t="s">
        <v>30</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3" t="s">
        <v>34</v>
      </c>
      <c r="B102" s="536"/>
      <c r="C102" s="537"/>
      <c r="D102" s="97">
        <f>SUM(B88:C101)</f>
        <v>25</v>
      </c>
    </row>
    <row r="103" spans="1:7" x14ac:dyDescent="0.3">
      <c r="A103" s="533" t="s">
        <v>251</v>
      </c>
      <c r="B103" s="536"/>
      <c r="C103" s="537"/>
      <c r="D103" s="21">
        <f>D102/(COUNT(B88:C101)*2)</f>
        <v>0.96153846153846156</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1" t="s">
        <v>173</v>
      </c>
      <c r="B106" s="542"/>
      <c r="C106" s="542"/>
      <c r="D106" s="542"/>
      <c r="E106" s="542"/>
      <c r="F106" s="542"/>
      <c r="G106" s="93"/>
    </row>
    <row r="107" spans="1:7" s="10" customFormat="1" ht="84" x14ac:dyDescent="0.4">
      <c r="A107" s="36" t="s">
        <v>230</v>
      </c>
      <c r="B107" s="78">
        <v>1</v>
      </c>
      <c r="C107" s="69"/>
      <c r="D107" s="63" t="s">
        <v>525</v>
      </c>
      <c r="E107" s="63" t="s">
        <v>501</v>
      </c>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3" t="s">
        <v>34</v>
      </c>
      <c r="B118" s="536"/>
      <c r="C118" s="537"/>
      <c r="D118" s="97">
        <f>SUM(B107:C117)</f>
        <v>21</v>
      </c>
      <c r="E118" s="3"/>
      <c r="F118" s="3"/>
      <c r="G118" s="93"/>
    </row>
    <row r="119" spans="1:7" s="10" customFormat="1" x14ac:dyDescent="0.3">
      <c r="A119" s="533" t="s">
        <v>251</v>
      </c>
      <c r="B119" s="536"/>
      <c r="C119" s="537"/>
      <c r="D119" s="21">
        <f>D118/(COUNT(B107:C117)*2)</f>
        <v>0.95454545454545459</v>
      </c>
      <c r="E119" s="3"/>
      <c r="F119" s="3"/>
      <c r="G119" s="93"/>
    </row>
    <row r="120" spans="1:7" s="10" customFormat="1" x14ac:dyDescent="0.3">
      <c r="A120" s="14"/>
      <c r="B120" s="15"/>
      <c r="C120" s="15"/>
      <c r="D120" s="16"/>
      <c r="G120" s="93"/>
    </row>
    <row r="121" spans="1:7" ht="19.5" x14ac:dyDescent="0.4">
      <c r="A121" s="541" t="s">
        <v>156</v>
      </c>
      <c r="B121" s="542"/>
      <c r="C121" s="542"/>
      <c r="D121" s="542"/>
      <c r="E121" s="542"/>
      <c r="F121" s="542"/>
    </row>
    <row r="122" spans="1:7" x14ac:dyDescent="0.3">
      <c r="A122" s="30" t="s">
        <v>231</v>
      </c>
      <c r="B122" s="79" t="s">
        <v>30</v>
      </c>
      <c r="C122" s="62"/>
      <c r="D122" s="81"/>
      <c r="E122" s="81"/>
      <c r="F122" s="62"/>
    </row>
    <row r="123" spans="1:7" x14ac:dyDescent="0.3">
      <c r="A123" s="30" t="s">
        <v>228</v>
      </c>
      <c r="B123" s="79" t="s">
        <v>30</v>
      </c>
      <c r="C123" s="62"/>
      <c r="D123" s="63"/>
      <c r="E123" s="63"/>
      <c r="F123" s="62"/>
    </row>
    <row r="124" spans="1:7" ht="19.5" x14ac:dyDescent="0.4">
      <c r="A124" s="7" t="s">
        <v>249</v>
      </c>
      <c r="B124" s="79" t="s">
        <v>30</v>
      </c>
      <c r="C124" s="69"/>
      <c r="D124" s="63"/>
      <c r="E124" s="63"/>
      <c r="F124" s="62"/>
    </row>
    <row r="125" spans="1:7" ht="19.5" x14ac:dyDescent="0.4">
      <c r="A125" s="8" t="s">
        <v>206</v>
      </c>
      <c r="B125" s="79" t="s">
        <v>30</v>
      </c>
      <c r="C125" s="69"/>
      <c r="D125" s="63"/>
      <c r="E125" s="63"/>
      <c r="F125" s="62"/>
    </row>
    <row r="126" spans="1:7" ht="19.5" x14ac:dyDescent="0.4">
      <c r="A126" s="7" t="s">
        <v>248</v>
      </c>
      <c r="B126" s="79" t="s">
        <v>30</v>
      </c>
      <c r="C126" s="69"/>
      <c r="D126" s="75"/>
      <c r="E126" s="70"/>
      <c r="F126" s="62"/>
    </row>
    <row r="127" spans="1:7" ht="36" x14ac:dyDescent="0.35">
      <c r="A127" s="29" t="s">
        <v>174</v>
      </c>
      <c r="B127" s="79" t="s">
        <v>30</v>
      </c>
      <c r="C127" s="88" t="str">
        <f>IF(B127=0, -5, "0")</f>
        <v>0</v>
      </c>
      <c r="D127" s="75"/>
      <c r="E127" s="70"/>
      <c r="F127" s="62"/>
    </row>
    <row r="128" spans="1:7" ht="18" x14ac:dyDescent="0.35">
      <c r="A128" s="28" t="s">
        <v>197</v>
      </c>
      <c r="B128" s="79" t="s">
        <v>30</v>
      </c>
      <c r="C128" s="88" t="str">
        <f>IF(B128=0, -5, "0")</f>
        <v>0</v>
      </c>
      <c r="D128" s="63"/>
      <c r="E128" s="63"/>
      <c r="F128" s="62"/>
    </row>
    <row r="129" spans="1:7" x14ac:dyDescent="0.3">
      <c r="A129" s="8" t="s">
        <v>139</v>
      </c>
      <c r="B129" s="79" t="s">
        <v>30</v>
      </c>
      <c r="C129" s="89"/>
      <c r="D129" s="63"/>
      <c r="E129" s="63"/>
      <c r="F129" s="62"/>
    </row>
    <row r="130" spans="1:7" ht="36" x14ac:dyDescent="0.35">
      <c r="A130" s="29" t="s">
        <v>164</v>
      </c>
      <c r="B130" s="79" t="s">
        <v>30</v>
      </c>
      <c r="C130" s="88" t="str">
        <f>IF(B130=0, -5, "0")</f>
        <v>0</v>
      </c>
      <c r="D130" s="63"/>
      <c r="E130" s="63"/>
      <c r="F130" s="62"/>
    </row>
    <row r="131" spans="1:7" x14ac:dyDescent="0.3">
      <c r="A131" s="11" t="s">
        <v>232</v>
      </c>
      <c r="B131" s="79" t="s">
        <v>30</v>
      </c>
      <c r="C131" s="89"/>
      <c r="D131" s="63"/>
      <c r="E131" s="63"/>
      <c r="F131" s="62"/>
    </row>
    <row r="132" spans="1:7" ht="18" x14ac:dyDescent="0.35">
      <c r="A132" s="31" t="s">
        <v>272</v>
      </c>
      <c r="B132" s="79" t="s">
        <v>30</v>
      </c>
      <c r="C132" s="88" t="str">
        <f>IF(B132=0, -5, "0")</f>
        <v>0</v>
      </c>
      <c r="D132" s="75"/>
      <c r="E132" s="70"/>
      <c r="F132" s="62"/>
    </row>
    <row r="133" spans="1:7" x14ac:dyDescent="0.3">
      <c r="A133" s="533" t="s">
        <v>34</v>
      </c>
      <c r="B133" s="536"/>
      <c r="C133" s="537"/>
      <c r="D133" s="97">
        <f>SUM(B122:C132)</f>
        <v>0</v>
      </c>
    </row>
    <row r="134" spans="1:7" x14ac:dyDescent="0.3">
      <c r="A134" s="533" t="s">
        <v>251</v>
      </c>
      <c r="B134" s="536"/>
      <c r="C134" s="537"/>
      <c r="D134" s="20" t="e">
        <f>D133/(COUNT(B122:C132)*2)</f>
        <v>#DIV/0!</v>
      </c>
    </row>
    <row r="135" spans="1:7" s="10" customFormat="1" x14ac:dyDescent="0.3">
      <c r="A135" s="14"/>
      <c r="B135" s="15"/>
      <c r="C135" s="15"/>
      <c r="D135" s="19"/>
      <c r="G135" s="93"/>
    </row>
    <row r="136" spans="1:7" ht="19.5" x14ac:dyDescent="0.4">
      <c r="A136" s="541" t="s">
        <v>61</v>
      </c>
      <c r="B136" s="542"/>
      <c r="C136" s="542"/>
      <c r="D136" s="542"/>
      <c r="E136" s="542"/>
      <c r="F136" s="542"/>
    </row>
    <row r="137" spans="1:7" ht="19.5" x14ac:dyDescent="0.4">
      <c r="A137" s="11" t="s">
        <v>258</v>
      </c>
      <c r="B137" s="78" t="s">
        <v>30</v>
      </c>
      <c r="C137" s="69"/>
      <c r="D137" s="71"/>
      <c r="E137" s="62"/>
      <c r="F137" s="62"/>
    </row>
    <row r="138" spans="1:7" ht="18" x14ac:dyDescent="0.35">
      <c r="A138" s="28" t="s">
        <v>108</v>
      </c>
      <c r="B138" s="78" t="s">
        <v>30</v>
      </c>
      <c r="C138" s="88" t="str">
        <f>IF(B138=0, -5, "0")</f>
        <v>0</v>
      </c>
      <c r="D138" s="82"/>
      <c r="E138" s="62"/>
      <c r="F138" s="62"/>
    </row>
    <row r="139" spans="1:7" x14ac:dyDescent="0.3">
      <c r="A139" s="9" t="s">
        <v>233</v>
      </c>
      <c r="B139" s="78" t="s">
        <v>30</v>
      </c>
      <c r="C139" s="63"/>
      <c r="D139" s="71"/>
      <c r="E139" s="62"/>
      <c r="F139" s="62"/>
    </row>
    <row r="140" spans="1:7" x14ac:dyDescent="0.3">
      <c r="A140" s="38" t="s">
        <v>234</v>
      </c>
      <c r="B140" s="78" t="s">
        <v>30</v>
      </c>
      <c r="C140" s="63"/>
      <c r="D140" s="103"/>
      <c r="E140" s="62"/>
      <c r="F140" s="62"/>
    </row>
    <row r="141" spans="1:7" s="10" customFormat="1" x14ac:dyDescent="0.3">
      <c r="A141" s="9" t="s">
        <v>259</v>
      </c>
      <c r="B141" s="78" t="s">
        <v>30</v>
      </c>
      <c r="C141" s="84"/>
      <c r="D141" s="74"/>
      <c r="E141" s="74"/>
      <c r="F141" s="62"/>
      <c r="G141" s="93"/>
    </row>
    <row r="142" spans="1:7" x14ac:dyDescent="0.3">
      <c r="A142" s="11" t="s">
        <v>240</v>
      </c>
      <c r="B142" s="78" t="s">
        <v>30</v>
      </c>
      <c r="C142" s="63"/>
      <c r="D142" s="2"/>
      <c r="E142" s="62"/>
      <c r="F142" s="62"/>
    </row>
    <row r="143" spans="1:7" x14ac:dyDescent="0.3">
      <c r="A143" s="11" t="s">
        <v>260</v>
      </c>
      <c r="B143" s="78" t="s">
        <v>30</v>
      </c>
      <c r="C143" s="90"/>
      <c r="D143" s="66"/>
      <c r="E143" s="62"/>
      <c r="F143" s="62"/>
    </row>
    <row r="144" spans="1:7" ht="18" x14ac:dyDescent="0.35">
      <c r="A144" s="28" t="s">
        <v>198</v>
      </c>
      <c r="B144" s="78" t="s">
        <v>30</v>
      </c>
      <c r="C144" s="88" t="str">
        <f>IF(B144=0, -5, "0")</f>
        <v>0</v>
      </c>
      <c r="D144" s="67"/>
      <c r="E144" s="62"/>
      <c r="F144" s="62"/>
    </row>
    <row r="145" spans="1:7" ht="18" x14ac:dyDescent="0.35">
      <c r="A145" s="28" t="s">
        <v>165</v>
      </c>
      <c r="B145" s="78" t="s">
        <v>30</v>
      </c>
      <c r="C145" s="88" t="str">
        <f>IF(B145=0, -5, "0")</f>
        <v>0</v>
      </c>
      <c r="D145" s="95"/>
      <c r="E145" s="62"/>
      <c r="F145" s="62"/>
    </row>
    <row r="146" spans="1:7" x14ac:dyDescent="0.3">
      <c r="A146" s="11" t="s">
        <v>82</v>
      </c>
      <c r="B146" s="78" t="s">
        <v>30</v>
      </c>
      <c r="C146" s="63"/>
      <c r="D146" s="66"/>
      <c r="E146" s="62"/>
      <c r="F146" s="62"/>
    </row>
    <row r="147" spans="1:7" x14ac:dyDescent="0.3">
      <c r="A147" s="36" t="s">
        <v>175</v>
      </c>
      <c r="B147" s="78" t="s">
        <v>30</v>
      </c>
      <c r="C147" s="63"/>
      <c r="D147" s="66"/>
      <c r="E147" s="62"/>
      <c r="F147" s="62"/>
    </row>
    <row r="148" spans="1:7" x14ac:dyDescent="0.3">
      <c r="A148" s="7" t="s">
        <v>261</v>
      </c>
      <c r="B148" s="78" t="s">
        <v>30</v>
      </c>
      <c r="C148" s="63"/>
      <c r="D148" s="83"/>
      <c r="E148" s="62"/>
      <c r="F148" s="62"/>
    </row>
    <row r="149" spans="1:7" x14ac:dyDescent="0.3">
      <c r="A149" s="533" t="s">
        <v>34</v>
      </c>
      <c r="B149" s="536"/>
      <c r="C149" s="537"/>
      <c r="D149" s="97">
        <f>SUM(B137:C148)</f>
        <v>0</v>
      </c>
    </row>
    <row r="150" spans="1:7" x14ac:dyDescent="0.3">
      <c r="A150" s="533" t="s">
        <v>251</v>
      </c>
      <c r="B150" s="536"/>
      <c r="C150" s="537"/>
      <c r="D150" s="21" t="e">
        <f>D149/(COUNT(B137:C148)*2)</f>
        <v>#DIV/0!</v>
      </c>
    </row>
    <row r="151" spans="1:7" s="10" customFormat="1" x14ac:dyDescent="0.3">
      <c r="A151" s="14"/>
      <c r="B151" s="15"/>
      <c r="C151" s="15"/>
      <c r="D151" s="16"/>
      <c r="G151" s="93"/>
    </row>
    <row r="152" spans="1:7" ht="19.5" x14ac:dyDescent="0.4">
      <c r="A152" s="541" t="s">
        <v>178</v>
      </c>
      <c r="B152" s="542"/>
      <c r="C152" s="542"/>
      <c r="D152" s="542"/>
      <c r="E152" s="542"/>
      <c r="F152" s="542"/>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3" t="s">
        <v>34</v>
      </c>
      <c r="B161" s="534"/>
      <c r="C161" s="535"/>
      <c r="D161" s="99">
        <f>SUM(B153:C160)</f>
        <v>16</v>
      </c>
    </row>
    <row r="162" spans="1:7" x14ac:dyDescent="0.3">
      <c r="A162" s="533" t="s">
        <v>251</v>
      </c>
      <c r="B162" s="536"/>
      <c r="C162" s="537"/>
      <c r="D162" s="21">
        <f>D161/(COUNT(B153:C160)*2)</f>
        <v>1</v>
      </c>
    </row>
    <row r="163" spans="1:7" s="10" customFormat="1" x14ac:dyDescent="0.3">
      <c r="A163" s="14"/>
      <c r="B163" s="15"/>
      <c r="C163" s="17"/>
      <c r="D163" s="18"/>
      <c r="G163" s="93"/>
    </row>
    <row r="164" spans="1:7" ht="19.5" x14ac:dyDescent="0.4">
      <c r="A164" s="541" t="s">
        <v>64</v>
      </c>
      <c r="B164" s="542"/>
      <c r="C164" s="542"/>
      <c r="D164" s="542"/>
      <c r="E164" s="542"/>
      <c r="F164" s="542"/>
    </row>
    <row r="165" spans="1:7" ht="50.25" x14ac:dyDescent="0.35">
      <c r="A165" s="28" t="s">
        <v>242</v>
      </c>
      <c r="B165" s="62">
        <v>0</v>
      </c>
      <c r="C165" s="88">
        <f>IF(B165=0, -5, "0")</f>
        <v>-5</v>
      </c>
      <c r="D165" s="63" t="s">
        <v>521</v>
      </c>
      <c r="E165" s="63" t="s">
        <v>522</v>
      </c>
      <c r="F165" s="62"/>
    </row>
    <row r="166" spans="1:7" ht="33" x14ac:dyDescent="0.3">
      <c r="A166" s="7" t="s">
        <v>243</v>
      </c>
      <c r="B166" s="265">
        <v>1</v>
      </c>
      <c r="C166" s="62"/>
      <c r="D166" s="63" t="s">
        <v>496</v>
      </c>
      <c r="E166" s="63" t="s">
        <v>497</v>
      </c>
      <c r="F166" s="62"/>
    </row>
    <row r="167" spans="1:7" x14ac:dyDescent="0.3">
      <c r="A167" s="30" t="s">
        <v>176</v>
      </c>
      <c r="B167" s="265">
        <v>2</v>
      </c>
      <c r="C167" s="62"/>
      <c r="D167" s="63"/>
      <c r="E167" s="62"/>
      <c r="F167" s="62"/>
    </row>
    <row r="168" spans="1:7" ht="33" x14ac:dyDescent="0.3">
      <c r="A168" s="7" t="s">
        <v>73</v>
      </c>
      <c r="B168" s="265">
        <v>0</v>
      </c>
      <c r="C168" s="62"/>
      <c r="D168" s="63" t="s">
        <v>479</v>
      </c>
      <c r="E168" s="63" t="s">
        <v>480</v>
      </c>
      <c r="F168" s="62"/>
    </row>
    <row r="169" spans="1:7" x14ac:dyDescent="0.3">
      <c r="A169" s="533" t="s">
        <v>34</v>
      </c>
      <c r="B169" s="536"/>
      <c r="C169" s="537"/>
      <c r="D169" s="97">
        <f>SUM(B165:C168)</f>
        <v>-2</v>
      </c>
    </row>
    <row r="170" spans="1:7" x14ac:dyDescent="0.3">
      <c r="A170" s="533" t="s">
        <v>251</v>
      </c>
      <c r="B170" s="536"/>
      <c r="C170" s="537"/>
      <c r="D170" s="21">
        <f>D169/(COUNT(B165:C168)*2)</f>
        <v>-0.2</v>
      </c>
    </row>
    <row r="171" spans="1:7" s="10" customFormat="1" x14ac:dyDescent="0.3">
      <c r="A171" s="14"/>
      <c r="B171" s="15"/>
      <c r="C171" s="15"/>
      <c r="D171" s="16"/>
      <c r="G171" s="93"/>
    </row>
    <row r="172" spans="1:7" ht="19.5" x14ac:dyDescent="0.4">
      <c r="A172" s="547" t="s">
        <v>15</v>
      </c>
      <c r="B172" s="548"/>
      <c r="C172" s="548"/>
      <c r="D172" s="548"/>
      <c r="E172" s="548"/>
      <c r="F172" s="548"/>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3" t="s">
        <v>34</v>
      </c>
      <c r="B177" s="536"/>
      <c r="C177" s="537"/>
      <c r="D177" s="97">
        <f>SUM(B173:C176)</f>
        <v>8</v>
      </c>
    </row>
    <row r="178" spans="1:7" x14ac:dyDescent="0.3">
      <c r="A178" s="533" t="s">
        <v>251</v>
      </c>
      <c r="B178" s="536"/>
      <c r="C178" s="537"/>
      <c r="D178" s="21">
        <f>D177/(COUNT(B173:C176)*2)</f>
        <v>1</v>
      </c>
    </row>
    <row r="179" spans="1:7" s="10" customFormat="1" x14ac:dyDescent="0.3">
      <c r="A179" s="14"/>
      <c r="B179" s="15"/>
      <c r="C179" s="15"/>
      <c r="D179" s="16"/>
      <c r="G179" s="93"/>
    </row>
    <row r="180" spans="1:7" ht="19.5" x14ac:dyDescent="0.4">
      <c r="A180" s="541" t="s">
        <v>65</v>
      </c>
      <c r="B180" s="542"/>
      <c r="C180" s="542"/>
      <c r="D180" s="542"/>
      <c r="E180" s="542"/>
      <c r="F180" s="542"/>
    </row>
    <row r="181" spans="1:7" x14ac:dyDescent="0.3">
      <c r="A181" s="30" t="s">
        <v>270</v>
      </c>
      <c r="B181" s="62">
        <v>2</v>
      </c>
      <c r="C181" s="62"/>
      <c r="D181" s="63"/>
      <c r="E181" s="63"/>
      <c r="F181" s="62"/>
    </row>
    <row r="182" spans="1:7" ht="49.5" x14ac:dyDescent="0.3">
      <c r="A182" s="38" t="s">
        <v>181</v>
      </c>
      <c r="B182" s="265">
        <v>0</v>
      </c>
      <c r="C182" s="62"/>
      <c r="D182" s="63" t="s">
        <v>504</v>
      </c>
      <c r="E182" s="63" t="s">
        <v>505</v>
      </c>
      <c r="F182" s="62"/>
    </row>
    <row r="183" spans="1:7" ht="21.7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3" t="s">
        <v>34</v>
      </c>
      <c r="B186" s="536"/>
      <c r="C186" s="537"/>
      <c r="D186" s="97">
        <f>SUM(B181:C185)</f>
        <v>8</v>
      </c>
    </row>
    <row r="187" spans="1:7" x14ac:dyDescent="0.3">
      <c r="A187" s="533" t="s">
        <v>251</v>
      </c>
      <c r="B187" s="536"/>
      <c r="C187" s="537"/>
      <c r="D187" s="21">
        <f>D186/(COUNT(B181:C185)*2)</f>
        <v>0.8</v>
      </c>
    </row>
    <row r="188" spans="1:7" s="10" customFormat="1" x14ac:dyDescent="0.3">
      <c r="A188" s="14"/>
      <c r="B188" s="15"/>
      <c r="C188" s="15"/>
      <c r="D188" s="16"/>
      <c r="G188" s="93"/>
    </row>
    <row r="189" spans="1:7" ht="19.5" x14ac:dyDescent="0.4">
      <c r="A189" s="541" t="s">
        <v>177</v>
      </c>
      <c r="B189" s="542"/>
      <c r="C189" s="542"/>
      <c r="D189" s="542"/>
      <c r="E189" s="542"/>
      <c r="F189" s="542"/>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33" t="s">
        <v>34</v>
      </c>
      <c r="B194" s="536"/>
      <c r="C194" s="537"/>
      <c r="D194" s="40">
        <f>SUM(B190:C193)</f>
        <v>4</v>
      </c>
    </row>
    <row r="195" spans="1:6" x14ac:dyDescent="0.3">
      <c r="A195" s="533" t="s">
        <v>251</v>
      </c>
      <c r="B195" s="536"/>
      <c r="C195" s="537"/>
      <c r="D195" s="21">
        <f>D194/(COUNT(B190:C193)*2)</f>
        <v>1</v>
      </c>
    </row>
    <row r="197" spans="1:6" ht="18" x14ac:dyDescent="0.35">
      <c r="A197" s="43" t="s">
        <v>423</v>
      </c>
      <c r="B197" s="42"/>
      <c r="C197" s="42"/>
      <c r="D197" s="104">
        <v>0.71</v>
      </c>
      <c r="E197" s="101"/>
      <c r="F197" s="102"/>
    </row>
    <row r="198" spans="1:6" ht="22.5" x14ac:dyDescent="0.3">
      <c r="A198" s="23" t="s">
        <v>424</v>
      </c>
      <c r="B198" s="24"/>
      <c r="C198" s="25"/>
      <c r="D198" s="26">
        <f>SUM(D194,D186,D177,D169,D161,D63,D52,D33,D22,D118,D149,D133,D102,D84,D42)</f>
        <v>162</v>
      </c>
    </row>
    <row r="199" spans="1:6" ht="22.5" x14ac:dyDescent="0.3">
      <c r="A199" s="23" t="s">
        <v>276</v>
      </c>
      <c r="B199" s="24"/>
      <c r="C199" s="25"/>
      <c r="D199" s="27">
        <f>D198/(COUNT(B190:C193,B181:C185,B173:C176,B165:C168,B153:C160,B56:C62,B46:C51,B26:C32,B17:C21,B107:C117,B137:C148,B122:C132,B88:C101,B67:C83,B37:C41)*2)</f>
        <v>0.89010989010989006</v>
      </c>
    </row>
  </sheetData>
  <sheetProtection algorithmName="SHA-512" hashValue="Shalo4AKGIdeJ1Sf5Db3vieSRhcTM50cNVvLGzXIoYHR+hj04UKQrVFX5V7lq8ydZJzwaSR+dU2mSMG6PU89ig==" saltValue="X2NN2iXBVkZdXx6rAdVYSA=="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5" sqref="D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3"/>
      <c r="E1" s="453"/>
      <c r="F1" s="453"/>
      <c r="G1" s="45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4" t="s">
        <v>151</v>
      </c>
      <c r="B7" s="454"/>
      <c r="C7" s="454"/>
      <c r="D7" s="454"/>
      <c r="E7" s="454"/>
      <c r="F7" s="454"/>
      <c r="G7" s="111"/>
    </row>
    <row r="8" spans="1:7" ht="22.5" x14ac:dyDescent="0.45">
      <c r="A8" s="455" t="str">
        <f>'Page de garde'!D18</f>
        <v>UHD Mahdia</v>
      </c>
      <c r="B8" s="455"/>
      <c r="C8" s="455"/>
      <c r="D8" s="455"/>
      <c r="E8" s="455"/>
      <c r="F8" s="455"/>
      <c r="G8" s="111"/>
    </row>
    <row r="9" spans="1:7" ht="22.5" x14ac:dyDescent="0.45">
      <c r="A9" s="112" t="s">
        <v>39</v>
      </c>
      <c r="B9" s="456"/>
      <c r="C9" s="456"/>
      <c r="D9" s="456"/>
      <c r="E9" s="456"/>
      <c r="F9" s="456"/>
      <c r="G9" s="111"/>
    </row>
    <row r="10" spans="1:7" ht="22.5" x14ac:dyDescent="0.45">
      <c r="A10" s="113" t="s">
        <v>41</v>
      </c>
      <c r="B10" s="457"/>
      <c r="C10" s="457"/>
      <c r="D10" s="457"/>
      <c r="E10" s="457"/>
      <c r="F10" s="457"/>
      <c r="G10" s="111"/>
    </row>
    <row r="11" spans="1:7" ht="22.5" x14ac:dyDescent="0.45">
      <c r="A11" s="112" t="s">
        <v>40</v>
      </c>
      <c r="B11" s="452"/>
      <c r="C11" s="452"/>
      <c r="D11" s="452"/>
      <c r="E11" s="452"/>
      <c r="F11" s="452"/>
      <c r="G11" s="111"/>
    </row>
    <row r="12" spans="1:7" ht="22.5" x14ac:dyDescent="0.45">
      <c r="A12" s="112" t="s">
        <v>200</v>
      </c>
      <c r="B12" s="458" t="e">
        <f>D730</f>
        <v>#DIV/0!</v>
      </c>
      <c r="C12" s="458"/>
      <c r="D12" s="458"/>
      <c r="E12" s="458"/>
      <c r="F12" s="458"/>
      <c r="G12" s="111"/>
    </row>
    <row r="13" spans="1:7" ht="22.5" x14ac:dyDescent="0.45">
      <c r="A13" s="110"/>
      <c r="B13" s="108"/>
      <c r="C13" s="108"/>
      <c r="D13" s="453"/>
      <c r="E13" s="453"/>
      <c r="F13" s="453"/>
      <c r="G13" s="45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39" t="s">
        <v>28</v>
      </c>
      <c r="B17" s="440" t="s">
        <v>29</v>
      </c>
      <c r="C17" s="440"/>
      <c r="D17" s="440" t="s">
        <v>42</v>
      </c>
      <c r="E17" s="441" t="s">
        <v>266</v>
      </c>
      <c r="F17" s="441" t="s">
        <v>300</v>
      </c>
      <c r="G17" s="114"/>
    </row>
    <row r="18" spans="1:8" ht="16.5" customHeight="1" x14ac:dyDescent="0.4">
      <c r="A18" s="439"/>
      <c r="B18" s="118" t="s">
        <v>32</v>
      </c>
      <c r="C18" s="118" t="s">
        <v>31</v>
      </c>
      <c r="D18" s="440"/>
      <c r="E18" s="441"/>
      <c r="F18" s="44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9" t="s">
        <v>16</v>
      </c>
      <c r="B29" s="550"/>
      <c r="C29" s="550"/>
      <c r="D29" s="550"/>
      <c r="E29" s="550"/>
      <c r="F29" s="550"/>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49" t="s">
        <v>311</v>
      </c>
      <c r="B38" s="550"/>
      <c r="C38" s="550"/>
      <c r="D38" s="550"/>
      <c r="E38" s="550"/>
      <c r="F38" s="550"/>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1"/>
      <c r="B49" s="451"/>
      <c r="C49" s="451"/>
      <c r="D49" s="451"/>
      <c r="E49" s="451"/>
      <c r="F49" s="451"/>
      <c r="G49" s="45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39" t="s">
        <v>28</v>
      </c>
      <c r="B52" s="440" t="s">
        <v>29</v>
      </c>
      <c r="C52" s="440"/>
      <c r="D52" s="440" t="s">
        <v>42</v>
      </c>
      <c r="E52" s="441" t="s">
        <v>266</v>
      </c>
      <c r="F52" s="441" t="s">
        <v>302</v>
      </c>
      <c r="G52" s="129"/>
    </row>
    <row r="53" spans="1:7" ht="21" x14ac:dyDescent="0.4">
      <c r="A53" s="439"/>
      <c r="B53" s="118" t="s">
        <v>32</v>
      </c>
      <c r="C53" s="118" t="s">
        <v>31</v>
      </c>
      <c r="D53" s="440"/>
      <c r="E53" s="441"/>
      <c r="F53" s="44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2"/>
      <c r="B64" s="513"/>
      <c r="C64" s="513"/>
      <c r="D64" s="513"/>
      <c r="E64" s="513"/>
      <c r="F64" s="513"/>
      <c r="G64" s="513"/>
    </row>
    <row r="65" spans="1:7" ht="43.5" customHeight="1" x14ac:dyDescent="0.4">
      <c r="A65" s="443" t="s">
        <v>351</v>
      </c>
      <c r="B65" s="443"/>
      <c r="C65" s="443"/>
      <c r="D65" s="443"/>
      <c r="E65" s="443"/>
      <c r="F65" s="443"/>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0"/>
      <c r="B83" s="460"/>
      <c r="C83" s="460"/>
      <c r="D83" s="460"/>
      <c r="E83" s="460"/>
      <c r="F83" s="460"/>
      <c r="G83" s="460"/>
    </row>
    <row r="84" spans="1:7" ht="45" customHeight="1" x14ac:dyDescent="0.45">
      <c r="A84" s="444" t="s">
        <v>352</v>
      </c>
      <c r="B84" s="444"/>
      <c r="C84" s="444"/>
      <c r="D84" s="444"/>
      <c r="E84" s="444"/>
      <c r="F84" s="444"/>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6"/>
      <c r="B103" s="514"/>
      <c r="C103" s="514"/>
      <c r="D103" s="514"/>
      <c r="E103" s="514"/>
      <c r="F103" s="520"/>
      <c r="G103" s="173"/>
    </row>
    <row r="104" spans="1:7" s="80" customFormat="1" ht="46.5" customHeight="1" x14ac:dyDescent="0.4">
      <c r="A104" s="443" t="s">
        <v>353</v>
      </c>
      <c r="B104" s="443"/>
      <c r="C104" s="443"/>
      <c r="D104" s="443"/>
      <c r="E104" s="443"/>
      <c r="F104" s="44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1"/>
      <c r="B111" s="522"/>
      <c r="C111" s="522"/>
      <c r="D111" s="522"/>
      <c r="E111" s="522"/>
      <c r="F111" s="523"/>
      <c r="G111" s="129"/>
    </row>
    <row r="112" spans="1:7" s="80" customFormat="1" ht="39.75" customHeight="1" x14ac:dyDescent="0.4">
      <c r="A112" s="443" t="s">
        <v>391</v>
      </c>
      <c r="B112" s="443"/>
      <c r="C112" s="443"/>
      <c r="D112" s="443"/>
      <c r="E112" s="443"/>
      <c r="F112" s="44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4"/>
      <c r="B120" s="514"/>
      <c r="C120" s="514"/>
      <c r="D120" s="514"/>
      <c r="E120" s="514"/>
      <c r="F120" s="514"/>
      <c r="G120" s="173"/>
    </row>
    <row r="121" spans="1:7" ht="22.5" x14ac:dyDescent="0.4">
      <c r="A121" s="443" t="s">
        <v>311</v>
      </c>
      <c r="B121" s="443"/>
      <c r="C121" s="443"/>
      <c r="D121" s="443"/>
      <c r="E121" s="443"/>
      <c r="F121" s="44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5"/>
      <c r="B132" s="515"/>
      <c r="C132" s="515"/>
      <c r="D132" s="515"/>
      <c r="E132" s="515"/>
      <c r="F132" s="515"/>
      <c r="G132" s="114"/>
    </row>
    <row r="133" spans="1:16384" ht="22.5" customHeight="1" x14ac:dyDescent="0.4">
      <c r="A133" s="445" t="s">
        <v>425</v>
      </c>
      <c r="B133" s="445"/>
      <c r="C133" s="445"/>
      <c r="D133" s="445"/>
      <c r="E133" s="445"/>
      <c r="F133" s="445"/>
      <c r="G133" s="114"/>
    </row>
    <row r="134" spans="1:16384" ht="22.5" customHeight="1" x14ac:dyDescent="0.4">
      <c r="A134" s="446"/>
      <c r="B134" s="446"/>
      <c r="C134" s="446"/>
      <c r="D134" s="446"/>
      <c r="E134" s="446"/>
      <c r="F134" s="446"/>
      <c r="G134" s="114"/>
    </row>
    <row r="135" spans="1:16384" s="326" customFormat="1" ht="22.5" customHeight="1" x14ac:dyDescent="0.25">
      <c r="A135" s="439" t="s">
        <v>28</v>
      </c>
      <c r="B135" s="440" t="s">
        <v>29</v>
      </c>
      <c r="C135" s="440"/>
      <c r="D135" s="440" t="s">
        <v>42</v>
      </c>
      <c r="E135" s="441" t="s">
        <v>266</v>
      </c>
      <c r="F135" s="441" t="s">
        <v>302</v>
      </c>
    </row>
    <row r="136" spans="1:16384" s="326" customFormat="1" ht="22.5" customHeight="1" x14ac:dyDescent="0.25">
      <c r="A136" s="439"/>
      <c r="B136" s="118" t="s">
        <v>32</v>
      </c>
      <c r="C136" s="118" t="s">
        <v>31</v>
      </c>
      <c r="D136" s="440"/>
      <c r="E136" s="441"/>
      <c r="F136" s="441"/>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7" t="s">
        <v>462</v>
      </c>
      <c r="B139" s="447"/>
      <c r="C139" s="447"/>
      <c r="D139" s="447"/>
      <c r="E139" s="447"/>
      <c r="F139" s="447"/>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9" t="s">
        <v>350</v>
      </c>
      <c r="B147" s="509"/>
      <c r="C147" s="509"/>
      <c r="D147" s="509"/>
      <c r="E147" s="509"/>
      <c r="F147" s="509"/>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6"/>
      <c r="B165" s="514"/>
      <c r="C165" s="514"/>
      <c r="D165" s="514"/>
      <c r="E165" s="514"/>
      <c r="F165" s="514"/>
      <c r="G165" s="114"/>
    </row>
    <row r="166" spans="1:7" ht="32.25" customHeight="1" x14ac:dyDescent="0.4">
      <c r="A166" s="447" t="s">
        <v>463</v>
      </c>
      <c r="B166" s="447"/>
      <c r="C166" s="447"/>
      <c r="D166" s="447"/>
      <c r="E166" s="447"/>
      <c r="F166" s="447"/>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7"/>
      <c r="B176" s="518"/>
      <c r="C176" s="518"/>
      <c r="D176" s="518"/>
      <c r="E176" s="518"/>
      <c r="F176" s="518"/>
      <c r="G176" s="114"/>
    </row>
    <row r="177" spans="1:7" ht="32.25" customHeight="1" x14ac:dyDescent="0.4">
      <c r="A177" s="447" t="s">
        <v>311</v>
      </c>
      <c r="B177" s="447"/>
      <c r="C177" s="447"/>
      <c r="D177" s="447"/>
      <c r="E177" s="447"/>
      <c r="F177" s="447"/>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COUNTIF('A1 Exploitation'!F140:F183,"ok")</f>
        <v>0</v>
      </c>
      <c r="F185" s="414">
        <f>COUNTA('A1 Exploitation'!F140:F183)</f>
        <v>0</v>
      </c>
      <c r="G185" s="114"/>
    </row>
    <row r="186" spans="1:7" ht="22.5" x14ac:dyDescent="0.4">
      <c r="A186" s="292" t="s">
        <v>439</v>
      </c>
      <c r="B186" s="510"/>
      <c r="C186" s="511"/>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19"/>
      <c r="B188" s="519"/>
      <c r="C188" s="519"/>
      <c r="D188" s="519"/>
      <c r="E188" s="519"/>
      <c r="F188" s="51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39" t="s">
        <v>28</v>
      </c>
      <c r="B191" s="440" t="s">
        <v>29</v>
      </c>
      <c r="C191" s="440"/>
      <c r="D191" s="440" t="s">
        <v>42</v>
      </c>
      <c r="E191" s="441" t="s">
        <v>266</v>
      </c>
      <c r="F191" s="441" t="s">
        <v>302</v>
      </c>
      <c r="G191" s="114"/>
    </row>
    <row r="192" spans="1:7" ht="21" x14ac:dyDescent="0.4">
      <c r="A192" s="439"/>
      <c r="B192" s="118" t="s">
        <v>32</v>
      </c>
      <c r="C192" s="118" t="s">
        <v>31</v>
      </c>
      <c r="D192" s="440"/>
      <c r="E192" s="441"/>
      <c r="F192" s="44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8" t="s">
        <v>34</v>
      </c>
      <c r="B203" s="449"/>
      <c r="C203" s="45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1"/>
      <c r="B205" s="451"/>
      <c r="C205" s="451"/>
      <c r="D205" s="451"/>
      <c r="E205" s="451"/>
      <c r="F205" s="45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8" t="s">
        <v>34</v>
      </c>
      <c r="B227" s="449"/>
      <c r="C227" s="45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1"/>
      <c r="B229" s="451"/>
      <c r="C229" s="451"/>
      <c r="D229" s="451"/>
      <c r="E229" s="451"/>
      <c r="F229" s="45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6" t="s">
        <v>311</v>
      </c>
      <c r="B236" s="437"/>
      <c r="C236" s="437"/>
      <c r="D236" s="4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COUNTIF('A1 Exploitation'!F194:F243,"ok")</f>
        <v>0</v>
      </c>
      <c r="F244" s="414">
        <f>COUNTA('A1 Exploitation'!F194:F242)</f>
        <v>0</v>
      </c>
      <c r="G244" s="114"/>
    </row>
    <row r="245" spans="1:7" ht="21" x14ac:dyDescent="0.4">
      <c r="A245" s="448" t="s">
        <v>34</v>
      </c>
      <c r="B245" s="449"/>
      <c r="C245" s="45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1"/>
      <c r="B250" s="451"/>
      <c r="C250" s="451"/>
      <c r="D250" s="451"/>
      <c r="E250" s="451"/>
      <c r="F250" s="45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39" t="s">
        <v>28</v>
      </c>
      <c r="B253" s="440" t="s">
        <v>29</v>
      </c>
      <c r="C253" s="440"/>
      <c r="D253" s="440" t="s">
        <v>42</v>
      </c>
      <c r="E253" s="441" t="s">
        <v>266</v>
      </c>
      <c r="F253" s="441" t="s">
        <v>302</v>
      </c>
      <c r="G253" s="129"/>
    </row>
    <row r="254" spans="1:7" ht="21" x14ac:dyDescent="0.4">
      <c r="A254" s="439"/>
      <c r="B254" s="118" t="s">
        <v>32</v>
      </c>
      <c r="C254" s="118" t="s">
        <v>31</v>
      </c>
      <c r="D254" s="440"/>
      <c r="E254" s="441"/>
      <c r="F254" s="44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8" t="s">
        <v>34</v>
      </c>
      <c r="B265" s="449"/>
      <c r="C265" s="45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0"/>
      <c r="B290" s="470"/>
      <c r="C290" s="470"/>
      <c r="D290" s="470"/>
      <c r="E290" s="470"/>
      <c r="F290" s="470"/>
      <c r="G290" s="129"/>
    </row>
    <row r="291" spans="1:7" s="80" customFormat="1" ht="31.5" customHeight="1" x14ac:dyDescent="0.4">
      <c r="A291" s="442" t="s">
        <v>311</v>
      </c>
      <c r="B291" s="442"/>
      <c r="C291" s="442"/>
      <c r="D291" s="442"/>
      <c r="E291" s="442"/>
      <c r="F291" s="442"/>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COUNTIF('A1 Exploitation'!F256:F297,"ok")</f>
        <v>0</v>
      </c>
      <c r="F299" s="414">
        <f>COUNTA('A1 Exploitation'!F256:F297)</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39" t="s">
        <v>28</v>
      </c>
      <c r="B308" s="440" t="s">
        <v>29</v>
      </c>
      <c r="C308" s="440"/>
      <c r="D308" s="440" t="s">
        <v>42</v>
      </c>
      <c r="E308" s="441" t="s">
        <v>266</v>
      </c>
      <c r="F308" s="441" t="s">
        <v>302</v>
      </c>
      <c r="G308" s="129"/>
    </row>
    <row r="309" spans="1:7" ht="21" x14ac:dyDescent="0.4">
      <c r="A309" s="439"/>
      <c r="B309" s="118" t="s">
        <v>32</v>
      </c>
      <c r="C309" s="118" t="s">
        <v>31</v>
      </c>
      <c r="D309" s="440"/>
      <c r="E309" s="441"/>
      <c r="F309" s="44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90"/>
      <c r="B357" s="490"/>
      <c r="C357" s="490"/>
      <c r="D357" s="490"/>
      <c r="E357" s="490"/>
      <c r="F357" s="490"/>
      <c r="G357" s="490"/>
    </row>
    <row r="358" spans="1:7" ht="32.25" customHeight="1" x14ac:dyDescent="0.4">
      <c r="A358" s="463" t="s">
        <v>311</v>
      </c>
      <c r="B358" s="463"/>
      <c r="C358" s="463"/>
      <c r="D358" s="463"/>
      <c r="E358" s="463"/>
      <c r="F358" s="46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Exploitation'!F311:F364,"ok")</f>
        <v>0</v>
      </c>
      <c r="F366" s="414">
        <f>COUNTA('A1 Exploitation'!F311:F364)</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39" t="s">
        <v>28</v>
      </c>
      <c r="B375" s="440" t="s">
        <v>29</v>
      </c>
      <c r="C375" s="440"/>
      <c r="D375" s="440" t="s">
        <v>42</v>
      </c>
      <c r="E375" s="441" t="s">
        <v>266</v>
      </c>
      <c r="F375" s="441" t="s">
        <v>302</v>
      </c>
      <c r="G375" s="173"/>
    </row>
    <row r="376" spans="1:7" s="260" customFormat="1" ht="21" x14ac:dyDescent="0.4">
      <c r="A376" s="439"/>
      <c r="B376" s="118" t="s">
        <v>32</v>
      </c>
      <c r="C376" s="118" t="s">
        <v>31</v>
      </c>
      <c r="D376" s="440"/>
      <c r="E376" s="441"/>
      <c r="F376" s="441"/>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59"/>
      <c r="B415" s="460"/>
      <c r="C415" s="460"/>
      <c r="D415" s="460"/>
      <c r="E415" s="460"/>
      <c r="F415" s="460"/>
      <c r="G415" s="460"/>
    </row>
    <row r="416" spans="1:7" s="260" customFormat="1" ht="24.75" x14ac:dyDescent="0.4">
      <c r="A416" s="432" t="s">
        <v>320</v>
      </c>
      <c r="B416" s="432"/>
      <c r="C416" s="432"/>
      <c r="D416" s="432"/>
      <c r="E416" s="432"/>
      <c r="F416" s="43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COUNTIF('A1 Exploitation'!F378:F422,"ok")</f>
        <v>0</v>
      </c>
      <c r="F424" s="414">
        <f>COUNTA('A1 Exploitation'!F378:F422)</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39" t="s">
        <v>28</v>
      </c>
      <c r="B433" s="440" t="s">
        <v>29</v>
      </c>
      <c r="C433" s="440"/>
      <c r="D433" s="440" t="s">
        <v>42</v>
      </c>
      <c r="E433" s="441" t="s">
        <v>266</v>
      </c>
      <c r="F433" s="441" t="s">
        <v>302</v>
      </c>
      <c r="G433" s="129"/>
    </row>
    <row r="434" spans="1:7" ht="21" x14ac:dyDescent="0.4">
      <c r="A434" s="439"/>
      <c r="B434" s="118" t="s">
        <v>32</v>
      </c>
      <c r="C434" s="118" t="s">
        <v>31</v>
      </c>
      <c r="D434" s="440"/>
      <c r="E434" s="441"/>
      <c r="F434" s="44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2" t="s">
        <v>311</v>
      </c>
      <c r="B464" s="432"/>
      <c r="C464" s="432"/>
      <c r="D464" s="432"/>
      <c r="E464" s="432"/>
      <c r="F464" s="4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COUNTIF('A1 Exploitation'!F436:F469,"ok")</f>
        <v>0</v>
      </c>
      <c r="F471" s="414">
        <f>COUNTA('A1 Exploitation'!F436:F469)</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29" t="s">
        <v>426</v>
      </c>
      <c r="B478" s="429"/>
      <c r="C478" s="429"/>
      <c r="D478" s="429"/>
      <c r="E478" s="429"/>
      <c r="F478" s="429"/>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20" t="s">
        <v>32</v>
      </c>
      <c r="C481" s="320" t="s">
        <v>31</v>
      </c>
      <c r="D481" s="434"/>
      <c r="E481" s="435"/>
      <c r="F481" s="435"/>
      <c r="G481" s="114"/>
    </row>
    <row r="482" spans="1:7" s="260" customFormat="1" ht="22.5" x14ac:dyDescent="0.4">
      <c r="A482" s="367"/>
      <c r="B482" s="368"/>
      <c r="C482" s="368"/>
      <c r="D482" s="368"/>
      <c r="E482" s="354"/>
      <c r="F482" s="354"/>
      <c r="G482" s="173"/>
    </row>
    <row r="483" spans="1:7" s="260" customFormat="1" ht="24.75" x14ac:dyDescent="0.4">
      <c r="A483" s="500" t="s">
        <v>52</v>
      </c>
      <c r="B483" s="500"/>
      <c r="C483" s="500"/>
      <c r="D483" s="500"/>
      <c r="E483" s="500"/>
      <c r="F483" s="50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8" t="s">
        <v>464</v>
      </c>
      <c r="B491" s="499"/>
      <c r="C491" s="499"/>
      <c r="D491" s="499"/>
      <c r="E491" s="499"/>
      <c r="F491" s="49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2" t="s">
        <v>23</v>
      </c>
      <c r="B505" s="493"/>
      <c r="C505" s="493"/>
      <c r="D505" s="493"/>
      <c r="E505" s="493"/>
      <c r="F505" s="49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1"/>
      <c r="B517" s="461"/>
      <c r="C517" s="461"/>
      <c r="D517" s="461"/>
      <c r="E517" s="461"/>
      <c r="F517" s="461"/>
      <c r="G517" s="461"/>
    </row>
    <row r="518" spans="1:7" ht="26.25" customHeight="1" x14ac:dyDescent="0.5">
      <c r="A518" s="369" t="s">
        <v>311</v>
      </c>
      <c r="B518" s="462"/>
      <c r="C518" s="462"/>
      <c r="D518" s="462"/>
      <c r="E518" s="462"/>
      <c r="F518" s="46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COUNTIF('A1 Exploitation'!F483:F523,"ok")</f>
        <v>0</v>
      </c>
      <c r="F525" s="414">
        <f>COUNTA('A1 Exploitation'!F483:F523)</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0" t="s">
        <v>97</v>
      </c>
      <c r="B530" s="430"/>
      <c r="C530" s="430"/>
      <c r="D530" s="430"/>
      <c r="E530" s="430"/>
      <c r="F530" s="430"/>
      <c r="G530" s="114"/>
    </row>
    <row r="531" spans="1:7" ht="22.5" customHeight="1" x14ac:dyDescent="0.4">
      <c r="A531" s="234">
        <f>B11</f>
        <v>0</v>
      </c>
      <c r="B531" s="114"/>
      <c r="C531" s="135"/>
      <c r="D531" s="137"/>
      <c r="E531" s="137"/>
      <c r="F531" s="137"/>
      <c r="G531" s="114"/>
    </row>
    <row r="532" spans="1:7" ht="21" x14ac:dyDescent="0.4">
      <c r="A532" s="495" t="s">
        <v>28</v>
      </c>
      <c r="B532" s="482" t="s">
        <v>29</v>
      </c>
      <c r="C532" s="497"/>
      <c r="D532" s="440" t="s">
        <v>42</v>
      </c>
      <c r="E532" s="441" t="s">
        <v>266</v>
      </c>
      <c r="F532" s="441" t="s">
        <v>302</v>
      </c>
      <c r="G532" s="114"/>
    </row>
    <row r="533" spans="1:7" ht="21" x14ac:dyDescent="0.4">
      <c r="A533" s="496"/>
      <c r="B533" s="315" t="s">
        <v>32</v>
      </c>
      <c r="C533" s="316" t="s">
        <v>31</v>
      </c>
      <c r="D533" s="440"/>
      <c r="E533" s="441"/>
      <c r="F533" s="441"/>
      <c r="G533" s="114"/>
    </row>
    <row r="534" spans="1:7" s="80" customFormat="1" ht="22.5" x14ac:dyDescent="0.4">
      <c r="A534" s="365"/>
      <c r="B534" s="366"/>
      <c r="C534" s="366"/>
      <c r="D534" s="361"/>
      <c r="E534" s="362"/>
      <c r="F534" s="362"/>
      <c r="G534" s="129"/>
    </row>
    <row r="535" spans="1:7" ht="24.75" x14ac:dyDescent="0.4">
      <c r="A535" s="370" t="s">
        <v>17</v>
      </c>
      <c r="B535" s="317"/>
      <c r="C535" s="464"/>
      <c r="D535" s="464"/>
      <c r="E535" s="464"/>
      <c r="F535" s="46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8" t="s">
        <v>34</v>
      </c>
      <c r="B542" s="449"/>
      <c r="C542" s="450"/>
      <c r="D542" s="407">
        <f>SUM(B536:C541)</f>
        <v>0</v>
      </c>
      <c r="E542" s="248"/>
      <c r="F542" s="248"/>
      <c r="G542" s="114"/>
    </row>
    <row r="543" spans="1:7" ht="21" customHeight="1" x14ac:dyDescent="0.4">
      <c r="A543" s="448" t="s">
        <v>33</v>
      </c>
      <c r="B543" s="449"/>
      <c r="C543" s="450"/>
      <c r="D543" s="388" t="e">
        <f>D542/(COUNT(B536:C541)*2)</f>
        <v>#DIV/0!</v>
      </c>
      <c r="E543" s="248"/>
      <c r="F543" s="248"/>
      <c r="G543" s="114"/>
    </row>
    <row r="544" spans="1:7" ht="21" x14ac:dyDescent="0.4">
      <c r="A544" s="451"/>
      <c r="B544" s="451"/>
      <c r="C544" s="451"/>
      <c r="D544" s="451"/>
      <c r="E544" s="451"/>
      <c r="F544" s="45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89"/>
      <c r="B556" s="490"/>
      <c r="C556" s="490"/>
      <c r="D556" s="490"/>
      <c r="E556" s="490"/>
      <c r="F556" s="490"/>
      <c r="G556" s="490"/>
    </row>
    <row r="557" spans="1:7" ht="35.25" customHeight="1" x14ac:dyDescent="0.4">
      <c r="A557" s="371" t="s">
        <v>311</v>
      </c>
      <c r="B557" s="337"/>
      <c r="C557" s="507"/>
      <c r="D557" s="507"/>
      <c r="E557" s="507"/>
      <c r="F557" s="50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COUNTIF('A1 Exploitation'!F535:F563,"ok")</f>
        <v>0</v>
      </c>
      <c r="F565" s="414">
        <f>COUNTA('A1 Exploitation'!F535:F563)</f>
        <v>0</v>
      </c>
      <c r="G565" s="114"/>
    </row>
    <row r="566" spans="1:7" ht="21" x14ac:dyDescent="0.4">
      <c r="A566" s="487" t="s">
        <v>34</v>
      </c>
      <c r="B566" s="487"/>
      <c r="C566" s="488"/>
      <c r="D566" s="378">
        <f>SUM(B558:C565,B546:C555)</f>
        <v>0</v>
      </c>
      <c r="E566" s="108"/>
      <c r="F566" s="114"/>
      <c r="G566" s="114"/>
    </row>
    <row r="567" spans="1:7" ht="21" x14ac:dyDescent="0.4">
      <c r="A567" s="487" t="s">
        <v>33</v>
      </c>
      <c r="B567" s="487"/>
      <c r="C567" s="48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1"/>
      <c r="B572" s="451"/>
      <c r="C572" s="451"/>
      <c r="D572" s="451"/>
      <c r="E572" s="451"/>
      <c r="F572" s="451"/>
      <c r="G572" s="114"/>
    </row>
    <row r="573" spans="1:7" ht="22.5" x14ac:dyDescent="0.45">
      <c r="A573" s="431" t="s">
        <v>19</v>
      </c>
      <c r="B573" s="431"/>
      <c r="C573" s="431"/>
      <c r="D573" s="431"/>
      <c r="E573" s="431"/>
      <c r="F573" s="431"/>
      <c r="G573" s="114"/>
    </row>
    <row r="574" spans="1:7" ht="22.5" x14ac:dyDescent="0.4">
      <c r="A574" s="243">
        <f>B11</f>
        <v>0</v>
      </c>
      <c r="B574" s="114"/>
      <c r="C574" s="135"/>
      <c r="D574" s="356"/>
      <c r="E574" s="356"/>
      <c r="F574" s="356"/>
      <c r="G574" s="114"/>
    </row>
    <row r="575" spans="1:7" ht="21" x14ac:dyDescent="0.4">
      <c r="A575" s="433" t="s">
        <v>28</v>
      </c>
      <c r="B575" s="434" t="s">
        <v>29</v>
      </c>
      <c r="C575" s="434"/>
      <c r="D575" s="434" t="s">
        <v>42</v>
      </c>
      <c r="E575" s="435" t="s">
        <v>266</v>
      </c>
      <c r="F575" s="435" t="s">
        <v>302</v>
      </c>
      <c r="G575" s="114"/>
    </row>
    <row r="576" spans="1:7" ht="21" x14ac:dyDescent="0.4">
      <c r="A576" s="433"/>
      <c r="B576" s="320" t="s">
        <v>32</v>
      </c>
      <c r="C576" s="320" t="s">
        <v>31</v>
      </c>
      <c r="D576" s="434"/>
      <c r="E576" s="435"/>
      <c r="F576" s="435"/>
      <c r="G576" s="129"/>
    </row>
    <row r="577" spans="1:7" s="80" customFormat="1" ht="22.5" x14ac:dyDescent="0.4">
      <c r="A577" s="372"/>
      <c r="B577" s="373"/>
      <c r="C577" s="373"/>
      <c r="D577" s="373"/>
      <c r="E577" s="341"/>
      <c r="F577" s="374"/>
      <c r="G577" s="129"/>
    </row>
    <row r="578" spans="1:7" ht="24.75" x14ac:dyDescent="0.4">
      <c r="A578" s="474" t="s">
        <v>10</v>
      </c>
      <c r="B578" s="475"/>
      <c r="C578" s="475"/>
      <c r="D578" s="475"/>
      <c r="E578" s="475"/>
      <c r="F578" s="476"/>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87" t="s">
        <v>34</v>
      </c>
      <c r="B588" s="487"/>
      <c r="C588" s="488"/>
      <c r="D588" s="378">
        <f>SUM(B579:C587)</f>
        <v>0</v>
      </c>
      <c r="E588" s="108"/>
      <c r="F588" s="114"/>
      <c r="G588" s="114"/>
    </row>
    <row r="589" spans="1:7" ht="21" x14ac:dyDescent="0.4">
      <c r="A589" s="487" t="s">
        <v>33</v>
      </c>
      <c r="B589" s="487"/>
      <c r="C589" s="48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77" t="s">
        <v>23</v>
      </c>
      <c r="B591" s="478"/>
      <c r="C591" s="478"/>
      <c r="D591" s="478"/>
      <c r="E591" s="478"/>
      <c r="F591" s="479"/>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COUNTIF('A1 Exploitation'!F578:F603,"ok")</f>
        <v>0</v>
      </c>
      <c r="F605" s="414">
        <f>COUNTA('A1 Exploitation'!F578:F603)</f>
        <v>0</v>
      </c>
      <c r="G605" s="129"/>
    </row>
    <row r="606" spans="1:7" ht="21" x14ac:dyDescent="0.4">
      <c r="A606" s="487" t="s">
        <v>34</v>
      </c>
      <c r="B606" s="487"/>
      <c r="C606" s="488"/>
      <c r="D606" s="378">
        <f>SUM(B592:C605)</f>
        <v>0</v>
      </c>
      <c r="E606" s="108"/>
      <c r="F606" s="114"/>
      <c r="G606" s="114"/>
    </row>
    <row r="607" spans="1:7" ht="21" x14ac:dyDescent="0.4">
      <c r="A607" s="487" t="s">
        <v>33</v>
      </c>
      <c r="B607" s="487"/>
      <c r="C607" s="48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4" t="s">
        <v>170</v>
      </c>
      <c r="B610" s="505"/>
      <c r="C610" s="506"/>
      <c r="D610" s="154" t="e">
        <f>D609/(COUNT(B579:C587,B592:C605)*2)</f>
        <v>#DIV/0!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39" t="s">
        <v>28</v>
      </c>
      <c r="B614" s="440" t="s">
        <v>29</v>
      </c>
      <c r="C614" s="440"/>
      <c r="D614" s="440" t="s">
        <v>42</v>
      </c>
      <c r="E614" s="441" t="s">
        <v>266</v>
      </c>
      <c r="F614" s="441" t="s">
        <v>302</v>
      </c>
      <c r="G614" s="114"/>
    </row>
    <row r="615" spans="1:7" ht="18.75" customHeight="1" x14ac:dyDescent="0.4">
      <c r="A615" s="439"/>
      <c r="B615" s="118" t="s">
        <v>32</v>
      </c>
      <c r="C615" s="118" t="s">
        <v>31</v>
      </c>
      <c r="D615" s="440"/>
      <c r="E615" s="441"/>
      <c r="F615" s="441"/>
      <c r="G615" s="129"/>
    </row>
    <row r="616" spans="1:7" s="80" customFormat="1" ht="18.75" customHeight="1" x14ac:dyDescent="0.4">
      <c r="A616" s="360"/>
      <c r="B616" s="361"/>
      <c r="C616" s="361"/>
      <c r="D616" s="361"/>
      <c r="E616" s="362"/>
      <c r="F616" s="362"/>
      <c r="G616" s="129"/>
    </row>
    <row r="617" spans="1:7" ht="24.75" x14ac:dyDescent="0.4">
      <c r="A617" s="363" t="s">
        <v>90</v>
      </c>
      <c r="B617" s="137"/>
      <c r="C617" s="472"/>
      <c r="D617" s="472"/>
      <c r="E617" s="472"/>
      <c r="F617" s="47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87" t="s">
        <v>34</v>
      </c>
      <c r="B627" s="487"/>
      <c r="C627" s="487"/>
      <c r="D627" s="378">
        <f>SUM(B618:C626)</f>
        <v>0</v>
      </c>
      <c r="E627" s="469"/>
      <c r="F627" s="470"/>
      <c r="G627" s="129"/>
    </row>
    <row r="628" spans="1:7" ht="21" x14ac:dyDescent="0.4">
      <c r="A628" s="487" t="s">
        <v>33</v>
      </c>
      <c r="B628" s="487"/>
      <c r="C628" s="487"/>
      <c r="D628" s="388" t="e">
        <f>D627/(COUNT(B618:C626)*2)</f>
        <v>#DIV/0!</v>
      </c>
      <c r="E628" s="471"/>
      <c r="F628" s="461"/>
      <c r="G628" s="129"/>
    </row>
    <row r="629" spans="1:7" ht="21" x14ac:dyDescent="0.4">
      <c r="A629" s="325"/>
      <c r="B629" s="135"/>
      <c r="C629" s="468"/>
      <c r="D629" s="468"/>
      <c r="E629" s="468"/>
      <c r="F629" s="468"/>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8" t="s">
        <v>34</v>
      </c>
      <c r="B639" s="449"/>
      <c r="C639" s="45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2"/>
      <c r="D642" s="472"/>
      <c r="E642" s="472"/>
      <c r="F642" s="47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8" t="s">
        <v>34</v>
      </c>
      <c r="B650" s="449"/>
      <c r="C650" s="45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1"/>
      <c r="B652" s="491"/>
      <c r="C652" s="491"/>
      <c r="D652" s="491"/>
      <c r="E652" s="491"/>
      <c r="F652" s="491"/>
      <c r="G652" s="491"/>
    </row>
    <row r="653" spans="1:16382" ht="24.75" x14ac:dyDescent="0.4">
      <c r="A653" s="363" t="s">
        <v>26</v>
      </c>
      <c r="B653" s="472"/>
      <c r="C653" s="472"/>
      <c r="D653" s="472"/>
      <c r="E653" s="472"/>
      <c r="F653" s="473"/>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3" t="s">
        <v>311</v>
      </c>
      <c r="B661" s="484"/>
      <c r="C661" s="484"/>
      <c r="D661" s="484"/>
      <c r="E661" s="484"/>
      <c r="F661" s="48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COUNTIF('A1 Exploitation'!F617:F666,"ok")</f>
        <v>0</v>
      </c>
      <c r="F668" s="414">
        <f>COUNTA('A1 Exploitation'!F617:F666)</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8"/>
      <c r="F677" s="135"/>
      <c r="G677" s="114"/>
    </row>
    <row r="678" spans="1:7" ht="21.75" customHeight="1" x14ac:dyDescent="0.4">
      <c r="A678" s="439" t="s">
        <v>28</v>
      </c>
      <c r="B678" s="440" t="s">
        <v>29</v>
      </c>
      <c r="C678" s="440"/>
      <c r="D678" s="440" t="s">
        <v>42</v>
      </c>
      <c r="E678" s="441" t="s">
        <v>266</v>
      </c>
      <c r="F678" s="441" t="s">
        <v>302</v>
      </c>
      <c r="G678" s="129"/>
    </row>
    <row r="679" spans="1:7" ht="21" x14ac:dyDescent="0.4">
      <c r="A679" s="439"/>
      <c r="B679" s="118" t="s">
        <v>32</v>
      </c>
      <c r="C679" s="118" t="s">
        <v>31</v>
      </c>
      <c r="D679" s="440"/>
      <c r="E679" s="441"/>
      <c r="F679" s="441"/>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COUNTIF('A1 Exploitation'!F680:F698,"ok")</f>
        <v>0</v>
      </c>
      <c r="F700" s="414">
        <f>COUNTA('A1 Exploitation'!F680:F698)</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6" t="s">
        <v>460</v>
      </c>
      <c r="B704" s="486"/>
      <c r="C704" s="486"/>
      <c r="D704" s="486"/>
      <c r="E704" s="486"/>
      <c r="F704" s="486"/>
      <c r="G704" s="274"/>
    </row>
    <row r="705" spans="1:7" ht="21" customHeight="1" x14ac:dyDescent="0.4">
      <c r="A705" s="251">
        <f>B11</f>
        <v>0</v>
      </c>
      <c r="B705" s="114"/>
      <c r="C705" s="135"/>
      <c r="D705" s="273"/>
      <c r="E705" s="273"/>
      <c r="F705" s="273"/>
      <c r="G705" s="274"/>
    </row>
    <row r="706" spans="1:7" ht="21" x14ac:dyDescent="0.4">
      <c r="A706" s="480" t="s">
        <v>28</v>
      </c>
      <c r="B706" s="482" t="s">
        <v>29</v>
      </c>
      <c r="C706" s="482"/>
      <c r="D706" s="440" t="s">
        <v>42</v>
      </c>
      <c r="E706" s="441" t="s">
        <v>266</v>
      </c>
      <c r="F706" s="441" t="s">
        <v>302</v>
      </c>
      <c r="G706" s="274"/>
    </row>
    <row r="707" spans="1:7" ht="21" x14ac:dyDescent="0.4">
      <c r="A707" s="481"/>
      <c r="B707" s="383" t="s">
        <v>32</v>
      </c>
      <c r="C707" s="383" t="s">
        <v>31</v>
      </c>
      <c r="D707" s="440"/>
      <c r="E707" s="441"/>
      <c r="F707" s="441"/>
      <c r="G707" s="274"/>
    </row>
    <row r="708" spans="1:7" s="80" customFormat="1" ht="22.5" x14ac:dyDescent="0.4">
      <c r="A708" s="360"/>
      <c r="B708" s="361"/>
      <c r="C708" s="361"/>
      <c r="D708" s="361"/>
      <c r="E708" s="362"/>
      <c r="F708" s="362"/>
      <c r="G708" s="129"/>
    </row>
    <row r="709" spans="1:7" ht="24.75" x14ac:dyDescent="0.4">
      <c r="A709" s="501" t="s">
        <v>306</v>
      </c>
      <c r="B709" s="502"/>
      <c r="C709" s="502"/>
      <c r="D709" s="502"/>
      <c r="E709" s="502"/>
      <c r="F709" s="50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1" t="s">
        <v>307</v>
      </c>
      <c r="B718" s="502"/>
      <c r="C718" s="502"/>
      <c r="D718" s="502"/>
      <c r="E718" s="502"/>
      <c r="F718" s="50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COUNTIF('A1 Exploitation'!F709:F719,"ok")</f>
        <v>0</v>
      </c>
      <c r="F721" s="414">
        <f>COUNTA('A1 Exploitation'!F709:F719)</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5"/>
      <c r="E1" s="525"/>
      <c r="F1" s="525"/>
      <c r="G1" s="52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6" t="s">
        <v>46</v>
      </c>
      <c r="B6" s="526"/>
      <c r="C6" s="526"/>
      <c r="D6" s="526"/>
      <c r="E6" s="526"/>
      <c r="F6" s="526"/>
      <c r="G6" s="92"/>
    </row>
    <row r="7" spans="1:7" s="258" customFormat="1" ht="21.75" customHeight="1" x14ac:dyDescent="0.45">
      <c r="A7" s="527" t="str">
        <f>'Page de garde'!D18</f>
        <v>UHD Mahdia</v>
      </c>
      <c r="B7" s="527"/>
      <c r="C7" s="527"/>
      <c r="D7" s="527"/>
      <c r="E7" s="527"/>
      <c r="F7" s="527"/>
      <c r="G7" s="92"/>
    </row>
    <row r="8" spans="1:7" s="258" customFormat="1" ht="24" x14ac:dyDescent="0.45">
      <c r="A8" s="4" t="s">
        <v>39</v>
      </c>
      <c r="B8" s="528" t="str">
        <f>'A1 Exploitation'!B9:F9</f>
        <v>Mme Meriam CHOUCHENE</v>
      </c>
      <c r="C8" s="528"/>
      <c r="D8" s="528"/>
      <c r="E8" s="528"/>
      <c r="F8" s="528"/>
      <c r="G8" s="92"/>
    </row>
    <row r="9" spans="1:7" s="258" customFormat="1" ht="24" x14ac:dyDescent="0.45">
      <c r="A9" s="5" t="s">
        <v>41</v>
      </c>
      <c r="B9" s="529" t="str">
        <f>'A1 Exploitation'!B10:F10</f>
        <v>Directeur magasin &amp; chefs rayons</v>
      </c>
      <c r="C9" s="529"/>
      <c r="D9" s="529"/>
      <c r="E9" s="529"/>
      <c r="F9" s="529"/>
      <c r="G9" s="92"/>
    </row>
    <row r="10" spans="1:7" s="258" customFormat="1" ht="24" x14ac:dyDescent="0.45">
      <c r="A10" s="4" t="s">
        <v>40</v>
      </c>
      <c r="B10" s="524">
        <f>'A1 Exploitation'!B11:F11</f>
        <v>43507</v>
      </c>
      <c r="C10" s="524"/>
      <c r="D10" s="524"/>
      <c r="E10" s="524"/>
      <c r="F10" s="524"/>
      <c r="G10" s="92"/>
    </row>
    <row r="11" spans="1:7" s="258" customFormat="1" ht="24" x14ac:dyDescent="0.45">
      <c r="A11" s="4" t="s">
        <v>250</v>
      </c>
      <c r="B11" s="530" t="e">
        <f>D199</f>
        <v>#DIV/0!</v>
      </c>
      <c r="C11" s="530"/>
      <c r="D11" s="530"/>
      <c r="E11" s="530"/>
      <c r="F11" s="530"/>
      <c r="G11" s="92"/>
    </row>
    <row r="12" spans="1:7" s="258" customFormat="1" ht="22.5" x14ac:dyDescent="0.45">
      <c r="A12" s="1"/>
      <c r="D12" s="453"/>
      <c r="E12" s="453"/>
      <c r="F12" s="453"/>
      <c r="G12" s="453"/>
    </row>
    <row r="13" spans="1:7" s="258" customFormat="1" ht="11.25" customHeight="1" x14ac:dyDescent="0.3">
      <c r="A13" s="531" t="s">
        <v>28</v>
      </c>
      <c r="B13" s="532" t="s">
        <v>29</v>
      </c>
      <c r="C13" s="532"/>
      <c r="D13" s="532" t="s">
        <v>42</v>
      </c>
      <c r="E13" s="532" t="s">
        <v>160</v>
      </c>
      <c r="F13" s="532" t="s">
        <v>161</v>
      </c>
      <c r="G13" s="80"/>
    </row>
    <row r="14" spans="1:7" s="258" customFormat="1" ht="12.75" customHeight="1" x14ac:dyDescent="0.3">
      <c r="A14" s="531"/>
      <c r="B14" s="22" t="s">
        <v>32</v>
      </c>
      <c r="C14" s="22" t="s">
        <v>31</v>
      </c>
      <c r="D14" s="532"/>
      <c r="E14" s="532"/>
      <c r="F14" s="532"/>
      <c r="G14" s="94"/>
    </row>
    <row r="15" spans="1:7" x14ac:dyDescent="0.3">
      <c r="A15" s="545"/>
      <c r="B15" s="546"/>
      <c r="C15" s="546"/>
      <c r="D15" s="546"/>
      <c r="E15" s="546"/>
      <c r="F15" s="546"/>
    </row>
    <row r="16" spans="1:7" ht="19.5" x14ac:dyDescent="0.4">
      <c r="A16" s="538" t="s">
        <v>0</v>
      </c>
      <c r="B16" s="539"/>
      <c r="C16" s="539"/>
      <c r="D16" s="539"/>
      <c r="E16" s="539"/>
      <c r="F16" s="539"/>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0" t="s">
        <v>34</v>
      </c>
      <c r="B22" s="534"/>
      <c r="C22" s="535"/>
      <c r="D22" s="381">
        <f>SUM(B17:C21)</f>
        <v>0</v>
      </c>
    </row>
    <row r="23" spans="1:7" x14ac:dyDescent="0.3">
      <c r="A23" s="533" t="s">
        <v>251</v>
      </c>
      <c r="B23" s="536"/>
      <c r="C23" s="537"/>
      <c r="D23" s="21" t="e">
        <f>D22/(COUNT(B17:C21)*2)</f>
        <v>#DIV/0!</v>
      </c>
    </row>
    <row r="24" spans="1:7" s="10" customFormat="1" x14ac:dyDescent="0.3">
      <c r="A24" s="14"/>
      <c r="B24" s="15"/>
      <c r="C24" s="15"/>
      <c r="D24" s="16"/>
      <c r="G24" s="93"/>
    </row>
    <row r="25" spans="1:7" ht="19.5" x14ac:dyDescent="0.4">
      <c r="A25" s="541" t="s">
        <v>4</v>
      </c>
      <c r="B25" s="542"/>
      <c r="C25" s="542"/>
      <c r="D25" s="542"/>
      <c r="E25" s="542"/>
      <c r="F25" s="54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3" t="s">
        <v>34</v>
      </c>
      <c r="B33" s="536"/>
      <c r="C33" s="537"/>
      <c r="D33" s="380">
        <f>SUM(B26:C32)</f>
        <v>0</v>
      </c>
    </row>
    <row r="34" spans="1:7" x14ac:dyDescent="0.3">
      <c r="A34" s="533" t="s">
        <v>251</v>
      </c>
      <c r="B34" s="536"/>
      <c r="C34" s="537"/>
      <c r="D34" s="21" t="e">
        <f>D33/(COUNT(B26:C32)*2)</f>
        <v>#DIV/0!</v>
      </c>
    </row>
    <row r="35" spans="1:7" s="10" customFormat="1" x14ac:dyDescent="0.3">
      <c r="A35" s="14"/>
      <c r="B35" s="15"/>
      <c r="C35" s="15"/>
      <c r="D35" s="16"/>
      <c r="G35" s="93"/>
    </row>
    <row r="36" spans="1:7" s="10" customFormat="1" ht="19.5" x14ac:dyDescent="0.4">
      <c r="A36" s="541" t="s">
        <v>180</v>
      </c>
      <c r="B36" s="542"/>
      <c r="C36" s="542"/>
      <c r="D36" s="542"/>
      <c r="E36" s="542"/>
      <c r="F36" s="54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3" t="s">
        <v>34</v>
      </c>
      <c r="B42" s="536"/>
      <c r="C42" s="537"/>
      <c r="D42" s="380">
        <f>SUM(B37:C41)</f>
        <v>0</v>
      </c>
      <c r="E42" s="259"/>
      <c r="F42" s="259"/>
      <c r="G42" s="93"/>
    </row>
    <row r="43" spans="1:7" s="10" customFormat="1" x14ac:dyDescent="0.3">
      <c r="A43" s="533" t="s">
        <v>251</v>
      </c>
      <c r="B43" s="536"/>
      <c r="C43" s="537"/>
      <c r="D43" s="21" t="e">
        <f>D42/(COUNT(B37:C41)*2)</f>
        <v>#DIV/0!</v>
      </c>
      <c r="E43" s="259"/>
      <c r="F43" s="259"/>
      <c r="G43" s="93"/>
    </row>
    <row r="44" spans="1:7" s="10" customFormat="1" x14ac:dyDescent="0.3">
      <c r="A44" s="33"/>
      <c r="B44" s="34"/>
      <c r="C44" s="34"/>
      <c r="D44" s="35"/>
      <c r="G44" s="93"/>
    </row>
    <row r="45" spans="1:7" ht="19.5" x14ac:dyDescent="0.4">
      <c r="A45" s="543" t="s">
        <v>19</v>
      </c>
      <c r="B45" s="544"/>
      <c r="C45" s="544"/>
      <c r="D45" s="544"/>
      <c r="E45" s="544"/>
      <c r="F45" s="544"/>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3" t="s">
        <v>34</v>
      </c>
      <c r="B52" s="536"/>
      <c r="C52" s="537"/>
      <c r="D52" s="380">
        <f>SUM(B46:C51)</f>
        <v>0</v>
      </c>
    </row>
    <row r="53" spans="1:7" x14ac:dyDescent="0.3">
      <c r="A53" s="533" t="s">
        <v>251</v>
      </c>
      <c r="B53" s="536"/>
      <c r="C53" s="537"/>
      <c r="D53" s="21" t="e">
        <f>D52/(COUNT(B46:C51)*2)</f>
        <v>#DIV/0!</v>
      </c>
    </row>
    <row r="54" spans="1:7" s="10" customFormat="1" x14ac:dyDescent="0.3">
      <c r="A54" s="14"/>
      <c r="B54" s="15"/>
      <c r="C54" s="15"/>
      <c r="D54" s="16"/>
      <c r="G54" s="93"/>
    </row>
    <row r="55" spans="1:7" ht="19.5" x14ac:dyDescent="0.4">
      <c r="A55" s="541" t="s">
        <v>8</v>
      </c>
      <c r="B55" s="542"/>
      <c r="C55" s="542"/>
      <c r="D55" s="542"/>
      <c r="E55" s="542"/>
      <c r="F55" s="54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3" t="s">
        <v>34</v>
      </c>
      <c r="B63" s="536"/>
      <c r="C63" s="537"/>
      <c r="D63" s="380">
        <f>SUM(B56:C62)</f>
        <v>0</v>
      </c>
    </row>
    <row r="64" spans="1:7" x14ac:dyDescent="0.3">
      <c r="A64" s="533" t="s">
        <v>251</v>
      </c>
      <c r="B64" s="536"/>
      <c r="C64" s="537"/>
      <c r="D64" s="21" t="e">
        <f>D63/(COUNT(B56:C62)*2)</f>
        <v>#DIV/0!</v>
      </c>
    </row>
    <row r="65" spans="1:7" s="10" customFormat="1" x14ac:dyDescent="0.3">
      <c r="A65" s="14"/>
      <c r="B65" s="15"/>
      <c r="C65" s="15"/>
      <c r="D65" s="16"/>
      <c r="G65" s="93"/>
    </row>
    <row r="66" spans="1:7" ht="19.5" x14ac:dyDescent="0.4">
      <c r="A66" s="541" t="s">
        <v>111</v>
      </c>
      <c r="B66" s="542"/>
      <c r="C66" s="542"/>
      <c r="D66" s="542"/>
      <c r="E66" s="542"/>
      <c r="F66" s="54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3" t="s">
        <v>34</v>
      </c>
      <c r="B84" s="536"/>
      <c r="C84" s="537"/>
      <c r="D84" s="380">
        <f>SUM(B67:C83)</f>
        <v>0</v>
      </c>
    </row>
    <row r="85" spans="1:7" x14ac:dyDescent="0.3">
      <c r="A85" s="533" t="s">
        <v>251</v>
      </c>
      <c r="B85" s="536"/>
      <c r="C85" s="537"/>
      <c r="D85" s="21" t="e">
        <f>D84/(COUNT(B67:C83)*2)</f>
        <v>#DIV/0!</v>
      </c>
    </row>
    <row r="86" spans="1:7" s="10" customFormat="1" x14ac:dyDescent="0.3">
      <c r="A86" s="14"/>
      <c r="B86" s="15"/>
      <c r="C86" s="15"/>
      <c r="D86" s="16"/>
      <c r="G86" s="93"/>
    </row>
    <row r="87" spans="1:7" ht="19.5" x14ac:dyDescent="0.4">
      <c r="A87" s="541" t="s">
        <v>172</v>
      </c>
      <c r="B87" s="542"/>
      <c r="C87" s="542"/>
      <c r="D87" s="542"/>
      <c r="E87" s="542"/>
      <c r="F87" s="54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3" t="s">
        <v>34</v>
      </c>
      <c r="B102" s="536"/>
      <c r="C102" s="537"/>
      <c r="D102" s="380">
        <f>SUM(B88:C101)</f>
        <v>0</v>
      </c>
    </row>
    <row r="103" spans="1:7" x14ac:dyDescent="0.3">
      <c r="A103" s="533" t="s">
        <v>251</v>
      </c>
      <c r="B103" s="536"/>
      <c r="C103" s="53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1" t="s">
        <v>173</v>
      </c>
      <c r="B106" s="542"/>
      <c r="C106" s="542"/>
      <c r="D106" s="542"/>
      <c r="E106" s="542"/>
      <c r="F106" s="54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3" t="s">
        <v>34</v>
      </c>
      <c r="B118" s="536"/>
      <c r="C118" s="537"/>
      <c r="D118" s="380">
        <f>SUM(B107:C117)</f>
        <v>0</v>
      </c>
      <c r="E118" s="259"/>
      <c r="F118" s="259"/>
      <c r="G118" s="93"/>
    </row>
    <row r="119" spans="1:7" s="10" customFormat="1" x14ac:dyDescent="0.3">
      <c r="A119" s="533" t="s">
        <v>251</v>
      </c>
      <c r="B119" s="536"/>
      <c r="C119" s="537"/>
      <c r="D119" s="21" t="e">
        <f>D118/(COUNT(B107:C117)*2)</f>
        <v>#DIV/0!</v>
      </c>
      <c r="E119" s="259"/>
      <c r="F119" s="259"/>
      <c r="G119" s="93"/>
    </row>
    <row r="120" spans="1:7" s="10" customFormat="1" x14ac:dyDescent="0.3">
      <c r="A120" s="14"/>
      <c r="B120" s="15"/>
      <c r="C120" s="15"/>
      <c r="D120" s="16"/>
      <c r="G120" s="93"/>
    </row>
    <row r="121" spans="1:7" ht="19.5" x14ac:dyDescent="0.4">
      <c r="A121" s="541" t="s">
        <v>156</v>
      </c>
      <c r="B121" s="542"/>
      <c r="C121" s="542"/>
      <c r="D121" s="542"/>
      <c r="E121" s="542"/>
      <c r="F121" s="54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3" t="s">
        <v>34</v>
      </c>
      <c r="B133" s="536"/>
      <c r="C133" s="537"/>
      <c r="D133" s="380">
        <f>SUM(B122:C132)</f>
        <v>0</v>
      </c>
    </row>
    <row r="134" spans="1:7" x14ac:dyDescent="0.3">
      <c r="A134" s="533" t="s">
        <v>251</v>
      </c>
      <c r="B134" s="536"/>
      <c r="C134" s="537"/>
      <c r="D134" s="20" t="e">
        <f>D133/(COUNT(B122:C132)*2)</f>
        <v>#DIV/0!</v>
      </c>
    </row>
    <row r="135" spans="1:7" s="10" customFormat="1" x14ac:dyDescent="0.3">
      <c r="A135" s="14"/>
      <c r="B135" s="15"/>
      <c r="C135" s="15"/>
      <c r="D135" s="19"/>
      <c r="G135" s="93"/>
    </row>
    <row r="136" spans="1:7" ht="19.5" x14ac:dyDescent="0.4">
      <c r="A136" s="541" t="s">
        <v>61</v>
      </c>
      <c r="B136" s="542"/>
      <c r="C136" s="542"/>
      <c r="D136" s="542"/>
      <c r="E136" s="542"/>
      <c r="F136" s="54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3" t="s">
        <v>34</v>
      </c>
      <c r="B149" s="536"/>
      <c r="C149" s="537"/>
      <c r="D149" s="380">
        <f>SUM(B137:C148)</f>
        <v>0</v>
      </c>
    </row>
    <row r="150" spans="1:7" x14ac:dyDescent="0.3">
      <c r="A150" s="533" t="s">
        <v>251</v>
      </c>
      <c r="B150" s="536"/>
      <c r="C150" s="537"/>
      <c r="D150" s="21" t="e">
        <f>D149/(COUNT(B137:C148)*2)</f>
        <v>#DIV/0!</v>
      </c>
    </row>
    <row r="151" spans="1:7" s="10" customFormat="1" x14ac:dyDescent="0.3">
      <c r="A151" s="14"/>
      <c r="B151" s="15"/>
      <c r="C151" s="15"/>
      <c r="D151" s="16"/>
      <c r="G151" s="93"/>
    </row>
    <row r="152" spans="1:7" ht="19.5" x14ac:dyDescent="0.4">
      <c r="A152" s="541" t="s">
        <v>178</v>
      </c>
      <c r="B152" s="542"/>
      <c r="C152" s="542"/>
      <c r="D152" s="542"/>
      <c r="E152" s="542"/>
      <c r="F152" s="54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3" t="s">
        <v>34</v>
      </c>
      <c r="B161" s="534"/>
      <c r="C161" s="535"/>
      <c r="D161" s="381">
        <f>SUM(B153:C160)</f>
        <v>0</v>
      </c>
    </row>
    <row r="162" spans="1:7" x14ac:dyDescent="0.3">
      <c r="A162" s="533" t="s">
        <v>251</v>
      </c>
      <c r="B162" s="536"/>
      <c r="C162" s="537"/>
      <c r="D162" s="21" t="e">
        <f>D161/(COUNT(B153:C160)*2)</f>
        <v>#DIV/0!</v>
      </c>
    </row>
    <row r="163" spans="1:7" s="10" customFormat="1" x14ac:dyDescent="0.3">
      <c r="A163" s="14"/>
      <c r="B163" s="15"/>
      <c r="C163" s="17"/>
      <c r="D163" s="18"/>
      <c r="G163" s="93"/>
    </row>
    <row r="164" spans="1:7" ht="19.5" x14ac:dyDescent="0.4">
      <c r="A164" s="541" t="s">
        <v>64</v>
      </c>
      <c r="B164" s="542"/>
      <c r="C164" s="542"/>
      <c r="D164" s="542"/>
      <c r="E164" s="542"/>
      <c r="F164" s="54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3" t="s">
        <v>34</v>
      </c>
      <c r="B169" s="536"/>
      <c r="C169" s="537"/>
      <c r="D169" s="380">
        <f>SUM(B165:C168)</f>
        <v>0</v>
      </c>
    </row>
    <row r="170" spans="1:7" x14ac:dyDescent="0.3">
      <c r="A170" s="533" t="s">
        <v>251</v>
      </c>
      <c r="B170" s="536"/>
      <c r="C170" s="537"/>
      <c r="D170" s="21" t="e">
        <f>D169/(COUNT(B165:C168)*2)</f>
        <v>#DIV/0!</v>
      </c>
    </row>
    <row r="171" spans="1:7" s="10" customFormat="1" x14ac:dyDescent="0.3">
      <c r="A171" s="14"/>
      <c r="B171" s="15"/>
      <c r="C171" s="15"/>
      <c r="D171" s="16"/>
      <c r="G171" s="93"/>
    </row>
    <row r="172" spans="1:7" ht="19.5" x14ac:dyDescent="0.4">
      <c r="A172" s="547" t="s">
        <v>15</v>
      </c>
      <c r="B172" s="548"/>
      <c r="C172" s="548"/>
      <c r="D172" s="548"/>
      <c r="E172" s="548"/>
      <c r="F172" s="548"/>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3" t="s">
        <v>34</v>
      </c>
      <c r="B177" s="536"/>
      <c r="C177" s="537"/>
      <c r="D177" s="380">
        <f>SUM(B173:C176)</f>
        <v>0</v>
      </c>
    </row>
    <row r="178" spans="1:7" x14ac:dyDescent="0.3">
      <c r="A178" s="533" t="s">
        <v>251</v>
      </c>
      <c r="B178" s="536"/>
      <c r="C178" s="537"/>
      <c r="D178" s="21" t="e">
        <f>D177/(COUNT(B173:C176)*2)</f>
        <v>#DIV/0!</v>
      </c>
    </row>
    <row r="179" spans="1:7" s="10" customFormat="1" x14ac:dyDescent="0.3">
      <c r="A179" s="14"/>
      <c r="B179" s="15"/>
      <c r="C179" s="15"/>
      <c r="D179" s="16"/>
      <c r="G179" s="93"/>
    </row>
    <row r="180" spans="1:7" ht="19.5" x14ac:dyDescent="0.4">
      <c r="A180" s="541" t="s">
        <v>65</v>
      </c>
      <c r="B180" s="542"/>
      <c r="C180" s="542"/>
      <c r="D180" s="542"/>
      <c r="E180" s="542"/>
      <c r="F180" s="54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3" t="s">
        <v>34</v>
      </c>
      <c r="B186" s="536"/>
      <c r="C186" s="537"/>
      <c r="D186" s="380">
        <f>SUM(B181:C185)</f>
        <v>0</v>
      </c>
    </row>
    <row r="187" spans="1:7" x14ac:dyDescent="0.3">
      <c r="A187" s="533" t="s">
        <v>251</v>
      </c>
      <c r="B187" s="536"/>
      <c r="C187" s="537"/>
      <c r="D187" s="21" t="e">
        <f>D186/(COUNT(B181:C185)*2)</f>
        <v>#DIV/0!</v>
      </c>
    </row>
    <row r="188" spans="1:7" s="10" customFormat="1" x14ac:dyDescent="0.3">
      <c r="A188" s="14"/>
      <c r="B188" s="15"/>
      <c r="C188" s="15"/>
      <c r="D188" s="16"/>
      <c r="G188" s="93"/>
    </row>
    <row r="189" spans="1:7" ht="19.5" x14ac:dyDescent="0.4">
      <c r="A189" s="541" t="s">
        <v>177</v>
      </c>
      <c r="B189" s="542"/>
      <c r="C189" s="542"/>
      <c r="D189" s="542"/>
      <c r="E189" s="542"/>
      <c r="F189" s="54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3" t="s">
        <v>34</v>
      </c>
      <c r="B194" s="536"/>
      <c r="C194" s="537"/>
      <c r="D194" s="40">
        <f>SUM(B190:C193)</f>
        <v>0</v>
      </c>
    </row>
    <row r="195" spans="1:6" x14ac:dyDescent="0.3">
      <c r="A195" s="533" t="s">
        <v>251</v>
      </c>
      <c r="B195" s="536"/>
      <c r="C195" s="537"/>
      <c r="D195" s="21" t="e">
        <f>D194/(COUNT(B190:C193)*2)</f>
        <v>#DIV/0!</v>
      </c>
    </row>
    <row r="197" spans="1:6" ht="18" x14ac:dyDescent="0.35">
      <c r="A197" s="43" t="s">
        <v>423</v>
      </c>
      <c r="B197" s="264"/>
      <c r="C197" s="264"/>
      <c r="D197" s="104" t="e">
        <f>E197/F197</f>
        <v>#DIV/0!</v>
      </c>
      <c r="E197" s="416">
        <f>COUNTIF('A1 Technique'!F17:F193,"ok")</f>
        <v>0</v>
      </c>
      <c r="F197" s="416">
        <f>COUNTA('A1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 zoomScale="60" zoomScaleNormal="100" workbookViewId="0">
      <selection activeCell="D13" sqref="D13:G13"/>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3"/>
      <c r="E1" s="453"/>
      <c r="F1" s="453"/>
      <c r="G1" s="45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4" t="s">
        <v>151</v>
      </c>
      <c r="B7" s="454"/>
      <c r="C7" s="454"/>
      <c r="D7" s="454"/>
      <c r="E7" s="454"/>
      <c r="F7" s="454"/>
      <c r="G7" s="111"/>
    </row>
    <row r="8" spans="1:7" ht="22.5" x14ac:dyDescent="0.45">
      <c r="A8" s="455" t="str">
        <f>'Page de garde'!D18</f>
        <v>UHD Mahdia</v>
      </c>
      <c r="B8" s="455"/>
      <c r="C8" s="455"/>
      <c r="D8" s="455"/>
      <c r="E8" s="455"/>
      <c r="F8" s="455"/>
      <c r="G8" s="111"/>
    </row>
    <row r="9" spans="1:7" ht="22.5" x14ac:dyDescent="0.45">
      <c r="A9" s="112" t="s">
        <v>39</v>
      </c>
      <c r="B9" s="456"/>
      <c r="C9" s="456"/>
      <c r="D9" s="456"/>
      <c r="E9" s="456"/>
      <c r="F9" s="456"/>
      <c r="G9" s="111"/>
    </row>
    <row r="10" spans="1:7" ht="22.5" x14ac:dyDescent="0.45">
      <c r="A10" s="113" t="s">
        <v>41</v>
      </c>
      <c r="B10" s="457"/>
      <c r="C10" s="457"/>
      <c r="D10" s="457"/>
      <c r="E10" s="457"/>
      <c r="F10" s="457"/>
      <c r="G10" s="111"/>
    </row>
    <row r="11" spans="1:7" ht="22.5" x14ac:dyDescent="0.45">
      <c r="A11" s="112" t="s">
        <v>40</v>
      </c>
      <c r="B11" s="452"/>
      <c r="C11" s="452"/>
      <c r="D11" s="452"/>
      <c r="E11" s="452"/>
      <c r="F11" s="452"/>
      <c r="G11" s="111"/>
    </row>
    <row r="12" spans="1:7" ht="22.5" x14ac:dyDescent="0.45">
      <c r="A12" s="112" t="s">
        <v>200</v>
      </c>
      <c r="B12" s="458" t="e">
        <f>D730</f>
        <v>#DIV/0!</v>
      </c>
      <c r="C12" s="458"/>
      <c r="D12" s="458"/>
      <c r="E12" s="458"/>
      <c r="F12" s="458"/>
      <c r="G12" s="111"/>
    </row>
    <row r="13" spans="1:7" ht="22.5" x14ac:dyDescent="0.45">
      <c r="A13" s="110"/>
      <c r="B13" s="108"/>
      <c r="C13" s="108"/>
      <c r="D13" s="453"/>
      <c r="E13" s="453"/>
      <c r="F13" s="453"/>
      <c r="G13" s="45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39" t="s">
        <v>28</v>
      </c>
      <c r="B17" s="440" t="s">
        <v>29</v>
      </c>
      <c r="C17" s="440"/>
      <c r="D17" s="440" t="s">
        <v>42</v>
      </c>
      <c r="E17" s="441" t="s">
        <v>266</v>
      </c>
      <c r="F17" s="441" t="s">
        <v>300</v>
      </c>
      <c r="G17" s="114"/>
    </row>
    <row r="18" spans="1:8" ht="16.5" customHeight="1" x14ac:dyDescent="0.4">
      <c r="A18" s="439"/>
      <c r="B18" s="118" t="s">
        <v>32</v>
      </c>
      <c r="C18" s="118" t="s">
        <v>31</v>
      </c>
      <c r="D18" s="440"/>
      <c r="E18" s="441"/>
      <c r="F18" s="44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9" t="s">
        <v>16</v>
      </c>
      <c r="B29" s="550"/>
      <c r="C29" s="550"/>
      <c r="D29" s="550"/>
      <c r="E29" s="550"/>
      <c r="F29" s="550"/>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49" t="s">
        <v>311</v>
      </c>
      <c r="B38" s="550"/>
      <c r="C38" s="550"/>
      <c r="D38" s="550"/>
      <c r="E38" s="550"/>
      <c r="F38" s="550"/>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1"/>
      <c r="B49" s="451"/>
      <c r="C49" s="451"/>
      <c r="D49" s="451"/>
      <c r="E49" s="451"/>
      <c r="F49" s="451"/>
      <c r="G49" s="45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39" t="s">
        <v>28</v>
      </c>
      <c r="B52" s="440" t="s">
        <v>29</v>
      </c>
      <c r="C52" s="440"/>
      <c r="D52" s="440" t="s">
        <v>42</v>
      </c>
      <c r="E52" s="441" t="s">
        <v>266</v>
      </c>
      <c r="F52" s="441" t="s">
        <v>302</v>
      </c>
      <c r="G52" s="129"/>
    </row>
    <row r="53" spans="1:7" ht="21" x14ac:dyDescent="0.4">
      <c r="A53" s="439"/>
      <c r="B53" s="118" t="s">
        <v>32</v>
      </c>
      <c r="C53" s="118" t="s">
        <v>31</v>
      </c>
      <c r="D53" s="440"/>
      <c r="E53" s="441"/>
      <c r="F53" s="44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2"/>
      <c r="B64" s="513"/>
      <c r="C64" s="513"/>
      <c r="D64" s="513"/>
      <c r="E64" s="513"/>
      <c r="F64" s="513"/>
      <c r="G64" s="513"/>
    </row>
    <row r="65" spans="1:7" ht="43.5" customHeight="1" x14ac:dyDescent="0.4">
      <c r="A65" s="443" t="s">
        <v>351</v>
      </c>
      <c r="B65" s="443"/>
      <c r="C65" s="443"/>
      <c r="D65" s="443"/>
      <c r="E65" s="443"/>
      <c r="F65" s="443"/>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0"/>
      <c r="B83" s="460"/>
      <c r="C83" s="460"/>
      <c r="D83" s="460"/>
      <c r="E83" s="460"/>
      <c r="F83" s="460"/>
      <c r="G83" s="460"/>
    </row>
    <row r="84" spans="1:7" ht="45" customHeight="1" x14ac:dyDescent="0.45">
      <c r="A84" s="444" t="s">
        <v>352</v>
      </c>
      <c r="B84" s="444"/>
      <c r="C84" s="444"/>
      <c r="D84" s="444"/>
      <c r="E84" s="444"/>
      <c r="F84" s="444"/>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6"/>
      <c r="B103" s="514"/>
      <c r="C103" s="514"/>
      <c r="D103" s="514"/>
      <c r="E103" s="514"/>
      <c r="F103" s="520"/>
      <c r="G103" s="173"/>
    </row>
    <row r="104" spans="1:7" s="80" customFormat="1" ht="46.5" customHeight="1" x14ac:dyDescent="0.4">
      <c r="A104" s="443" t="s">
        <v>353</v>
      </c>
      <c r="B104" s="443"/>
      <c r="C104" s="443"/>
      <c r="D104" s="443"/>
      <c r="E104" s="443"/>
      <c r="F104" s="44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1"/>
      <c r="B111" s="522"/>
      <c r="C111" s="522"/>
      <c r="D111" s="522"/>
      <c r="E111" s="522"/>
      <c r="F111" s="523"/>
      <c r="G111" s="129"/>
    </row>
    <row r="112" spans="1:7" s="80" customFormat="1" ht="39.75" customHeight="1" x14ac:dyDescent="0.4">
      <c r="A112" s="443" t="s">
        <v>391</v>
      </c>
      <c r="B112" s="443"/>
      <c r="C112" s="443"/>
      <c r="D112" s="443"/>
      <c r="E112" s="443"/>
      <c r="F112" s="44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4"/>
      <c r="B120" s="514"/>
      <c r="C120" s="514"/>
      <c r="D120" s="514"/>
      <c r="E120" s="514"/>
      <c r="F120" s="514"/>
      <c r="G120" s="173"/>
    </row>
    <row r="121" spans="1:7" ht="22.5" x14ac:dyDescent="0.4">
      <c r="A121" s="443" t="s">
        <v>311</v>
      </c>
      <c r="B121" s="443"/>
      <c r="C121" s="443"/>
      <c r="D121" s="443"/>
      <c r="E121" s="443"/>
      <c r="F121" s="44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5"/>
      <c r="B132" s="515"/>
      <c r="C132" s="515"/>
      <c r="D132" s="515"/>
      <c r="E132" s="515"/>
      <c r="F132" s="515"/>
      <c r="G132" s="114"/>
    </row>
    <row r="133" spans="1:16384" ht="22.5" customHeight="1" x14ac:dyDescent="0.4">
      <c r="A133" s="445" t="s">
        <v>425</v>
      </c>
      <c r="B133" s="445"/>
      <c r="C133" s="445"/>
      <c r="D133" s="445"/>
      <c r="E133" s="445"/>
      <c r="F133" s="445"/>
      <c r="G133" s="114"/>
    </row>
    <row r="134" spans="1:16384" ht="22.5" customHeight="1" x14ac:dyDescent="0.4">
      <c r="A134" s="446"/>
      <c r="B134" s="446"/>
      <c r="C134" s="446"/>
      <c r="D134" s="446"/>
      <c r="E134" s="446"/>
      <c r="F134" s="446"/>
      <c r="G134" s="114"/>
    </row>
    <row r="135" spans="1:16384" s="326" customFormat="1" ht="22.5" customHeight="1" x14ac:dyDescent="0.25">
      <c r="A135" s="439" t="s">
        <v>28</v>
      </c>
      <c r="B135" s="440" t="s">
        <v>29</v>
      </c>
      <c r="C135" s="440"/>
      <c r="D135" s="440" t="s">
        <v>42</v>
      </c>
      <c r="E135" s="441" t="s">
        <v>266</v>
      </c>
      <c r="F135" s="441" t="s">
        <v>302</v>
      </c>
    </row>
    <row r="136" spans="1:16384" s="326" customFormat="1" ht="22.5" customHeight="1" x14ac:dyDescent="0.25">
      <c r="A136" s="439"/>
      <c r="B136" s="118" t="s">
        <v>32</v>
      </c>
      <c r="C136" s="118" t="s">
        <v>31</v>
      </c>
      <c r="D136" s="440"/>
      <c r="E136" s="441"/>
      <c r="F136" s="441"/>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7" t="s">
        <v>462</v>
      </c>
      <c r="B139" s="447"/>
      <c r="C139" s="447"/>
      <c r="D139" s="447"/>
      <c r="E139" s="447"/>
      <c r="F139" s="447"/>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9" t="s">
        <v>350</v>
      </c>
      <c r="B147" s="509"/>
      <c r="C147" s="509"/>
      <c r="D147" s="509"/>
      <c r="E147" s="509"/>
      <c r="F147" s="509"/>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6"/>
      <c r="B165" s="514"/>
      <c r="C165" s="514"/>
      <c r="D165" s="514"/>
      <c r="E165" s="514"/>
      <c r="F165" s="514"/>
      <c r="G165" s="114"/>
    </row>
    <row r="166" spans="1:7" ht="32.25" customHeight="1" x14ac:dyDescent="0.4">
      <c r="A166" s="447" t="s">
        <v>463</v>
      </c>
      <c r="B166" s="447"/>
      <c r="C166" s="447"/>
      <c r="D166" s="447"/>
      <c r="E166" s="447"/>
      <c r="F166" s="447"/>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7"/>
      <c r="B176" s="518"/>
      <c r="C176" s="518"/>
      <c r="D176" s="518"/>
      <c r="E176" s="518"/>
      <c r="F176" s="518"/>
      <c r="G176" s="114"/>
    </row>
    <row r="177" spans="1:7" ht="32.25" customHeight="1" x14ac:dyDescent="0.4">
      <c r="A177" s="447" t="s">
        <v>311</v>
      </c>
      <c r="B177" s="447"/>
      <c r="C177" s="447"/>
      <c r="D177" s="447"/>
      <c r="E177" s="447"/>
      <c r="F177" s="447"/>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439</v>
      </c>
      <c r="B186" s="510"/>
      <c r="C186" s="511"/>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19"/>
      <c r="B188" s="519"/>
      <c r="C188" s="519"/>
      <c r="D188" s="519"/>
      <c r="E188" s="519"/>
      <c r="F188" s="51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39" t="s">
        <v>28</v>
      </c>
      <c r="B191" s="440" t="s">
        <v>29</v>
      </c>
      <c r="C191" s="440"/>
      <c r="D191" s="440" t="s">
        <v>42</v>
      </c>
      <c r="E191" s="441" t="s">
        <v>266</v>
      </c>
      <c r="F191" s="441" t="s">
        <v>302</v>
      </c>
      <c r="G191" s="114"/>
    </row>
    <row r="192" spans="1:7" ht="21" x14ac:dyDescent="0.4">
      <c r="A192" s="439"/>
      <c r="B192" s="118" t="s">
        <v>32</v>
      </c>
      <c r="C192" s="118" t="s">
        <v>31</v>
      </c>
      <c r="D192" s="440"/>
      <c r="E192" s="441"/>
      <c r="F192" s="44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8" t="s">
        <v>34</v>
      </c>
      <c r="B203" s="449"/>
      <c r="C203" s="45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1"/>
      <c r="B205" s="451"/>
      <c r="C205" s="451"/>
      <c r="D205" s="451"/>
      <c r="E205" s="451"/>
      <c r="F205" s="45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8" t="s">
        <v>34</v>
      </c>
      <c r="B227" s="449"/>
      <c r="C227" s="45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1"/>
      <c r="B229" s="451"/>
      <c r="C229" s="451"/>
      <c r="D229" s="451"/>
      <c r="E229" s="451"/>
      <c r="F229" s="45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6" t="s">
        <v>311</v>
      </c>
      <c r="B236" s="437"/>
      <c r="C236" s="437"/>
      <c r="D236" s="4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48" t="s">
        <v>34</v>
      </c>
      <c r="B245" s="449"/>
      <c r="C245" s="45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1"/>
      <c r="B250" s="451"/>
      <c r="C250" s="451"/>
      <c r="D250" s="451"/>
      <c r="E250" s="451"/>
      <c r="F250" s="45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39" t="s">
        <v>28</v>
      </c>
      <c r="B253" s="440" t="s">
        <v>29</v>
      </c>
      <c r="C253" s="440"/>
      <c r="D253" s="440" t="s">
        <v>42</v>
      </c>
      <c r="E253" s="441" t="s">
        <v>266</v>
      </c>
      <c r="F253" s="441" t="s">
        <v>302</v>
      </c>
      <c r="G253" s="129"/>
    </row>
    <row r="254" spans="1:7" ht="21" x14ac:dyDescent="0.4">
      <c r="A254" s="439"/>
      <c r="B254" s="118" t="s">
        <v>32</v>
      </c>
      <c r="C254" s="118" t="s">
        <v>31</v>
      </c>
      <c r="D254" s="440"/>
      <c r="E254" s="441"/>
      <c r="F254" s="44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8" t="s">
        <v>34</v>
      </c>
      <c r="B265" s="449"/>
      <c r="C265" s="45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0"/>
      <c r="B290" s="470"/>
      <c r="C290" s="470"/>
      <c r="D290" s="470"/>
      <c r="E290" s="470"/>
      <c r="F290" s="470"/>
      <c r="G290" s="129"/>
    </row>
    <row r="291" spans="1:7" s="80" customFormat="1" ht="31.5" customHeight="1" x14ac:dyDescent="0.4">
      <c r="A291" s="442" t="s">
        <v>311</v>
      </c>
      <c r="B291" s="442"/>
      <c r="C291" s="442"/>
      <c r="D291" s="442"/>
      <c r="E291" s="442"/>
      <c r="F291" s="442"/>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39" t="s">
        <v>28</v>
      </c>
      <c r="B308" s="440" t="s">
        <v>29</v>
      </c>
      <c r="C308" s="440"/>
      <c r="D308" s="440" t="s">
        <v>42</v>
      </c>
      <c r="E308" s="441" t="s">
        <v>266</v>
      </c>
      <c r="F308" s="441" t="s">
        <v>302</v>
      </c>
      <c r="G308" s="129"/>
    </row>
    <row r="309" spans="1:7" ht="21" x14ac:dyDescent="0.4">
      <c r="A309" s="439"/>
      <c r="B309" s="118" t="s">
        <v>32</v>
      </c>
      <c r="C309" s="118" t="s">
        <v>31</v>
      </c>
      <c r="D309" s="440"/>
      <c r="E309" s="441"/>
      <c r="F309" s="44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90"/>
      <c r="B357" s="490"/>
      <c r="C357" s="490"/>
      <c r="D357" s="490"/>
      <c r="E357" s="490"/>
      <c r="F357" s="490"/>
      <c r="G357" s="490"/>
    </row>
    <row r="358" spans="1:7" ht="32.25" customHeight="1" x14ac:dyDescent="0.4">
      <c r="A358" s="463" t="s">
        <v>311</v>
      </c>
      <c r="B358" s="463"/>
      <c r="C358" s="463"/>
      <c r="D358" s="463"/>
      <c r="E358" s="463"/>
      <c r="F358" s="46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39" t="s">
        <v>28</v>
      </c>
      <c r="B375" s="440" t="s">
        <v>29</v>
      </c>
      <c r="C375" s="440"/>
      <c r="D375" s="440" t="s">
        <v>42</v>
      </c>
      <c r="E375" s="441" t="s">
        <v>266</v>
      </c>
      <c r="F375" s="441" t="s">
        <v>302</v>
      </c>
      <c r="G375" s="173"/>
    </row>
    <row r="376" spans="1:7" s="260" customFormat="1" ht="21" x14ac:dyDescent="0.4">
      <c r="A376" s="439"/>
      <c r="B376" s="118" t="s">
        <v>32</v>
      </c>
      <c r="C376" s="118" t="s">
        <v>31</v>
      </c>
      <c r="D376" s="440"/>
      <c r="E376" s="441"/>
      <c r="F376" s="441"/>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59"/>
      <c r="B415" s="460"/>
      <c r="C415" s="460"/>
      <c r="D415" s="460"/>
      <c r="E415" s="460"/>
      <c r="F415" s="460"/>
      <c r="G415" s="460"/>
    </row>
    <row r="416" spans="1:7" s="260" customFormat="1" ht="24.75" x14ac:dyDescent="0.4">
      <c r="A416" s="432" t="s">
        <v>320</v>
      </c>
      <c r="B416" s="432"/>
      <c r="C416" s="432"/>
      <c r="D416" s="432"/>
      <c r="E416" s="432"/>
      <c r="F416" s="43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39" t="s">
        <v>28</v>
      </c>
      <c r="B433" s="440" t="s">
        <v>29</v>
      </c>
      <c r="C433" s="440"/>
      <c r="D433" s="440" t="s">
        <v>42</v>
      </c>
      <c r="E433" s="441" t="s">
        <v>266</v>
      </c>
      <c r="F433" s="441" t="s">
        <v>302</v>
      </c>
      <c r="G433" s="129"/>
    </row>
    <row r="434" spans="1:7" ht="21" x14ac:dyDescent="0.4">
      <c r="A434" s="439"/>
      <c r="B434" s="118" t="s">
        <v>32</v>
      </c>
      <c r="C434" s="118" t="s">
        <v>31</v>
      </c>
      <c r="D434" s="440"/>
      <c r="E434" s="441"/>
      <c r="F434" s="44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2" t="s">
        <v>311</v>
      </c>
      <c r="B464" s="432"/>
      <c r="C464" s="432"/>
      <c r="D464" s="432"/>
      <c r="E464" s="432"/>
      <c r="F464" s="4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29" t="s">
        <v>426</v>
      </c>
      <c r="B478" s="429"/>
      <c r="C478" s="429"/>
      <c r="D478" s="429"/>
      <c r="E478" s="429"/>
      <c r="F478" s="429"/>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20" t="s">
        <v>32</v>
      </c>
      <c r="C481" s="320" t="s">
        <v>31</v>
      </c>
      <c r="D481" s="434"/>
      <c r="E481" s="435"/>
      <c r="F481" s="435"/>
      <c r="G481" s="114"/>
    </row>
    <row r="482" spans="1:7" s="260" customFormat="1" ht="22.5" x14ac:dyDescent="0.4">
      <c r="A482" s="367"/>
      <c r="B482" s="368"/>
      <c r="C482" s="368"/>
      <c r="D482" s="368"/>
      <c r="E482" s="354"/>
      <c r="F482" s="354"/>
      <c r="G482" s="173"/>
    </row>
    <row r="483" spans="1:7" s="260" customFormat="1" ht="24.75" x14ac:dyDescent="0.4">
      <c r="A483" s="500" t="s">
        <v>52</v>
      </c>
      <c r="B483" s="500"/>
      <c r="C483" s="500"/>
      <c r="D483" s="500"/>
      <c r="E483" s="500"/>
      <c r="F483" s="50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8" t="s">
        <v>464</v>
      </c>
      <c r="B491" s="499"/>
      <c r="C491" s="499"/>
      <c r="D491" s="499"/>
      <c r="E491" s="499"/>
      <c r="F491" s="49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2" t="s">
        <v>23</v>
      </c>
      <c r="B505" s="493"/>
      <c r="C505" s="493"/>
      <c r="D505" s="493"/>
      <c r="E505" s="493"/>
      <c r="F505" s="49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1"/>
      <c r="B517" s="461"/>
      <c r="C517" s="461"/>
      <c r="D517" s="461"/>
      <c r="E517" s="461"/>
      <c r="F517" s="461"/>
      <c r="G517" s="461"/>
    </row>
    <row r="518" spans="1:7" ht="26.25" customHeight="1" x14ac:dyDescent="0.5">
      <c r="A518" s="369" t="s">
        <v>311</v>
      </c>
      <c r="B518" s="462"/>
      <c r="C518" s="462"/>
      <c r="D518" s="462"/>
      <c r="E518" s="462"/>
      <c r="F518" s="46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0" t="s">
        <v>97</v>
      </c>
      <c r="B530" s="430"/>
      <c r="C530" s="430"/>
      <c r="D530" s="430"/>
      <c r="E530" s="430"/>
      <c r="F530" s="430"/>
      <c r="G530" s="114"/>
    </row>
    <row r="531" spans="1:7" ht="22.5" customHeight="1" x14ac:dyDescent="0.4">
      <c r="A531" s="234">
        <f>B11</f>
        <v>0</v>
      </c>
      <c r="B531" s="114"/>
      <c r="C531" s="135"/>
      <c r="D531" s="137"/>
      <c r="E531" s="137"/>
      <c r="F531" s="137"/>
      <c r="G531" s="114"/>
    </row>
    <row r="532" spans="1:7" ht="21" x14ac:dyDescent="0.4">
      <c r="A532" s="495" t="s">
        <v>28</v>
      </c>
      <c r="B532" s="482" t="s">
        <v>29</v>
      </c>
      <c r="C532" s="497"/>
      <c r="D532" s="440" t="s">
        <v>42</v>
      </c>
      <c r="E532" s="441" t="s">
        <v>266</v>
      </c>
      <c r="F532" s="441" t="s">
        <v>302</v>
      </c>
      <c r="G532" s="114"/>
    </row>
    <row r="533" spans="1:7" ht="21" x14ac:dyDescent="0.4">
      <c r="A533" s="496"/>
      <c r="B533" s="315" t="s">
        <v>32</v>
      </c>
      <c r="C533" s="316" t="s">
        <v>31</v>
      </c>
      <c r="D533" s="440"/>
      <c r="E533" s="441"/>
      <c r="F533" s="441"/>
      <c r="G533" s="114"/>
    </row>
    <row r="534" spans="1:7" s="80" customFormat="1" ht="22.5" x14ac:dyDescent="0.4">
      <c r="A534" s="365"/>
      <c r="B534" s="366"/>
      <c r="C534" s="366"/>
      <c r="D534" s="361"/>
      <c r="E534" s="362"/>
      <c r="F534" s="362"/>
      <c r="G534" s="129"/>
    </row>
    <row r="535" spans="1:7" ht="24.75" x14ac:dyDescent="0.4">
      <c r="A535" s="370" t="s">
        <v>17</v>
      </c>
      <c r="B535" s="317"/>
      <c r="C535" s="464"/>
      <c r="D535" s="464"/>
      <c r="E535" s="464"/>
      <c r="F535" s="46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8" t="s">
        <v>34</v>
      </c>
      <c r="B542" s="449"/>
      <c r="C542" s="450"/>
      <c r="D542" s="407">
        <f>SUM(B536:C541)</f>
        <v>0</v>
      </c>
      <c r="E542" s="248"/>
      <c r="F542" s="248"/>
      <c r="G542" s="114"/>
    </row>
    <row r="543" spans="1:7" ht="21" customHeight="1" x14ac:dyDescent="0.4">
      <c r="A543" s="448" t="s">
        <v>33</v>
      </c>
      <c r="B543" s="449"/>
      <c r="C543" s="450"/>
      <c r="D543" s="388" t="e">
        <f>D542/(COUNT(B536:C541)*2)</f>
        <v>#DIV/0!</v>
      </c>
      <c r="E543" s="248"/>
      <c r="F543" s="248"/>
      <c r="G543" s="114"/>
    </row>
    <row r="544" spans="1:7" ht="21" x14ac:dyDescent="0.4">
      <c r="A544" s="451"/>
      <c r="B544" s="451"/>
      <c r="C544" s="451"/>
      <c r="D544" s="451"/>
      <c r="E544" s="451"/>
      <c r="F544" s="45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89"/>
      <c r="B556" s="490"/>
      <c r="C556" s="490"/>
      <c r="D556" s="490"/>
      <c r="E556" s="490"/>
      <c r="F556" s="490"/>
      <c r="G556" s="490"/>
    </row>
    <row r="557" spans="1:7" ht="35.25" customHeight="1" x14ac:dyDescent="0.4">
      <c r="A557" s="371" t="s">
        <v>311</v>
      </c>
      <c r="B557" s="337"/>
      <c r="C557" s="507"/>
      <c r="D557" s="507"/>
      <c r="E557" s="507"/>
      <c r="F557" s="50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87" t="s">
        <v>34</v>
      </c>
      <c r="B566" s="487"/>
      <c r="C566" s="488"/>
      <c r="D566" s="378">
        <f>SUM(B558:C565,B546:C555)</f>
        <v>0</v>
      </c>
      <c r="E566" s="108"/>
      <c r="F566" s="114"/>
      <c r="G566" s="114"/>
    </row>
    <row r="567" spans="1:7" ht="21" x14ac:dyDescent="0.4">
      <c r="A567" s="487" t="s">
        <v>33</v>
      </c>
      <c r="B567" s="487"/>
      <c r="C567" s="48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1"/>
      <c r="B572" s="451"/>
      <c r="C572" s="451"/>
      <c r="D572" s="451"/>
      <c r="E572" s="451"/>
      <c r="F572" s="451"/>
      <c r="G572" s="114"/>
    </row>
    <row r="573" spans="1:7" ht="22.5" x14ac:dyDescent="0.45">
      <c r="A573" s="431" t="s">
        <v>19</v>
      </c>
      <c r="B573" s="431"/>
      <c r="C573" s="431"/>
      <c r="D573" s="431"/>
      <c r="E573" s="431"/>
      <c r="F573" s="431"/>
      <c r="G573" s="114"/>
    </row>
    <row r="574" spans="1:7" ht="22.5" x14ac:dyDescent="0.4">
      <c r="A574" s="243">
        <f>B11</f>
        <v>0</v>
      </c>
      <c r="B574" s="114"/>
      <c r="C574" s="135"/>
      <c r="D574" s="356"/>
      <c r="E574" s="356"/>
      <c r="F574" s="356"/>
      <c r="G574" s="114"/>
    </row>
    <row r="575" spans="1:7" ht="21" x14ac:dyDescent="0.4">
      <c r="A575" s="433" t="s">
        <v>28</v>
      </c>
      <c r="B575" s="434" t="s">
        <v>29</v>
      </c>
      <c r="C575" s="434"/>
      <c r="D575" s="434" t="s">
        <v>42</v>
      </c>
      <c r="E575" s="435" t="s">
        <v>266</v>
      </c>
      <c r="F575" s="435" t="s">
        <v>302</v>
      </c>
      <c r="G575" s="114"/>
    </row>
    <row r="576" spans="1:7" ht="21" x14ac:dyDescent="0.4">
      <c r="A576" s="433"/>
      <c r="B576" s="320" t="s">
        <v>32</v>
      </c>
      <c r="C576" s="320" t="s">
        <v>31</v>
      </c>
      <c r="D576" s="434"/>
      <c r="E576" s="435"/>
      <c r="F576" s="435"/>
      <c r="G576" s="129"/>
    </row>
    <row r="577" spans="1:7" s="80" customFormat="1" ht="22.5" x14ac:dyDescent="0.4">
      <c r="A577" s="372"/>
      <c r="B577" s="373"/>
      <c r="C577" s="373"/>
      <c r="D577" s="373"/>
      <c r="E577" s="341"/>
      <c r="F577" s="374"/>
      <c r="G577" s="129"/>
    </row>
    <row r="578" spans="1:7" ht="24.75" x14ac:dyDescent="0.4">
      <c r="A578" s="474" t="s">
        <v>10</v>
      </c>
      <c r="B578" s="475"/>
      <c r="C578" s="475"/>
      <c r="D578" s="475"/>
      <c r="E578" s="475"/>
      <c r="F578" s="476"/>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87" t="s">
        <v>34</v>
      </c>
      <c r="B588" s="487"/>
      <c r="C588" s="488"/>
      <c r="D588" s="378">
        <f>SUM(B579:C587)</f>
        <v>0</v>
      </c>
      <c r="E588" s="108"/>
      <c r="F588" s="114"/>
      <c r="G588" s="114"/>
    </row>
    <row r="589" spans="1:7" ht="21" x14ac:dyDescent="0.4">
      <c r="A589" s="487" t="s">
        <v>33</v>
      </c>
      <c r="B589" s="487"/>
      <c r="C589" s="48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77" t="s">
        <v>23</v>
      </c>
      <c r="B591" s="478"/>
      <c r="C591" s="478"/>
      <c r="D591" s="478"/>
      <c r="E591" s="478"/>
      <c r="F591" s="479"/>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87" t="s">
        <v>34</v>
      </c>
      <c r="B606" s="487"/>
      <c r="C606" s="488"/>
      <c r="D606" s="378">
        <f>SUM(B592:C605)</f>
        <v>0</v>
      </c>
      <c r="E606" s="108"/>
      <c r="F606" s="114"/>
      <c r="G606" s="114"/>
    </row>
    <row r="607" spans="1:7" ht="21" x14ac:dyDescent="0.4">
      <c r="A607" s="487" t="s">
        <v>33</v>
      </c>
      <c r="B607" s="487"/>
      <c r="C607" s="48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4" t="s">
        <v>170</v>
      </c>
      <c r="B610" s="505"/>
      <c r="C610" s="506"/>
      <c r="D610" s="154" t="e">
        <f>D609/(COUNT(B579:C587,B592:C605)*2)</f>
        <v>#DIV/0!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39" t="s">
        <v>28</v>
      </c>
      <c r="B614" s="440" t="s">
        <v>29</v>
      </c>
      <c r="C614" s="440"/>
      <c r="D614" s="440" t="s">
        <v>42</v>
      </c>
      <c r="E614" s="441" t="s">
        <v>266</v>
      </c>
      <c r="F614" s="441" t="s">
        <v>302</v>
      </c>
      <c r="G614" s="114"/>
    </row>
    <row r="615" spans="1:7" ht="18.75" customHeight="1" x14ac:dyDescent="0.4">
      <c r="A615" s="439"/>
      <c r="B615" s="118" t="s">
        <v>32</v>
      </c>
      <c r="C615" s="118" t="s">
        <v>31</v>
      </c>
      <c r="D615" s="440"/>
      <c r="E615" s="441"/>
      <c r="F615" s="441"/>
      <c r="G615" s="129"/>
    </row>
    <row r="616" spans="1:7" s="80" customFormat="1" ht="18.75" customHeight="1" x14ac:dyDescent="0.4">
      <c r="A616" s="360"/>
      <c r="B616" s="361"/>
      <c r="C616" s="361"/>
      <c r="D616" s="361"/>
      <c r="E616" s="362"/>
      <c r="F616" s="362"/>
      <c r="G616" s="129"/>
    </row>
    <row r="617" spans="1:7" ht="24.75" x14ac:dyDescent="0.4">
      <c r="A617" s="363" t="s">
        <v>90</v>
      </c>
      <c r="B617" s="137"/>
      <c r="C617" s="472"/>
      <c r="D617" s="472"/>
      <c r="E617" s="472"/>
      <c r="F617" s="47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87" t="s">
        <v>34</v>
      </c>
      <c r="B627" s="487"/>
      <c r="C627" s="487"/>
      <c r="D627" s="378">
        <f>SUM(B618:C626)</f>
        <v>0</v>
      </c>
      <c r="E627" s="469"/>
      <c r="F627" s="470"/>
      <c r="G627" s="129"/>
    </row>
    <row r="628" spans="1:7" ht="21" x14ac:dyDescent="0.4">
      <c r="A628" s="487" t="s">
        <v>33</v>
      </c>
      <c r="B628" s="487"/>
      <c r="C628" s="487"/>
      <c r="D628" s="388" t="e">
        <f>D627/(COUNT(B618:C626)*2)</f>
        <v>#DIV/0!</v>
      </c>
      <c r="E628" s="471"/>
      <c r="F628" s="461"/>
      <c r="G628" s="129"/>
    </row>
    <row r="629" spans="1:7" ht="21" x14ac:dyDescent="0.4">
      <c r="A629" s="325"/>
      <c r="B629" s="135"/>
      <c r="C629" s="468"/>
      <c r="D629" s="468"/>
      <c r="E629" s="468"/>
      <c r="F629" s="468"/>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8" t="s">
        <v>34</v>
      </c>
      <c r="B639" s="449"/>
      <c r="C639" s="45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2"/>
      <c r="D642" s="472"/>
      <c r="E642" s="472"/>
      <c r="F642" s="47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8" t="s">
        <v>34</v>
      </c>
      <c r="B650" s="449"/>
      <c r="C650" s="45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1"/>
      <c r="B652" s="491"/>
      <c r="C652" s="491"/>
      <c r="D652" s="491"/>
      <c r="E652" s="491"/>
      <c r="F652" s="491"/>
      <c r="G652" s="491"/>
    </row>
    <row r="653" spans="1:16382" ht="24.75" x14ac:dyDescent="0.4">
      <c r="A653" s="363" t="s">
        <v>26</v>
      </c>
      <c r="B653" s="472"/>
      <c r="C653" s="472"/>
      <c r="D653" s="472"/>
      <c r="E653" s="472"/>
      <c r="F653" s="473"/>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3" t="s">
        <v>311</v>
      </c>
      <c r="B661" s="484"/>
      <c r="C661" s="484"/>
      <c r="D661" s="484"/>
      <c r="E661" s="484"/>
      <c r="F661" s="48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8"/>
      <c r="F677" s="135"/>
      <c r="G677" s="114"/>
    </row>
    <row r="678" spans="1:7" ht="21.75" customHeight="1" x14ac:dyDescent="0.4">
      <c r="A678" s="439" t="s">
        <v>28</v>
      </c>
      <c r="B678" s="440" t="s">
        <v>29</v>
      </c>
      <c r="C678" s="440"/>
      <c r="D678" s="440" t="s">
        <v>42</v>
      </c>
      <c r="E678" s="441" t="s">
        <v>266</v>
      </c>
      <c r="F678" s="441" t="s">
        <v>302</v>
      </c>
      <c r="G678" s="129"/>
    </row>
    <row r="679" spans="1:7" ht="21" x14ac:dyDescent="0.4">
      <c r="A679" s="439"/>
      <c r="B679" s="118" t="s">
        <v>32</v>
      </c>
      <c r="C679" s="118" t="s">
        <v>31</v>
      </c>
      <c r="D679" s="440"/>
      <c r="E679" s="441"/>
      <c r="F679" s="441"/>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6" t="s">
        <v>460</v>
      </c>
      <c r="B704" s="486"/>
      <c r="C704" s="486"/>
      <c r="D704" s="486"/>
      <c r="E704" s="486"/>
      <c r="F704" s="486"/>
      <c r="G704" s="274"/>
    </row>
    <row r="705" spans="1:7" ht="21" customHeight="1" x14ac:dyDescent="0.4">
      <c r="A705" s="251">
        <f>B11</f>
        <v>0</v>
      </c>
      <c r="B705" s="114"/>
      <c r="C705" s="135"/>
      <c r="D705" s="273"/>
      <c r="E705" s="273"/>
      <c r="F705" s="273"/>
      <c r="G705" s="274"/>
    </row>
    <row r="706" spans="1:7" ht="21" x14ac:dyDescent="0.4">
      <c r="A706" s="480" t="s">
        <v>28</v>
      </c>
      <c r="B706" s="482" t="s">
        <v>29</v>
      </c>
      <c r="C706" s="482"/>
      <c r="D706" s="440" t="s">
        <v>42</v>
      </c>
      <c r="E706" s="441" t="s">
        <v>266</v>
      </c>
      <c r="F706" s="441" t="s">
        <v>302</v>
      </c>
      <c r="G706" s="274"/>
    </row>
    <row r="707" spans="1:7" ht="21" x14ac:dyDescent="0.4">
      <c r="A707" s="481"/>
      <c r="B707" s="383" t="s">
        <v>32</v>
      </c>
      <c r="C707" s="383" t="s">
        <v>31</v>
      </c>
      <c r="D707" s="440"/>
      <c r="E707" s="441"/>
      <c r="F707" s="441"/>
      <c r="G707" s="274"/>
    </row>
    <row r="708" spans="1:7" s="80" customFormat="1" ht="22.5" x14ac:dyDescent="0.4">
      <c r="A708" s="360"/>
      <c r="B708" s="361"/>
      <c r="C708" s="361"/>
      <c r="D708" s="361"/>
      <c r="E708" s="362"/>
      <c r="F708" s="362"/>
      <c r="G708" s="129"/>
    </row>
    <row r="709" spans="1:7" ht="24.75" x14ac:dyDescent="0.4">
      <c r="A709" s="501" t="s">
        <v>306</v>
      </c>
      <c r="B709" s="502"/>
      <c r="C709" s="502"/>
      <c r="D709" s="502"/>
      <c r="E709" s="502"/>
      <c r="F709" s="50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1" t="s">
        <v>307</v>
      </c>
      <c r="B718" s="502"/>
      <c r="C718" s="502"/>
      <c r="D718" s="502"/>
      <c r="E718" s="502"/>
      <c r="F718" s="50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5"/>
      <c r="E1" s="525"/>
      <c r="F1" s="525"/>
      <c r="G1" s="52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6" t="s">
        <v>46</v>
      </c>
      <c r="B6" s="526"/>
      <c r="C6" s="526"/>
      <c r="D6" s="526"/>
      <c r="E6" s="526"/>
      <c r="F6" s="526"/>
      <c r="G6" s="92"/>
    </row>
    <row r="7" spans="1:7" s="258" customFormat="1" ht="21.75" customHeight="1" x14ac:dyDescent="0.45">
      <c r="A7" s="527" t="str">
        <f>'Page de garde'!D18</f>
        <v>UHD Mahdia</v>
      </c>
      <c r="B7" s="527"/>
      <c r="C7" s="527"/>
      <c r="D7" s="527"/>
      <c r="E7" s="527"/>
      <c r="F7" s="527"/>
      <c r="G7" s="92"/>
    </row>
    <row r="8" spans="1:7" s="258" customFormat="1" ht="24" x14ac:dyDescent="0.45">
      <c r="A8" s="4" t="s">
        <v>39</v>
      </c>
      <c r="B8" s="528" t="str">
        <f>'A1 Exploitation'!B9:F9</f>
        <v>Mme Meriam CHOUCHENE</v>
      </c>
      <c r="C8" s="528"/>
      <c r="D8" s="528"/>
      <c r="E8" s="528"/>
      <c r="F8" s="528"/>
      <c r="G8" s="92"/>
    </row>
    <row r="9" spans="1:7" s="258" customFormat="1" ht="24" x14ac:dyDescent="0.45">
      <c r="A9" s="5" t="s">
        <v>41</v>
      </c>
      <c r="B9" s="529" t="str">
        <f>'A1 Exploitation'!B10:F10</f>
        <v>Directeur magasin &amp; chefs rayons</v>
      </c>
      <c r="C9" s="529"/>
      <c r="D9" s="529"/>
      <c r="E9" s="529"/>
      <c r="F9" s="529"/>
      <c r="G9" s="92"/>
    </row>
    <row r="10" spans="1:7" s="258" customFormat="1" ht="24" x14ac:dyDescent="0.45">
      <c r="A10" s="4" t="s">
        <v>40</v>
      </c>
      <c r="B10" s="524">
        <f>'A1 Exploitation'!B11:F11</f>
        <v>43507</v>
      </c>
      <c r="C10" s="524"/>
      <c r="D10" s="524"/>
      <c r="E10" s="524"/>
      <c r="F10" s="524"/>
      <c r="G10" s="92"/>
    </row>
    <row r="11" spans="1:7" s="258" customFormat="1" ht="24" x14ac:dyDescent="0.45">
      <c r="A11" s="4" t="s">
        <v>250</v>
      </c>
      <c r="B11" s="530" t="e">
        <f>D199</f>
        <v>#DIV/0!</v>
      </c>
      <c r="C11" s="530"/>
      <c r="D11" s="530"/>
      <c r="E11" s="530"/>
      <c r="F11" s="530"/>
      <c r="G11" s="92"/>
    </row>
    <row r="12" spans="1:7" s="258" customFormat="1" ht="22.5" x14ac:dyDescent="0.45">
      <c r="A12" s="1"/>
      <c r="D12" s="453"/>
      <c r="E12" s="453"/>
      <c r="F12" s="453"/>
      <c r="G12" s="453"/>
    </row>
    <row r="13" spans="1:7" s="258" customFormat="1" ht="11.25" customHeight="1" x14ac:dyDescent="0.3">
      <c r="A13" s="531" t="s">
        <v>28</v>
      </c>
      <c r="B13" s="532" t="s">
        <v>29</v>
      </c>
      <c r="C13" s="532"/>
      <c r="D13" s="532" t="s">
        <v>42</v>
      </c>
      <c r="E13" s="532" t="s">
        <v>160</v>
      </c>
      <c r="F13" s="532" t="s">
        <v>161</v>
      </c>
      <c r="G13" s="80"/>
    </row>
    <row r="14" spans="1:7" s="258" customFormat="1" ht="12.75" customHeight="1" x14ac:dyDescent="0.3">
      <c r="A14" s="531"/>
      <c r="B14" s="22" t="s">
        <v>32</v>
      </c>
      <c r="C14" s="22" t="s">
        <v>31</v>
      </c>
      <c r="D14" s="532"/>
      <c r="E14" s="532"/>
      <c r="F14" s="532"/>
      <c r="G14" s="94"/>
    </row>
    <row r="15" spans="1:7" x14ac:dyDescent="0.3">
      <c r="A15" s="545"/>
      <c r="B15" s="546"/>
      <c r="C15" s="546"/>
      <c r="D15" s="546"/>
      <c r="E15" s="546"/>
      <c r="F15" s="546"/>
    </row>
    <row r="16" spans="1:7" ht="19.5" x14ac:dyDescent="0.4">
      <c r="A16" s="538" t="s">
        <v>0</v>
      </c>
      <c r="B16" s="539"/>
      <c r="C16" s="539"/>
      <c r="D16" s="539"/>
      <c r="E16" s="539"/>
      <c r="F16" s="539"/>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0" t="s">
        <v>34</v>
      </c>
      <c r="B22" s="534"/>
      <c r="C22" s="535"/>
      <c r="D22" s="381">
        <f>SUM(B17:C21)</f>
        <v>0</v>
      </c>
    </row>
    <row r="23" spans="1:7" x14ac:dyDescent="0.3">
      <c r="A23" s="533" t="s">
        <v>251</v>
      </c>
      <c r="B23" s="536"/>
      <c r="C23" s="537"/>
      <c r="D23" s="21" t="e">
        <f>D22/(COUNT(B17:C21)*2)</f>
        <v>#DIV/0!</v>
      </c>
    </row>
    <row r="24" spans="1:7" s="10" customFormat="1" x14ac:dyDescent="0.3">
      <c r="A24" s="14"/>
      <c r="B24" s="15"/>
      <c r="C24" s="15"/>
      <c r="D24" s="16"/>
      <c r="G24" s="93"/>
    </row>
    <row r="25" spans="1:7" ht="19.5" x14ac:dyDescent="0.4">
      <c r="A25" s="541" t="s">
        <v>4</v>
      </c>
      <c r="B25" s="542"/>
      <c r="C25" s="542"/>
      <c r="D25" s="542"/>
      <c r="E25" s="542"/>
      <c r="F25" s="54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3" t="s">
        <v>34</v>
      </c>
      <c r="B33" s="536"/>
      <c r="C33" s="537"/>
      <c r="D33" s="380">
        <f>SUM(B26:C32)</f>
        <v>0</v>
      </c>
    </row>
    <row r="34" spans="1:7" x14ac:dyDescent="0.3">
      <c r="A34" s="533" t="s">
        <v>251</v>
      </c>
      <c r="B34" s="536"/>
      <c r="C34" s="537"/>
      <c r="D34" s="21" t="e">
        <f>D33/(COUNT(B26:C32)*2)</f>
        <v>#DIV/0!</v>
      </c>
    </row>
    <row r="35" spans="1:7" s="10" customFormat="1" x14ac:dyDescent="0.3">
      <c r="A35" s="14"/>
      <c r="B35" s="15"/>
      <c r="C35" s="15"/>
      <c r="D35" s="16"/>
      <c r="G35" s="93"/>
    </row>
    <row r="36" spans="1:7" s="10" customFormat="1" ht="19.5" x14ac:dyDescent="0.4">
      <c r="A36" s="541" t="s">
        <v>180</v>
      </c>
      <c r="B36" s="542"/>
      <c r="C36" s="542"/>
      <c r="D36" s="542"/>
      <c r="E36" s="542"/>
      <c r="F36" s="54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3" t="s">
        <v>34</v>
      </c>
      <c r="B42" s="536"/>
      <c r="C42" s="537"/>
      <c r="D42" s="380">
        <f>SUM(B37:C41)</f>
        <v>0</v>
      </c>
      <c r="E42" s="259"/>
      <c r="F42" s="259"/>
      <c r="G42" s="93"/>
    </row>
    <row r="43" spans="1:7" s="10" customFormat="1" x14ac:dyDescent="0.3">
      <c r="A43" s="533" t="s">
        <v>251</v>
      </c>
      <c r="B43" s="536"/>
      <c r="C43" s="537"/>
      <c r="D43" s="21" t="e">
        <f>D42/(COUNT(B37:C41)*2)</f>
        <v>#DIV/0!</v>
      </c>
      <c r="E43" s="259"/>
      <c r="F43" s="259"/>
      <c r="G43" s="93"/>
    </row>
    <row r="44" spans="1:7" s="10" customFormat="1" x14ac:dyDescent="0.3">
      <c r="A44" s="33"/>
      <c r="B44" s="34"/>
      <c r="C44" s="34"/>
      <c r="D44" s="35"/>
      <c r="G44" s="93"/>
    </row>
    <row r="45" spans="1:7" ht="19.5" x14ac:dyDescent="0.4">
      <c r="A45" s="543" t="s">
        <v>19</v>
      </c>
      <c r="B45" s="544"/>
      <c r="C45" s="544"/>
      <c r="D45" s="544"/>
      <c r="E45" s="544"/>
      <c r="F45" s="544"/>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3" t="s">
        <v>34</v>
      </c>
      <c r="B52" s="536"/>
      <c r="C52" s="537"/>
      <c r="D52" s="380">
        <f>SUM(B46:C51)</f>
        <v>0</v>
      </c>
    </row>
    <row r="53" spans="1:7" x14ac:dyDescent="0.3">
      <c r="A53" s="533" t="s">
        <v>251</v>
      </c>
      <c r="B53" s="536"/>
      <c r="C53" s="537"/>
      <c r="D53" s="21" t="e">
        <f>D52/(COUNT(B46:C51)*2)</f>
        <v>#DIV/0!</v>
      </c>
    </row>
    <row r="54" spans="1:7" s="10" customFormat="1" x14ac:dyDescent="0.3">
      <c r="A54" s="14"/>
      <c r="B54" s="15"/>
      <c r="C54" s="15"/>
      <c r="D54" s="16"/>
      <c r="G54" s="93"/>
    </row>
    <row r="55" spans="1:7" ht="19.5" x14ac:dyDescent="0.4">
      <c r="A55" s="541" t="s">
        <v>8</v>
      </c>
      <c r="B55" s="542"/>
      <c r="C55" s="542"/>
      <c r="D55" s="542"/>
      <c r="E55" s="542"/>
      <c r="F55" s="54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3" t="s">
        <v>34</v>
      </c>
      <c r="B63" s="536"/>
      <c r="C63" s="537"/>
      <c r="D63" s="380">
        <f>SUM(B56:C62)</f>
        <v>0</v>
      </c>
    </row>
    <row r="64" spans="1:7" x14ac:dyDescent="0.3">
      <c r="A64" s="533" t="s">
        <v>251</v>
      </c>
      <c r="B64" s="536"/>
      <c r="C64" s="537"/>
      <c r="D64" s="21" t="e">
        <f>D63/(COUNT(B56:C62)*2)</f>
        <v>#DIV/0!</v>
      </c>
    </row>
    <row r="65" spans="1:7" s="10" customFormat="1" x14ac:dyDescent="0.3">
      <c r="A65" s="14"/>
      <c r="B65" s="15"/>
      <c r="C65" s="15"/>
      <c r="D65" s="16"/>
      <c r="G65" s="93"/>
    </row>
    <row r="66" spans="1:7" ht="19.5" x14ac:dyDescent="0.4">
      <c r="A66" s="541" t="s">
        <v>111</v>
      </c>
      <c r="B66" s="542"/>
      <c r="C66" s="542"/>
      <c r="D66" s="542"/>
      <c r="E66" s="542"/>
      <c r="F66" s="54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3" t="s">
        <v>34</v>
      </c>
      <c r="B84" s="536"/>
      <c r="C84" s="537"/>
      <c r="D84" s="380">
        <f>SUM(B67:C83)</f>
        <v>0</v>
      </c>
    </row>
    <row r="85" spans="1:7" x14ac:dyDescent="0.3">
      <c r="A85" s="533" t="s">
        <v>251</v>
      </c>
      <c r="B85" s="536"/>
      <c r="C85" s="537"/>
      <c r="D85" s="21" t="e">
        <f>D84/(COUNT(B67:C83)*2)</f>
        <v>#DIV/0!</v>
      </c>
    </row>
    <row r="86" spans="1:7" s="10" customFormat="1" x14ac:dyDescent="0.3">
      <c r="A86" s="14"/>
      <c r="B86" s="15"/>
      <c r="C86" s="15"/>
      <c r="D86" s="16"/>
      <c r="G86" s="93"/>
    </row>
    <row r="87" spans="1:7" ht="19.5" x14ac:dyDescent="0.4">
      <c r="A87" s="541" t="s">
        <v>172</v>
      </c>
      <c r="B87" s="542"/>
      <c r="C87" s="542"/>
      <c r="D87" s="542"/>
      <c r="E87" s="542"/>
      <c r="F87" s="54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3" t="s">
        <v>34</v>
      </c>
      <c r="B102" s="536"/>
      <c r="C102" s="537"/>
      <c r="D102" s="380">
        <f>SUM(B88:C101)</f>
        <v>0</v>
      </c>
    </row>
    <row r="103" spans="1:7" x14ac:dyDescent="0.3">
      <c r="A103" s="533" t="s">
        <v>251</v>
      </c>
      <c r="B103" s="536"/>
      <c r="C103" s="53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1" t="s">
        <v>173</v>
      </c>
      <c r="B106" s="542"/>
      <c r="C106" s="542"/>
      <c r="D106" s="542"/>
      <c r="E106" s="542"/>
      <c r="F106" s="54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3" t="s">
        <v>34</v>
      </c>
      <c r="B118" s="536"/>
      <c r="C118" s="537"/>
      <c r="D118" s="380">
        <f>SUM(B107:C117)</f>
        <v>0</v>
      </c>
      <c r="E118" s="259"/>
      <c r="F118" s="259"/>
      <c r="G118" s="93"/>
    </row>
    <row r="119" spans="1:7" s="10" customFormat="1" x14ac:dyDescent="0.3">
      <c r="A119" s="533" t="s">
        <v>251</v>
      </c>
      <c r="B119" s="536"/>
      <c r="C119" s="537"/>
      <c r="D119" s="21" t="e">
        <f>D118/(COUNT(B107:C117)*2)</f>
        <v>#DIV/0!</v>
      </c>
      <c r="E119" s="259"/>
      <c r="F119" s="259"/>
      <c r="G119" s="93"/>
    </row>
    <row r="120" spans="1:7" s="10" customFormat="1" x14ac:dyDescent="0.3">
      <c r="A120" s="14"/>
      <c r="B120" s="15"/>
      <c r="C120" s="15"/>
      <c r="D120" s="16"/>
      <c r="G120" s="93"/>
    </row>
    <row r="121" spans="1:7" ht="19.5" x14ac:dyDescent="0.4">
      <c r="A121" s="541" t="s">
        <v>156</v>
      </c>
      <c r="B121" s="542"/>
      <c r="C121" s="542"/>
      <c r="D121" s="542"/>
      <c r="E121" s="542"/>
      <c r="F121" s="54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3" t="s">
        <v>34</v>
      </c>
      <c r="B133" s="536"/>
      <c r="C133" s="537"/>
      <c r="D133" s="380">
        <f>SUM(B122:C132)</f>
        <v>0</v>
      </c>
    </row>
    <row r="134" spans="1:7" x14ac:dyDescent="0.3">
      <c r="A134" s="533" t="s">
        <v>251</v>
      </c>
      <c r="B134" s="536"/>
      <c r="C134" s="537"/>
      <c r="D134" s="20" t="e">
        <f>D133/(COUNT(B122:C132)*2)</f>
        <v>#DIV/0!</v>
      </c>
    </row>
    <row r="135" spans="1:7" s="10" customFormat="1" x14ac:dyDescent="0.3">
      <c r="A135" s="14"/>
      <c r="B135" s="15"/>
      <c r="C135" s="15"/>
      <c r="D135" s="19"/>
      <c r="G135" s="93"/>
    </row>
    <row r="136" spans="1:7" ht="19.5" x14ac:dyDescent="0.4">
      <c r="A136" s="541" t="s">
        <v>61</v>
      </c>
      <c r="B136" s="542"/>
      <c r="C136" s="542"/>
      <c r="D136" s="542"/>
      <c r="E136" s="542"/>
      <c r="F136" s="54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3" t="s">
        <v>34</v>
      </c>
      <c r="B149" s="536"/>
      <c r="C149" s="537"/>
      <c r="D149" s="380">
        <f>SUM(B137:C148)</f>
        <v>0</v>
      </c>
    </row>
    <row r="150" spans="1:7" x14ac:dyDescent="0.3">
      <c r="A150" s="533" t="s">
        <v>251</v>
      </c>
      <c r="B150" s="536"/>
      <c r="C150" s="537"/>
      <c r="D150" s="21" t="e">
        <f>D149/(COUNT(B137:C148)*2)</f>
        <v>#DIV/0!</v>
      </c>
    </row>
    <row r="151" spans="1:7" s="10" customFormat="1" x14ac:dyDescent="0.3">
      <c r="A151" s="14"/>
      <c r="B151" s="15"/>
      <c r="C151" s="15"/>
      <c r="D151" s="16"/>
      <c r="G151" s="93"/>
    </row>
    <row r="152" spans="1:7" ht="19.5" x14ac:dyDescent="0.4">
      <c r="A152" s="541" t="s">
        <v>178</v>
      </c>
      <c r="B152" s="542"/>
      <c r="C152" s="542"/>
      <c r="D152" s="542"/>
      <c r="E152" s="542"/>
      <c r="F152" s="54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3" t="s">
        <v>34</v>
      </c>
      <c r="B161" s="534"/>
      <c r="C161" s="535"/>
      <c r="D161" s="381">
        <f>SUM(B153:C160)</f>
        <v>0</v>
      </c>
    </row>
    <row r="162" spans="1:7" x14ac:dyDescent="0.3">
      <c r="A162" s="533" t="s">
        <v>251</v>
      </c>
      <c r="B162" s="536"/>
      <c r="C162" s="537"/>
      <c r="D162" s="21" t="e">
        <f>D161/(COUNT(B153:C160)*2)</f>
        <v>#DIV/0!</v>
      </c>
    </row>
    <row r="163" spans="1:7" s="10" customFormat="1" x14ac:dyDescent="0.3">
      <c r="A163" s="14"/>
      <c r="B163" s="15"/>
      <c r="C163" s="17"/>
      <c r="D163" s="18"/>
      <c r="G163" s="93"/>
    </row>
    <row r="164" spans="1:7" ht="19.5" x14ac:dyDescent="0.4">
      <c r="A164" s="541" t="s">
        <v>64</v>
      </c>
      <c r="B164" s="542"/>
      <c r="C164" s="542"/>
      <c r="D164" s="542"/>
      <c r="E164" s="542"/>
      <c r="F164" s="54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3" t="s">
        <v>34</v>
      </c>
      <c r="B169" s="536"/>
      <c r="C169" s="537"/>
      <c r="D169" s="380">
        <f>SUM(B165:C168)</f>
        <v>0</v>
      </c>
    </row>
    <row r="170" spans="1:7" x14ac:dyDescent="0.3">
      <c r="A170" s="533" t="s">
        <v>251</v>
      </c>
      <c r="B170" s="536"/>
      <c r="C170" s="537"/>
      <c r="D170" s="21" t="e">
        <f>D169/(COUNT(B165:C168)*2)</f>
        <v>#DIV/0!</v>
      </c>
    </row>
    <row r="171" spans="1:7" s="10" customFormat="1" x14ac:dyDescent="0.3">
      <c r="A171" s="14"/>
      <c r="B171" s="15"/>
      <c r="C171" s="15"/>
      <c r="D171" s="16"/>
      <c r="G171" s="93"/>
    </row>
    <row r="172" spans="1:7" ht="19.5" x14ac:dyDescent="0.4">
      <c r="A172" s="547" t="s">
        <v>15</v>
      </c>
      <c r="B172" s="548"/>
      <c r="C172" s="548"/>
      <c r="D172" s="548"/>
      <c r="E172" s="548"/>
      <c r="F172" s="548"/>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3" t="s">
        <v>34</v>
      </c>
      <c r="B177" s="536"/>
      <c r="C177" s="537"/>
      <c r="D177" s="380">
        <f>SUM(B173:C176)</f>
        <v>0</v>
      </c>
    </row>
    <row r="178" spans="1:7" x14ac:dyDescent="0.3">
      <c r="A178" s="533" t="s">
        <v>251</v>
      </c>
      <c r="B178" s="536"/>
      <c r="C178" s="537"/>
      <c r="D178" s="21" t="e">
        <f>D177/(COUNT(B173:C176)*2)</f>
        <v>#DIV/0!</v>
      </c>
    </row>
    <row r="179" spans="1:7" s="10" customFormat="1" x14ac:dyDescent="0.3">
      <c r="A179" s="14"/>
      <c r="B179" s="15"/>
      <c r="C179" s="15"/>
      <c r="D179" s="16"/>
      <c r="G179" s="93"/>
    </row>
    <row r="180" spans="1:7" ht="19.5" x14ac:dyDescent="0.4">
      <c r="A180" s="541" t="s">
        <v>65</v>
      </c>
      <c r="B180" s="542"/>
      <c r="C180" s="542"/>
      <c r="D180" s="542"/>
      <c r="E180" s="542"/>
      <c r="F180" s="54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3" t="s">
        <v>34</v>
      </c>
      <c r="B186" s="536"/>
      <c r="C186" s="537"/>
      <c r="D186" s="380">
        <f>SUM(B181:C185)</f>
        <v>0</v>
      </c>
    </row>
    <row r="187" spans="1:7" x14ac:dyDescent="0.3">
      <c r="A187" s="533" t="s">
        <v>251</v>
      </c>
      <c r="B187" s="536"/>
      <c r="C187" s="537"/>
      <c r="D187" s="21" t="e">
        <f>D186/(COUNT(B181:C185)*2)</f>
        <v>#DIV/0!</v>
      </c>
    </row>
    <row r="188" spans="1:7" s="10" customFormat="1" x14ac:dyDescent="0.3">
      <c r="A188" s="14"/>
      <c r="B188" s="15"/>
      <c r="C188" s="15"/>
      <c r="D188" s="16"/>
      <c r="G188" s="93"/>
    </row>
    <row r="189" spans="1:7" ht="19.5" x14ac:dyDescent="0.4">
      <c r="A189" s="541" t="s">
        <v>177</v>
      </c>
      <c r="B189" s="542"/>
      <c r="C189" s="542"/>
      <c r="D189" s="542"/>
      <c r="E189" s="542"/>
      <c r="F189" s="54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3" t="s">
        <v>34</v>
      </c>
      <c r="B194" s="536"/>
      <c r="C194" s="537"/>
      <c r="D194" s="40">
        <f>SUM(B190:C193)</f>
        <v>0</v>
      </c>
    </row>
    <row r="195" spans="1:6" x14ac:dyDescent="0.3">
      <c r="A195" s="533" t="s">
        <v>251</v>
      </c>
      <c r="B195" s="536"/>
      <c r="C195" s="537"/>
      <c r="D195" s="21" t="e">
        <f>D194/(COUNT(B190:C193)*2)</f>
        <v>#DIV/0!</v>
      </c>
    </row>
    <row r="197" spans="1:6" ht="18" x14ac:dyDescent="0.35">
      <c r="A197" s="43" t="s">
        <v>423</v>
      </c>
      <c r="B197" s="264"/>
      <c r="C197" s="264"/>
      <c r="D197" s="104" t="e">
        <f>E197/F197</f>
        <v>#DIV/0!</v>
      </c>
      <c r="E197" s="416">
        <f>COUNTIF('A2 Technique'!F17:F193,"ok")</f>
        <v>0</v>
      </c>
      <c r="F197" s="416">
        <f>COUNTA('A2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09" zoomScale="60" zoomScaleNormal="100" workbookViewId="0">
      <selection activeCell="F722" sqref="F72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3"/>
      <c r="E1" s="453"/>
      <c r="F1" s="453"/>
      <c r="G1" s="453"/>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4" t="s">
        <v>151</v>
      </c>
      <c r="B7" s="454"/>
      <c r="C7" s="454"/>
      <c r="D7" s="454"/>
      <c r="E7" s="454"/>
      <c r="F7" s="454"/>
      <c r="G7" s="111"/>
    </row>
    <row r="8" spans="1:7" ht="22.5" x14ac:dyDescent="0.45">
      <c r="A8" s="455" t="str">
        <f>'Page de garde'!D18</f>
        <v>UHD Mahdia</v>
      </c>
      <c r="B8" s="455"/>
      <c r="C8" s="455"/>
      <c r="D8" s="455"/>
      <c r="E8" s="455"/>
      <c r="F8" s="455"/>
      <c r="G8" s="111"/>
    </row>
    <row r="9" spans="1:7" ht="22.5" x14ac:dyDescent="0.45">
      <c r="A9" s="112" t="s">
        <v>39</v>
      </c>
      <c r="B9" s="456"/>
      <c r="C9" s="456"/>
      <c r="D9" s="456"/>
      <c r="E9" s="456"/>
      <c r="F9" s="456"/>
      <c r="G9" s="111"/>
    </row>
    <row r="10" spans="1:7" ht="22.5" x14ac:dyDescent="0.45">
      <c r="A10" s="113" t="s">
        <v>41</v>
      </c>
      <c r="B10" s="457"/>
      <c r="C10" s="457"/>
      <c r="D10" s="457"/>
      <c r="E10" s="457"/>
      <c r="F10" s="457"/>
      <c r="G10" s="111"/>
    </row>
    <row r="11" spans="1:7" ht="22.5" x14ac:dyDescent="0.45">
      <c r="A11" s="112" t="s">
        <v>40</v>
      </c>
      <c r="B11" s="452"/>
      <c r="C11" s="452"/>
      <c r="D11" s="452"/>
      <c r="E11" s="452"/>
      <c r="F11" s="452"/>
      <c r="G11" s="111"/>
    </row>
    <row r="12" spans="1:7" ht="22.5" x14ac:dyDescent="0.45">
      <c r="A12" s="112" t="s">
        <v>200</v>
      </c>
      <c r="B12" s="458" t="e">
        <f>D730</f>
        <v>#DIV/0!</v>
      </c>
      <c r="C12" s="458"/>
      <c r="D12" s="458"/>
      <c r="E12" s="458"/>
      <c r="F12" s="458"/>
      <c r="G12" s="111"/>
    </row>
    <row r="13" spans="1:7" ht="22.5" x14ac:dyDescent="0.45">
      <c r="A13" s="110"/>
      <c r="B13" s="108"/>
      <c r="C13" s="108"/>
      <c r="D13" s="453"/>
      <c r="E13" s="453"/>
      <c r="F13" s="453"/>
      <c r="G13" s="453"/>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39" t="s">
        <v>28</v>
      </c>
      <c r="B17" s="440" t="s">
        <v>29</v>
      </c>
      <c r="C17" s="440"/>
      <c r="D17" s="440" t="s">
        <v>42</v>
      </c>
      <c r="E17" s="441" t="s">
        <v>266</v>
      </c>
      <c r="F17" s="441" t="s">
        <v>300</v>
      </c>
      <c r="G17" s="114"/>
    </row>
    <row r="18" spans="1:8" ht="16.5" customHeight="1" x14ac:dyDescent="0.4">
      <c r="A18" s="439"/>
      <c r="B18" s="118" t="s">
        <v>32</v>
      </c>
      <c r="C18" s="118" t="s">
        <v>31</v>
      </c>
      <c r="D18" s="440"/>
      <c r="E18" s="441"/>
      <c r="F18" s="441"/>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432</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9" t="s">
        <v>16</v>
      </c>
      <c r="B29" s="550"/>
      <c r="C29" s="550"/>
      <c r="D29" s="550"/>
      <c r="E29" s="550"/>
      <c r="F29" s="550"/>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433</v>
      </c>
      <c r="B34" s="122" t="s">
        <v>30</v>
      </c>
      <c r="C34" s="142" t="str">
        <f>IF(B34=0, -5, "0")</f>
        <v>0</v>
      </c>
      <c r="D34" s="140"/>
      <c r="E34" s="124"/>
      <c r="F34" s="123"/>
      <c r="G34" s="114"/>
    </row>
    <row r="35" spans="1:7" ht="45" x14ac:dyDescent="0.4">
      <c r="A35" s="141" t="s">
        <v>401</v>
      </c>
      <c r="B35" s="122" t="s">
        <v>30</v>
      </c>
      <c r="C35" s="142" t="str">
        <f>IF(B35=0, -5, "0")</f>
        <v>0</v>
      </c>
      <c r="D35" s="127"/>
      <c r="E35" s="124"/>
      <c r="F35" s="123"/>
      <c r="G35" s="129"/>
    </row>
    <row r="36" spans="1:7" ht="22.5" x14ac:dyDescent="0.4">
      <c r="A36" s="398" t="s">
        <v>397</v>
      </c>
      <c r="B36" s="122" t="s">
        <v>30</v>
      </c>
      <c r="C36" s="142" t="str">
        <f>IF(B36=0, -2, "0")</f>
        <v>0</v>
      </c>
      <c r="D36" s="145"/>
      <c r="E36" s="127"/>
      <c r="F36" s="123"/>
      <c r="G36" s="129"/>
    </row>
    <row r="37" spans="1:7" ht="21" x14ac:dyDescent="0.4">
      <c r="A37" s="121" t="s">
        <v>402</v>
      </c>
      <c r="B37" s="122" t="s">
        <v>30</v>
      </c>
      <c r="C37" s="122"/>
      <c r="D37" s="123"/>
      <c r="E37" s="124"/>
      <c r="F37" s="123"/>
      <c r="G37" s="114"/>
    </row>
    <row r="38" spans="1:7" ht="22.5" x14ac:dyDescent="0.4">
      <c r="A38" s="549" t="s">
        <v>311</v>
      </c>
      <c r="B38" s="550"/>
      <c r="C38" s="550"/>
      <c r="D38" s="550"/>
      <c r="E38" s="550"/>
      <c r="F38" s="550"/>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407</v>
      </c>
      <c r="B42" s="122" t="s">
        <v>30</v>
      </c>
      <c r="C42" s="122"/>
      <c r="D42" s="123"/>
      <c r="E42" s="124"/>
      <c r="F42" s="123"/>
      <c r="G42" s="114"/>
    </row>
    <row r="43" spans="1:7" ht="89.25" customHeight="1" x14ac:dyDescent="0.4">
      <c r="A43" s="138" t="s">
        <v>423</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51"/>
      <c r="B49" s="451"/>
      <c r="C49" s="451"/>
      <c r="D49" s="451"/>
      <c r="E49" s="451"/>
      <c r="F49" s="451"/>
      <c r="G49" s="451"/>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39" t="s">
        <v>28</v>
      </c>
      <c r="B52" s="440" t="s">
        <v>29</v>
      </c>
      <c r="C52" s="440"/>
      <c r="D52" s="440" t="s">
        <v>42</v>
      </c>
      <c r="E52" s="441" t="s">
        <v>266</v>
      </c>
      <c r="F52" s="441" t="s">
        <v>302</v>
      </c>
      <c r="G52" s="129"/>
    </row>
    <row r="53" spans="1:7" ht="21" x14ac:dyDescent="0.4">
      <c r="A53" s="439"/>
      <c r="B53" s="118" t="s">
        <v>32</v>
      </c>
      <c r="C53" s="118" t="s">
        <v>31</v>
      </c>
      <c r="D53" s="440"/>
      <c r="E53" s="441"/>
      <c r="F53" s="441"/>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12"/>
      <c r="B64" s="513"/>
      <c r="C64" s="513"/>
      <c r="D64" s="513"/>
      <c r="E64" s="513"/>
      <c r="F64" s="513"/>
      <c r="G64" s="513"/>
    </row>
    <row r="65" spans="1:7" ht="43.5" customHeight="1" x14ac:dyDescent="0.4">
      <c r="A65" s="443" t="s">
        <v>351</v>
      </c>
      <c r="B65" s="443"/>
      <c r="C65" s="443"/>
      <c r="D65" s="443"/>
      <c r="E65" s="443"/>
      <c r="F65" s="443"/>
      <c r="G65" s="114"/>
    </row>
    <row r="66" spans="1:7" ht="45" x14ac:dyDescent="0.4">
      <c r="A66" s="181" t="s">
        <v>441</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434</v>
      </c>
      <c r="B71" s="122" t="s">
        <v>30</v>
      </c>
      <c r="C71" s="167"/>
      <c r="D71" s="163"/>
      <c r="E71" s="124"/>
      <c r="F71" s="322"/>
      <c r="G71" s="114"/>
    </row>
    <row r="72" spans="1:7" ht="21" x14ac:dyDescent="0.4">
      <c r="A72" s="290" t="s">
        <v>435</v>
      </c>
      <c r="B72" s="122" t="s">
        <v>30</v>
      </c>
      <c r="C72" s="142" t="str">
        <f>IF(B72=0, -2, "0")</f>
        <v>0</v>
      </c>
      <c r="D72" s="163"/>
      <c r="E72" s="124"/>
      <c r="F72" s="322"/>
      <c r="G72" s="114"/>
    </row>
    <row r="73" spans="1:7" ht="21" x14ac:dyDescent="0.4">
      <c r="A73" s="168" t="s">
        <v>436</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403</v>
      </c>
      <c r="B76" s="122" t="s">
        <v>30</v>
      </c>
      <c r="C76" s="167"/>
      <c r="D76" s="163"/>
      <c r="E76" s="124"/>
      <c r="F76" s="322"/>
      <c r="G76" s="114"/>
    </row>
    <row r="77" spans="1:7" ht="42" x14ac:dyDescent="0.4">
      <c r="A77" s="290" t="s">
        <v>406</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418</v>
      </c>
      <c r="B82" s="122" t="s">
        <v>30</v>
      </c>
      <c r="C82" s="122"/>
      <c r="D82" s="172"/>
      <c r="E82" s="124"/>
      <c r="F82" s="322"/>
      <c r="G82" s="114"/>
    </row>
    <row r="83" spans="1:7" ht="21" x14ac:dyDescent="0.4">
      <c r="A83" s="460"/>
      <c r="B83" s="460"/>
      <c r="C83" s="460"/>
      <c r="D83" s="460"/>
      <c r="E83" s="460"/>
      <c r="F83" s="460"/>
      <c r="G83" s="460"/>
    </row>
    <row r="84" spans="1:7" ht="45" customHeight="1" x14ac:dyDescent="0.45">
      <c r="A84" s="444" t="s">
        <v>352</v>
      </c>
      <c r="B84" s="444"/>
      <c r="C84" s="444"/>
      <c r="D84" s="444"/>
      <c r="E84" s="444"/>
      <c r="F84" s="444"/>
      <c r="G84" s="173"/>
    </row>
    <row r="85" spans="1:7" ht="21" x14ac:dyDescent="0.4">
      <c r="A85" s="351" t="s">
        <v>334</v>
      </c>
      <c r="B85" s="318" t="s">
        <v>30</v>
      </c>
      <c r="C85" s="350"/>
      <c r="D85" s="257"/>
      <c r="E85" s="321"/>
      <c r="F85" s="322"/>
      <c r="G85" s="173"/>
    </row>
    <row r="86" spans="1:7" ht="45" x14ac:dyDescent="0.4">
      <c r="A86" s="181" t="s">
        <v>441</v>
      </c>
      <c r="B86" s="318" t="s">
        <v>30</v>
      </c>
      <c r="C86" s="143" t="str">
        <f>IF(B86=0, -10, "0")</f>
        <v>0</v>
      </c>
      <c r="D86" s="179"/>
      <c r="E86" s="124"/>
      <c r="F86" s="322"/>
      <c r="G86" s="173"/>
    </row>
    <row r="87" spans="1:7" ht="21" x14ac:dyDescent="0.4">
      <c r="A87" s="121" t="s">
        <v>404</v>
      </c>
      <c r="B87" s="318" t="s">
        <v>30</v>
      </c>
      <c r="C87" s="174"/>
      <c r="D87" s="128"/>
      <c r="E87" s="124"/>
      <c r="F87" s="322"/>
      <c r="G87" s="173"/>
    </row>
    <row r="88" spans="1:7" ht="21" x14ac:dyDescent="0.4">
      <c r="A88" s="121" t="s">
        <v>405</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-5, "0")</f>
        <v>0</v>
      </c>
      <c r="D93" s="128"/>
      <c r="E93" s="127"/>
      <c r="F93" s="322"/>
      <c r="G93" s="173"/>
    </row>
    <row r="94" spans="1:7" ht="21" x14ac:dyDescent="0.4">
      <c r="A94" s="168" t="s">
        <v>63</v>
      </c>
      <c r="B94" s="318" t="s">
        <v>30</v>
      </c>
      <c r="C94" s="169" t="str">
        <f>IF(B94=0, -5, "0")</f>
        <v>0</v>
      </c>
      <c r="D94" s="128"/>
      <c r="E94" s="124"/>
      <c r="F94" s="322"/>
      <c r="G94" s="173"/>
    </row>
    <row r="95" spans="1:7" ht="21" x14ac:dyDescent="0.4">
      <c r="A95" s="168" t="s">
        <v>331</v>
      </c>
      <c r="B95" s="318" t="s">
        <v>30</v>
      </c>
      <c r="C95" s="169" t="str">
        <f>IF(B95=0, -5, "0")</f>
        <v>0</v>
      </c>
      <c r="D95" s="128"/>
      <c r="E95" s="124"/>
      <c r="F95" s="322"/>
      <c r="G95" s="173"/>
    </row>
    <row r="96" spans="1:7" ht="21" x14ac:dyDescent="0.4">
      <c r="A96" s="121" t="s">
        <v>403</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437</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6"/>
      <c r="B103" s="514"/>
      <c r="C103" s="514"/>
      <c r="D103" s="514"/>
      <c r="E103" s="514"/>
      <c r="F103" s="520"/>
      <c r="G103" s="173"/>
    </row>
    <row r="104" spans="1:7" s="80" customFormat="1" ht="46.5" customHeight="1" x14ac:dyDescent="0.4">
      <c r="A104" s="443" t="s">
        <v>353</v>
      </c>
      <c r="B104" s="443"/>
      <c r="C104" s="443"/>
      <c r="D104" s="443"/>
      <c r="E104" s="443"/>
      <c r="F104" s="443"/>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392</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21"/>
      <c r="B111" s="522"/>
      <c r="C111" s="522"/>
      <c r="D111" s="522"/>
      <c r="E111" s="522"/>
      <c r="F111" s="523"/>
      <c r="G111" s="129"/>
    </row>
    <row r="112" spans="1:7" s="80" customFormat="1" ht="39.75" customHeight="1" x14ac:dyDescent="0.4">
      <c r="A112" s="443" t="s">
        <v>391</v>
      </c>
      <c r="B112" s="443"/>
      <c r="C112" s="443"/>
      <c r="D112" s="443"/>
      <c r="E112" s="443"/>
      <c r="F112" s="443"/>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14"/>
      <c r="B120" s="514"/>
      <c r="C120" s="514"/>
      <c r="D120" s="514"/>
      <c r="E120" s="514"/>
      <c r="F120" s="514"/>
      <c r="G120" s="173"/>
    </row>
    <row r="121" spans="1:7" ht="22.5" x14ac:dyDescent="0.4">
      <c r="A121" s="443" t="s">
        <v>311</v>
      </c>
      <c r="B121" s="443"/>
      <c r="C121" s="443"/>
      <c r="D121" s="443"/>
      <c r="E121" s="443"/>
      <c r="F121" s="443"/>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407</v>
      </c>
      <c r="B128" s="318" t="s">
        <v>30</v>
      </c>
      <c r="C128" s="183"/>
      <c r="D128" s="176"/>
      <c r="E128" s="127"/>
      <c r="F128" s="322"/>
      <c r="G128" s="129"/>
    </row>
    <row r="129" spans="1:16384" s="80" customFormat="1" ht="78.75" customHeight="1" x14ac:dyDescent="0.4">
      <c r="A129" s="188" t="s">
        <v>423</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5"/>
      <c r="B132" s="515"/>
      <c r="C132" s="515"/>
      <c r="D132" s="515"/>
      <c r="E132" s="515"/>
      <c r="F132" s="515"/>
      <c r="G132" s="114"/>
    </row>
    <row r="133" spans="1:16384" ht="22.5" customHeight="1" x14ac:dyDescent="0.4">
      <c r="A133" s="445" t="s">
        <v>425</v>
      </c>
      <c r="B133" s="445"/>
      <c r="C133" s="445"/>
      <c r="D133" s="445"/>
      <c r="E133" s="445"/>
      <c r="F133" s="445"/>
      <c r="G133" s="114"/>
    </row>
    <row r="134" spans="1:16384" ht="22.5" customHeight="1" x14ac:dyDescent="0.4">
      <c r="A134" s="446"/>
      <c r="B134" s="446"/>
      <c r="C134" s="446"/>
      <c r="D134" s="446"/>
      <c r="E134" s="446"/>
      <c r="F134" s="446"/>
      <c r="G134" s="114"/>
    </row>
    <row r="135" spans="1:16384" s="326" customFormat="1" ht="22.5" customHeight="1" x14ac:dyDescent="0.25">
      <c r="A135" s="439" t="s">
        <v>28</v>
      </c>
      <c r="B135" s="440" t="s">
        <v>29</v>
      </c>
      <c r="C135" s="440"/>
      <c r="D135" s="440" t="s">
        <v>42</v>
      </c>
      <c r="E135" s="441" t="s">
        <v>266</v>
      </c>
      <c r="F135" s="441" t="s">
        <v>302</v>
      </c>
    </row>
    <row r="136" spans="1:16384" s="326" customFormat="1" ht="22.5" customHeight="1" x14ac:dyDescent="0.25">
      <c r="A136" s="439"/>
      <c r="B136" s="118" t="s">
        <v>32</v>
      </c>
      <c r="C136" s="118" t="s">
        <v>31</v>
      </c>
      <c r="D136" s="440"/>
      <c r="E136" s="441"/>
      <c r="F136" s="441"/>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7" t="s">
        <v>462</v>
      </c>
      <c r="B139" s="447"/>
      <c r="C139" s="447"/>
      <c r="D139" s="447"/>
      <c r="E139" s="447"/>
      <c r="F139" s="447"/>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408</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509" t="s">
        <v>350</v>
      </c>
      <c r="B147" s="509"/>
      <c r="C147" s="509"/>
      <c r="D147" s="509"/>
      <c r="E147" s="509"/>
      <c r="F147" s="509"/>
      <c r="G147" s="114"/>
    </row>
    <row r="148" spans="1:7" ht="21" x14ac:dyDescent="0.4">
      <c r="A148" s="306" t="s">
        <v>334</v>
      </c>
      <c r="B148" s="318" t="s">
        <v>30</v>
      </c>
      <c r="C148" s="306"/>
      <c r="D148" s="306"/>
      <c r="E148" s="306"/>
      <c r="F148" s="322"/>
      <c r="G148" s="114"/>
    </row>
    <row r="149" spans="1:7" ht="21" x14ac:dyDescent="0.4">
      <c r="A149" s="125" t="s">
        <v>422</v>
      </c>
      <c r="B149" s="318" t="s">
        <v>30</v>
      </c>
      <c r="C149" s="125"/>
      <c r="D149" s="125"/>
      <c r="E149" s="125"/>
      <c r="F149" s="322"/>
      <c r="G149" s="114"/>
    </row>
    <row r="150" spans="1:7" ht="21" x14ac:dyDescent="0.4">
      <c r="A150" s="125" t="s">
        <v>409</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403</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6"/>
      <c r="B165" s="514"/>
      <c r="C165" s="514"/>
      <c r="D165" s="514"/>
      <c r="E165" s="514"/>
      <c r="F165" s="514"/>
      <c r="G165" s="114"/>
    </row>
    <row r="166" spans="1:7" ht="32.25" customHeight="1" x14ac:dyDescent="0.4">
      <c r="A166" s="447" t="s">
        <v>463</v>
      </c>
      <c r="B166" s="447"/>
      <c r="C166" s="447"/>
      <c r="D166" s="447"/>
      <c r="E166" s="447"/>
      <c r="F166" s="447"/>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398</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410</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411</v>
      </c>
      <c r="B175" s="122" t="s">
        <v>30</v>
      </c>
      <c r="C175" s="125"/>
      <c r="D175" s="125"/>
      <c r="E175" s="124"/>
      <c r="F175" s="322"/>
      <c r="G175" s="114"/>
    </row>
    <row r="176" spans="1:7" ht="21" x14ac:dyDescent="0.4">
      <c r="A176" s="517"/>
      <c r="B176" s="518"/>
      <c r="C176" s="518"/>
      <c r="D176" s="518"/>
      <c r="E176" s="518"/>
      <c r="F176" s="518"/>
      <c r="G176" s="114"/>
    </row>
    <row r="177" spans="1:7" ht="32.25" customHeight="1" x14ac:dyDescent="0.4">
      <c r="A177" s="447" t="s">
        <v>311</v>
      </c>
      <c r="B177" s="447"/>
      <c r="C177" s="447"/>
      <c r="D177" s="447"/>
      <c r="E177" s="447"/>
      <c r="F177" s="447"/>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393</v>
      </c>
      <c r="B182" s="122" t="s">
        <v>30</v>
      </c>
      <c r="C182" s="125"/>
      <c r="D182" s="125"/>
      <c r="E182" s="125"/>
      <c r="F182" s="322"/>
      <c r="G182" s="114"/>
    </row>
    <row r="183" spans="1:7" ht="21" x14ac:dyDescent="0.4">
      <c r="A183" s="125" t="s">
        <v>438</v>
      </c>
      <c r="B183" s="122" t="s">
        <v>30</v>
      </c>
      <c r="C183" s="125"/>
      <c r="D183" s="125"/>
      <c r="E183" s="125"/>
      <c r="F183" s="322"/>
      <c r="G183" s="114"/>
    </row>
    <row r="184" spans="1:7" ht="21" x14ac:dyDescent="0.4">
      <c r="A184" s="125" t="s">
        <v>407</v>
      </c>
      <c r="B184" s="122" t="s">
        <v>30</v>
      </c>
      <c r="C184" s="125"/>
      <c r="D184" s="125"/>
      <c r="E184" s="125"/>
      <c r="F184" s="322"/>
      <c r="G184" s="114"/>
    </row>
    <row r="185" spans="1:7" ht="80.25" customHeight="1" x14ac:dyDescent="0.4">
      <c r="A185" s="125" t="s">
        <v>423</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439</v>
      </c>
      <c r="B186" s="510"/>
      <c r="C186" s="511"/>
      <c r="D186" s="309">
        <f>SUM(B148:C164,B178:C185,B167:C175,B140:C145)</f>
        <v>0</v>
      </c>
      <c r="E186" s="108"/>
      <c r="F186" s="114"/>
      <c r="G186" s="114"/>
    </row>
    <row r="187" spans="1:7" ht="22.5" x14ac:dyDescent="0.4">
      <c r="A187" s="292" t="s">
        <v>440</v>
      </c>
      <c r="B187" s="278"/>
      <c r="C187" s="279"/>
      <c r="D187" s="280" t="e">
        <f>D186/(COUNT(B140:C145,B148:C164,B167:C175,B178:C185)*2)</f>
        <v>#DIV/0!</v>
      </c>
      <c r="E187" s="108"/>
      <c r="F187" s="114"/>
      <c r="G187" s="114"/>
    </row>
    <row r="188" spans="1:7" ht="21" x14ac:dyDescent="0.4">
      <c r="A188" s="519"/>
      <c r="B188" s="519"/>
      <c r="C188" s="519"/>
      <c r="D188" s="519"/>
      <c r="E188" s="519"/>
      <c r="F188" s="519"/>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39" t="s">
        <v>28</v>
      </c>
      <c r="B191" s="440" t="s">
        <v>29</v>
      </c>
      <c r="C191" s="440"/>
      <c r="D191" s="440" t="s">
        <v>42</v>
      </c>
      <c r="E191" s="441" t="s">
        <v>266</v>
      </c>
      <c r="F191" s="441" t="s">
        <v>302</v>
      </c>
      <c r="G191" s="114"/>
    </row>
    <row r="192" spans="1:7" ht="21" x14ac:dyDescent="0.4">
      <c r="A192" s="439"/>
      <c r="B192" s="118" t="s">
        <v>32</v>
      </c>
      <c r="C192" s="118" t="s">
        <v>31</v>
      </c>
      <c r="D192" s="440"/>
      <c r="E192" s="441"/>
      <c r="F192" s="441"/>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8" t="s">
        <v>34</v>
      </c>
      <c r="B203" s="449"/>
      <c r="C203" s="450"/>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51"/>
      <c r="B205" s="451"/>
      <c r="C205" s="451"/>
      <c r="D205" s="451"/>
      <c r="E205" s="451"/>
      <c r="F205" s="451"/>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441</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412</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413</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394</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403</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427</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8" t="s">
        <v>34</v>
      </c>
      <c r="B227" s="449"/>
      <c r="C227" s="450"/>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51"/>
      <c r="B229" s="451"/>
      <c r="C229" s="451"/>
      <c r="D229" s="451"/>
      <c r="E229" s="451"/>
      <c r="F229" s="451"/>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414</v>
      </c>
      <c r="B235" s="122" t="s">
        <v>30</v>
      </c>
      <c r="C235" s="143" t="str">
        <f>IF(B235=0, -10, IF(B235=1, -5, "0"))</f>
        <v>0</v>
      </c>
      <c r="D235" s="205"/>
      <c r="E235" s="128"/>
      <c r="F235" s="123"/>
      <c r="G235" s="129"/>
    </row>
    <row r="236" spans="1:7" s="80" customFormat="1" ht="20.25" customHeight="1" x14ac:dyDescent="0.45">
      <c r="A236" s="436" t="s">
        <v>311</v>
      </c>
      <c r="B236" s="437"/>
      <c r="C236" s="437"/>
      <c r="D236" s="4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407</v>
      </c>
      <c r="B243" s="122" t="s">
        <v>30</v>
      </c>
      <c r="C243" s="206"/>
      <c r="D243" s="128"/>
      <c r="E243" s="128"/>
      <c r="F243" s="123"/>
      <c r="G243" s="129"/>
    </row>
    <row r="244" spans="1:7" ht="78.75" customHeight="1" x14ac:dyDescent="0.4">
      <c r="A244" s="125" t="s">
        <v>423</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48" t="s">
        <v>34</v>
      </c>
      <c r="B245" s="449"/>
      <c r="C245" s="450"/>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442</v>
      </c>
      <c r="B248" s="189"/>
      <c r="C248" s="190"/>
      <c r="D248" s="153">
        <f>SUM(D245,D203,D227)</f>
        <v>0</v>
      </c>
      <c r="E248" s="108"/>
      <c r="F248" s="114"/>
      <c r="G248" s="114"/>
    </row>
    <row r="249" spans="1:7" ht="22.5" x14ac:dyDescent="0.45">
      <c r="A249" s="377" t="s">
        <v>443</v>
      </c>
      <c r="B249" s="189"/>
      <c r="C249" s="190"/>
      <c r="D249" s="154" t="e">
        <f>D248/(COUNT(B231:C235,B195:C202,B207:C226,B237:C244)*2)</f>
        <v>#DIV/0!</v>
      </c>
      <c r="E249" s="108"/>
      <c r="F249" s="114"/>
      <c r="G249" s="114"/>
    </row>
    <row r="250" spans="1:7" ht="21" x14ac:dyDescent="0.4">
      <c r="A250" s="451"/>
      <c r="B250" s="451"/>
      <c r="C250" s="451"/>
      <c r="D250" s="451"/>
      <c r="E250" s="451"/>
      <c r="F250" s="451"/>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39" t="s">
        <v>28</v>
      </c>
      <c r="B253" s="440" t="s">
        <v>29</v>
      </c>
      <c r="C253" s="440"/>
      <c r="D253" s="440" t="s">
        <v>42</v>
      </c>
      <c r="E253" s="441" t="s">
        <v>266</v>
      </c>
      <c r="F253" s="441" t="s">
        <v>302</v>
      </c>
      <c r="G253" s="129"/>
    </row>
    <row r="254" spans="1:7" ht="21" x14ac:dyDescent="0.4">
      <c r="A254" s="439"/>
      <c r="B254" s="118" t="s">
        <v>32</v>
      </c>
      <c r="C254" s="118" t="s">
        <v>31</v>
      </c>
      <c r="D254" s="440"/>
      <c r="E254" s="441"/>
      <c r="F254" s="441"/>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387</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8" t="s">
        <v>34</v>
      </c>
      <c r="B265" s="449"/>
      <c r="C265" s="450"/>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392</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441</v>
      </c>
      <c r="B276" s="122" t="s">
        <v>30</v>
      </c>
      <c r="C276" s="143" t="str">
        <f>IF(B276=0, -10, "0")</f>
        <v>0</v>
      </c>
      <c r="D276" s="196"/>
      <c r="E276" s="128"/>
      <c r="F276" s="123"/>
      <c r="G276" s="129"/>
    </row>
    <row r="277" spans="1:7" ht="21" x14ac:dyDescent="0.4">
      <c r="A277" s="400" t="s">
        <v>395</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403</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427</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0"/>
      <c r="B290" s="470"/>
      <c r="C290" s="470"/>
      <c r="D290" s="470"/>
      <c r="E290" s="470"/>
      <c r="F290" s="470"/>
      <c r="G290" s="129"/>
    </row>
    <row r="291" spans="1:7" s="80" customFormat="1" ht="31.5" customHeight="1" x14ac:dyDescent="0.4">
      <c r="A291" s="442" t="s">
        <v>311</v>
      </c>
      <c r="B291" s="442"/>
      <c r="C291" s="442"/>
      <c r="D291" s="442"/>
      <c r="E291" s="442"/>
      <c r="F291" s="442"/>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407</v>
      </c>
      <c r="B298" s="122" t="s">
        <v>30</v>
      </c>
      <c r="C298" s="174"/>
      <c r="D298" s="128"/>
      <c r="E298" s="127"/>
      <c r="F298" s="123"/>
      <c r="G298" s="129"/>
    </row>
    <row r="299" spans="1:7" ht="86.25" customHeight="1" x14ac:dyDescent="0.4">
      <c r="A299" s="121" t="s">
        <v>423</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444</v>
      </c>
      <c r="B303" s="189"/>
      <c r="C303" s="190"/>
      <c r="D303" s="153">
        <f>SUM(D265,D300)</f>
        <v>0</v>
      </c>
      <c r="E303" s="108"/>
      <c r="F303" s="114"/>
      <c r="G303" s="114"/>
    </row>
    <row r="304" spans="1:7" ht="22.5" x14ac:dyDescent="0.45">
      <c r="A304" s="377" t="s">
        <v>445</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39" t="s">
        <v>28</v>
      </c>
      <c r="B308" s="440" t="s">
        <v>29</v>
      </c>
      <c r="C308" s="440"/>
      <c r="D308" s="440" t="s">
        <v>42</v>
      </c>
      <c r="E308" s="441" t="s">
        <v>266</v>
      </c>
      <c r="F308" s="441" t="s">
        <v>302</v>
      </c>
      <c r="G308" s="129"/>
    </row>
    <row r="309" spans="1:7" ht="21" x14ac:dyDescent="0.4">
      <c r="A309" s="439"/>
      <c r="B309" s="118" t="s">
        <v>32</v>
      </c>
      <c r="C309" s="118" t="s">
        <v>31</v>
      </c>
      <c r="D309" s="440"/>
      <c r="E309" s="441"/>
      <c r="F309" s="441"/>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441</v>
      </c>
      <c r="B328" s="122" t="s">
        <v>30</v>
      </c>
      <c r="C328" s="143" t="str">
        <f>IF(B328=0, -10, IF(B328=1, -5, "0"))</f>
        <v>0</v>
      </c>
      <c r="D328" s="196" t="s">
        <v>400</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415</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403</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427</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392</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397</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90"/>
      <c r="B357" s="490"/>
      <c r="C357" s="490"/>
      <c r="D357" s="490"/>
      <c r="E357" s="490"/>
      <c r="F357" s="490"/>
      <c r="G357" s="490"/>
    </row>
    <row r="358" spans="1:7" ht="32.25" customHeight="1" x14ac:dyDescent="0.4">
      <c r="A358" s="463" t="s">
        <v>311</v>
      </c>
      <c r="B358" s="463"/>
      <c r="C358" s="463"/>
      <c r="D358" s="463"/>
      <c r="E358" s="463"/>
      <c r="F358" s="463"/>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416</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446</v>
      </c>
      <c r="B370" s="189"/>
      <c r="C370" s="190"/>
      <c r="D370" s="153">
        <f>SUM(D367,D320,D344)</f>
        <v>0</v>
      </c>
      <c r="E370" s="108"/>
      <c r="F370" s="114"/>
      <c r="G370" s="114"/>
    </row>
    <row r="371" spans="1:7" ht="22.5" x14ac:dyDescent="0.45">
      <c r="A371" s="218" t="s">
        <v>447</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39" t="s">
        <v>28</v>
      </c>
      <c r="B375" s="440" t="s">
        <v>29</v>
      </c>
      <c r="C375" s="440"/>
      <c r="D375" s="440" t="s">
        <v>42</v>
      </c>
      <c r="E375" s="441" t="s">
        <v>266</v>
      </c>
      <c r="F375" s="441" t="s">
        <v>302</v>
      </c>
      <c r="G375" s="173"/>
    </row>
    <row r="376" spans="1:7" s="260" customFormat="1" ht="21" x14ac:dyDescent="0.4">
      <c r="A376" s="439"/>
      <c r="B376" s="118" t="s">
        <v>32</v>
      </c>
      <c r="C376" s="118" t="s">
        <v>31</v>
      </c>
      <c r="D376" s="440"/>
      <c r="E376" s="441"/>
      <c r="F376" s="441"/>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392</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417</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403</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427</v>
      </c>
      <c r="B414" s="122" t="s">
        <v>30</v>
      </c>
      <c r="C414" s="126"/>
      <c r="D414" s="201"/>
      <c r="E414" s="127"/>
      <c r="F414" s="123"/>
      <c r="G414" s="173"/>
    </row>
    <row r="415" spans="1:7" s="260" customFormat="1" ht="21" x14ac:dyDescent="0.4">
      <c r="A415" s="459"/>
      <c r="B415" s="460"/>
      <c r="C415" s="460"/>
      <c r="D415" s="460"/>
      <c r="E415" s="460"/>
      <c r="F415" s="460"/>
      <c r="G415" s="460"/>
    </row>
    <row r="416" spans="1:7" s="260" customFormat="1" ht="24.75" x14ac:dyDescent="0.4">
      <c r="A416" s="432" t="s">
        <v>320</v>
      </c>
      <c r="B416" s="432"/>
      <c r="C416" s="432"/>
      <c r="D416" s="432"/>
      <c r="E416" s="432"/>
      <c r="F416" s="43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416</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448</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449</v>
      </c>
      <c r="B428" s="189"/>
      <c r="C428" s="190"/>
      <c r="D428" s="153">
        <f>SUM(D425,D390)</f>
        <v>0</v>
      </c>
      <c r="E428" s="225"/>
      <c r="F428" s="173"/>
      <c r="G428" s="173"/>
    </row>
    <row r="429" spans="1:7" s="260" customFormat="1" ht="22.5" x14ac:dyDescent="0.45">
      <c r="A429" s="377" t="s">
        <v>450</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451</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39" t="s">
        <v>28</v>
      </c>
      <c r="B433" s="440" t="s">
        <v>29</v>
      </c>
      <c r="C433" s="440"/>
      <c r="D433" s="440" t="s">
        <v>42</v>
      </c>
      <c r="E433" s="441" t="s">
        <v>266</v>
      </c>
      <c r="F433" s="441" t="s">
        <v>302</v>
      </c>
      <c r="G433" s="129"/>
    </row>
    <row r="434" spans="1:7" ht="21" x14ac:dyDescent="0.4">
      <c r="A434" s="439"/>
      <c r="B434" s="118" t="s">
        <v>32</v>
      </c>
      <c r="C434" s="118" t="s">
        <v>31</v>
      </c>
      <c r="D434" s="440"/>
      <c r="E434" s="441"/>
      <c r="F434" s="441"/>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418</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32" t="s">
        <v>311</v>
      </c>
      <c r="B464" s="432"/>
      <c r="C464" s="432"/>
      <c r="D464" s="432"/>
      <c r="E464" s="432"/>
      <c r="F464" s="43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407</v>
      </c>
      <c r="B470" s="122" t="s">
        <v>30</v>
      </c>
      <c r="C470" s="126"/>
      <c r="D470" s="128"/>
      <c r="E470" s="127"/>
      <c r="F470" s="123"/>
      <c r="G470" s="129"/>
    </row>
    <row r="471" spans="1:7" ht="95.25" customHeight="1" x14ac:dyDescent="0.4">
      <c r="A471" s="233" t="s">
        <v>423</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452</v>
      </c>
      <c r="B475" s="189"/>
      <c r="C475" s="190"/>
      <c r="D475" s="153">
        <f>SUM(D472,D445)</f>
        <v>0</v>
      </c>
      <c r="E475" s="108"/>
      <c r="F475" s="114"/>
      <c r="G475" s="114"/>
    </row>
    <row r="476" spans="1:7" ht="22.5" x14ac:dyDescent="0.45">
      <c r="A476" s="377" t="s">
        <v>453</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29" t="s">
        <v>426</v>
      </c>
      <c r="B478" s="429"/>
      <c r="C478" s="429"/>
      <c r="D478" s="429"/>
      <c r="E478" s="429"/>
      <c r="F478" s="429"/>
      <c r="G478" s="114"/>
    </row>
    <row r="479" spans="1:7" ht="21" customHeight="1" x14ac:dyDescent="0.4">
      <c r="A479" s="234">
        <f>B11</f>
        <v>0</v>
      </c>
      <c r="F479" s="258"/>
      <c r="G479" s="114"/>
    </row>
    <row r="480" spans="1:7" ht="21" x14ac:dyDescent="0.4">
      <c r="A480" s="433" t="s">
        <v>28</v>
      </c>
      <c r="B480" s="434" t="s">
        <v>29</v>
      </c>
      <c r="C480" s="434"/>
      <c r="D480" s="434" t="s">
        <v>42</v>
      </c>
      <c r="E480" s="435" t="s">
        <v>266</v>
      </c>
      <c r="F480" s="435" t="s">
        <v>302</v>
      </c>
      <c r="G480" s="114"/>
    </row>
    <row r="481" spans="1:7" ht="21" x14ac:dyDescent="0.4">
      <c r="A481" s="433"/>
      <c r="B481" s="320" t="s">
        <v>32</v>
      </c>
      <c r="C481" s="320" t="s">
        <v>31</v>
      </c>
      <c r="D481" s="434"/>
      <c r="E481" s="435"/>
      <c r="F481" s="435"/>
      <c r="G481" s="114"/>
    </row>
    <row r="482" spans="1:7" s="260" customFormat="1" ht="22.5" x14ac:dyDescent="0.4">
      <c r="A482" s="367"/>
      <c r="B482" s="368"/>
      <c r="C482" s="368"/>
      <c r="D482" s="368"/>
      <c r="E482" s="354"/>
      <c r="F482" s="354"/>
      <c r="G482" s="173"/>
    </row>
    <row r="483" spans="1:7" s="260" customFormat="1" ht="24.75" x14ac:dyDescent="0.4">
      <c r="A483" s="500" t="s">
        <v>52</v>
      </c>
      <c r="B483" s="500"/>
      <c r="C483" s="500"/>
      <c r="D483" s="500"/>
      <c r="E483" s="500"/>
      <c r="F483" s="500"/>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98" t="s">
        <v>464</v>
      </c>
      <c r="B491" s="499"/>
      <c r="C491" s="499"/>
      <c r="D491" s="499"/>
      <c r="E491" s="499"/>
      <c r="F491" s="499"/>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396</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413</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418</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92" t="s">
        <v>23</v>
      </c>
      <c r="B505" s="493"/>
      <c r="C505" s="493"/>
      <c r="D505" s="493"/>
      <c r="E505" s="493"/>
      <c r="F505" s="494"/>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418</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61"/>
      <c r="B517" s="461"/>
      <c r="C517" s="461"/>
      <c r="D517" s="461"/>
      <c r="E517" s="461"/>
      <c r="F517" s="461"/>
      <c r="G517" s="461"/>
    </row>
    <row r="518" spans="1:7" ht="26.25" customHeight="1" x14ac:dyDescent="0.5">
      <c r="A518" s="369" t="s">
        <v>311</v>
      </c>
      <c r="B518" s="462"/>
      <c r="C518" s="462"/>
      <c r="D518" s="462"/>
      <c r="E518" s="462"/>
      <c r="F518" s="462"/>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407</v>
      </c>
      <c r="B524" s="122" t="s">
        <v>30</v>
      </c>
      <c r="C524" s="357"/>
      <c r="D524" s="314"/>
      <c r="E524" s="157"/>
      <c r="F524" s="123"/>
      <c r="G524" s="114"/>
    </row>
    <row r="525" spans="1:7" ht="92.25" customHeight="1" x14ac:dyDescent="0.4">
      <c r="A525" s="121" t="s">
        <v>423</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454</v>
      </c>
      <c r="B526" s="409"/>
      <c r="C526" s="410"/>
      <c r="D526" s="313">
        <f>SUM(B519:C525,B492:C503,B484:C489,B506:C516)</f>
        <v>0</v>
      </c>
      <c r="E526" s="108"/>
      <c r="F526" s="114"/>
      <c r="G526" s="129"/>
    </row>
    <row r="527" spans="1:7" ht="21" customHeight="1" x14ac:dyDescent="0.45">
      <c r="A527" s="377" t="s">
        <v>455</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30" t="s">
        <v>97</v>
      </c>
      <c r="B530" s="430"/>
      <c r="C530" s="430"/>
      <c r="D530" s="430"/>
      <c r="E530" s="430"/>
      <c r="F530" s="430"/>
      <c r="G530" s="114"/>
    </row>
    <row r="531" spans="1:7" ht="22.5" customHeight="1" x14ac:dyDescent="0.4">
      <c r="A531" s="234">
        <f>B11</f>
        <v>0</v>
      </c>
      <c r="B531" s="114"/>
      <c r="C531" s="135"/>
      <c r="D531" s="137"/>
      <c r="E531" s="137"/>
      <c r="F531" s="137"/>
      <c r="G531" s="114"/>
    </row>
    <row r="532" spans="1:7" ht="21" x14ac:dyDescent="0.4">
      <c r="A532" s="495" t="s">
        <v>28</v>
      </c>
      <c r="B532" s="482" t="s">
        <v>29</v>
      </c>
      <c r="C532" s="497"/>
      <c r="D532" s="440" t="s">
        <v>42</v>
      </c>
      <c r="E532" s="441" t="s">
        <v>266</v>
      </c>
      <c r="F532" s="441" t="s">
        <v>302</v>
      </c>
      <c r="G532" s="114"/>
    </row>
    <row r="533" spans="1:7" ht="21" x14ac:dyDescent="0.4">
      <c r="A533" s="496"/>
      <c r="B533" s="315" t="s">
        <v>32</v>
      </c>
      <c r="C533" s="316" t="s">
        <v>31</v>
      </c>
      <c r="D533" s="440"/>
      <c r="E533" s="441"/>
      <c r="F533" s="441"/>
      <c r="G533" s="114"/>
    </row>
    <row r="534" spans="1:7" s="80" customFormat="1" ht="22.5" x14ac:dyDescent="0.4">
      <c r="A534" s="365"/>
      <c r="B534" s="366"/>
      <c r="C534" s="366"/>
      <c r="D534" s="361"/>
      <c r="E534" s="362"/>
      <c r="F534" s="362"/>
      <c r="G534" s="129"/>
    </row>
    <row r="535" spans="1:7" ht="24.75" x14ac:dyDescent="0.4">
      <c r="A535" s="370" t="s">
        <v>17</v>
      </c>
      <c r="B535" s="317"/>
      <c r="C535" s="464"/>
      <c r="D535" s="464"/>
      <c r="E535" s="464"/>
      <c r="F535" s="465"/>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8" t="s">
        <v>34</v>
      </c>
      <c r="B542" s="449"/>
      <c r="C542" s="450"/>
      <c r="D542" s="407">
        <f>SUM(B536:C541)</f>
        <v>0</v>
      </c>
      <c r="E542" s="248"/>
      <c r="F542" s="248"/>
      <c r="G542" s="114"/>
    </row>
    <row r="543" spans="1:7" ht="21" customHeight="1" x14ac:dyDescent="0.4">
      <c r="A543" s="448" t="s">
        <v>33</v>
      </c>
      <c r="B543" s="449"/>
      <c r="C543" s="450"/>
      <c r="D543" s="388" t="e">
        <f>D542/(COUNT(B536:C541)*2)</f>
        <v>#DIV/0!</v>
      </c>
      <c r="E543" s="248"/>
      <c r="F543" s="248"/>
      <c r="G543" s="114"/>
    </row>
    <row r="544" spans="1:7" ht="21" x14ac:dyDescent="0.4">
      <c r="A544" s="451"/>
      <c r="B544" s="451"/>
      <c r="C544" s="451"/>
      <c r="D544" s="451"/>
      <c r="E544" s="451"/>
      <c r="F544" s="451"/>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427</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89"/>
      <c r="B556" s="490"/>
      <c r="C556" s="490"/>
      <c r="D556" s="490"/>
      <c r="E556" s="490"/>
      <c r="F556" s="490"/>
      <c r="G556" s="490"/>
    </row>
    <row r="557" spans="1:7" ht="35.25" customHeight="1" x14ac:dyDescent="0.4">
      <c r="A557" s="371" t="s">
        <v>311</v>
      </c>
      <c r="B557" s="337"/>
      <c r="C557" s="507"/>
      <c r="D557" s="507"/>
      <c r="E557" s="507"/>
      <c r="F557" s="508"/>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407</v>
      </c>
      <c r="B564" s="122" t="s">
        <v>30</v>
      </c>
      <c r="C564" s="174"/>
      <c r="D564" s="305"/>
      <c r="E564" s="124"/>
      <c r="F564" s="123"/>
      <c r="G564" s="114"/>
    </row>
    <row r="565" spans="1:7" ht="102" customHeight="1" x14ac:dyDescent="0.4">
      <c r="A565" s="125" t="s">
        <v>423</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87" t="s">
        <v>34</v>
      </c>
      <c r="B566" s="487"/>
      <c r="C566" s="488"/>
      <c r="D566" s="378">
        <f>SUM(B558:C565,B546:C555)</f>
        <v>0</v>
      </c>
      <c r="E566" s="108"/>
      <c r="F566" s="114"/>
      <c r="G566" s="114"/>
    </row>
    <row r="567" spans="1:7" ht="21" x14ac:dyDescent="0.4">
      <c r="A567" s="487" t="s">
        <v>33</v>
      </c>
      <c r="B567" s="487"/>
      <c r="C567" s="48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456</v>
      </c>
      <c r="B569" s="189"/>
      <c r="C569" s="190"/>
      <c r="D569" s="153">
        <f>SUM(D566,D542)</f>
        <v>0</v>
      </c>
      <c r="E569" s="177"/>
      <c r="F569" s="129"/>
      <c r="G569" s="114"/>
    </row>
    <row r="570" spans="1:7" ht="21" customHeight="1" x14ac:dyDescent="0.45">
      <c r="A570" s="377" t="s">
        <v>457</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51"/>
      <c r="B572" s="451"/>
      <c r="C572" s="451"/>
      <c r="D572" s="451"/>
      <c r="E572" s="451"/>
      <c r="F572" s="451"/>
      <c r="G572" s="114"/>
    </row>
    <row r="573" spans="1:7" ht="22.5" x14ac:dyDescent="0.45">
      <c r="A573" s="431" t="s">
        <v>19</v>
      </c>
      <c r="B573" s="431"/>
      <c r="C573" s="431"/>
      <c r="D573" s="431"/>
      <c r="E573" s="431"/>
      <c r="F573" s="431"/>
      <c r="G573" s="114"/>
    </row>
    <row r="574" spans="1:7" ht="22.5" x14ac:dyDescent="0.4">
      <c r="A574" s="243">
        <f>B11</f>
        <v>0</v>
      </c>
      <c r="B574" s="114"/>
      <c r="C574" s="135"/>
      <c r="D574" s="356"/>
      <c r="E574" s="356"/>
      <c r="F574" s="356"/>
      <c r="G574" s="114"/>
    </row>
    <row r="575" spans="1:7" ht="21" x14ac:dyDescent="0.4">
      <c r="A575" s="433" t="s">
        <v>28</v>
      </c>
      <c r="B575" s="434" t="s">
        <v>29</v>
      </c>
      <c r="C575" s="434"/>
      <c r="D575" s="434" t="s">
        <v>42</v>
      </c>
      <c r="E575" s="435" t="s">
        <v>266</v>
      </c>
      <c r="F575" s="435" t="s">
        <v>302</v>
      </c>
      <c r="G575" s="114"/>
    </row>
    <row r="576" spans="1:7" ht="21" x14ac:dyDescent="0.4">
      <c r="A576" s="433"/>
      <c r="B576" s="320" t="s">
        <v>32</v>
      </c>
      <c r="C576" s="320" t="s">
        <v>31</v>
      </c>
      <c r="D576" s="434"/>
      <c r="E576" s="435"/>
      <c r="F576" s="435"/>
      <c r="G576" s="129"/>
    </row>
    <row r="577" spans="1:7" s="80" customFormat="1" ht="22.5" x14ac:dyDescent="0.4">
      <c r="A577" s="372"/>
      <c r="B577" s="373"/>
      <c r="C577" s="373"/>
      <c r="D577" s="373"/>
      <c r="E577" s="341"/>
      <c r="F577" s="374"/>
      <c r="G577" s="129"/>
    </row>
    <row r="578" spans="1:7" ht="24.75" x14ac:dyDescent="0.4">
      <c r="A578" s="474" t="s">
        <v>10</v>
      </c>
      <c r="B578" s="475"/>
      <c r="C578" s="475"/>
      <c r="D578" s="475"/>
      <c r="E578" s="475"/>
      <c r="F578" s="476"/>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397</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87" t="s">
        <v>34</v>
      </c>
      <c r="B588" s="487"/>
      <c r="C588" s="488"/>
      <c r="D588" s="378">
        <f>SUM(B579:C587)</f>
        <v>0</v>
      </c>
      <c r="E588" s="108"/>
      <c r="F588" s="114"/>
      <c r="G588" s="114"/>
    </row>
    <row r="589" spans="1:7" ht="21" x14ac:dyDescent="0.4">
      <c r="A589" s="487" t="s">
        <v>33</v>
      </c>
      <c r="B589" s="487"/>
      <c r="C589" s="48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77" t="s">
        <v>23</v>
      </c>
      <c r="B591" s="478"/>
      <c r="C591" s="478"/>
      <c r="D591" s="478"/>
      <c r="E591" s="478"/>
      <c r="F591" s="479"/>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397</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407</v>
      </c>
      <c r="B604" s="122" t="s">
        <v>30</v>
      </c>
      <c r="C604" s="122"/>
      <c r="D604" s="305"/>
      <c r="E604" s="124"/>
      <c r="F604" s="123"/>
      <c r="G604" s="129"/>
    </row>
    <row r="605" spans="1:7" ht="83.25" customHeight="1" x14ac:dyDescent="0.4">
      <c r="A605" s="160" t="s">
        <v>448</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87" t="s">
        <v>34</v>
      </c>
      <c r="B606" s="487"/>
      <c r="C606" s="488"/>
      <c r="D606" s="378">
        <f>SUM(B592:C605)</f>
        <v>0</v>
      </c>
      <c r="E606" s="108"/>
      <c r="F606" s="114"/>
      <c r="G606" s="114"/>
    </row>
    <row r="607" spans="1:7" ht="21" x14ac:dyDescent="0.4">
      <c r="A607" s="487" t="s">
        <v>33</v>
      </c>
      <c r="B607" s="487"/>
      <c r="C607" s="48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504" t="s">
        <v>170</v>
      </c>
      <c r="B610" s="505"/>
      <c r="C610" s="506"/>
      <c r="D610" s="154" t="e">
        <f>D609/(COUNT(B579:C587,B592:C605)*2)</f>
        <v>#DIV/0!</v>
      </c>
      <c r="E610" s="108"/>
      <c r="F610" s="114"/>
      <c r="G610" s="129"/>
    </row>
    <row r="611" spans="1:7" ht="21" x14ac:dyDescent="0.4">
      <c r="A611" s="155"/>
      <c r="B611" s="114"/>
      <c r="C611" s="135"/>
      <c r="G611" s="129"/>
    </row>
    <row r="612" spans="1:7" ht="19.5" customHeight="1" x14ac:dyDescent="0.45">
      <c r="A612" s="431" t="s">
        <v>8</v>
      </c>
      <c r="B612" s="431"/>
      <c r="C612" s="431"/>
      <c r="D612" s="431"/>
      <c r="E612" s="431"/>
      <c r="F612" s="431"/>
      <c r="G612" s="129"/>
    </row>
    <row r="613" spans="1:7" ht="22.5" x14ac:dyDescent="0.4">
      <c r="A613" s="156">
        <f>B11</f>
        <v>0</v>
      </c>
      <c r="B613" s="114"/>
      <c r="C613" s="135"/>
      <c r="D613" s="137"/>
      <c r="E613" s="137"/>
      <c r="F613" s="137"/>
      <c r="G613" s="114"/>
    </row>
    <row r="614" spans="1:7" ht="21" x14ac:dyDescent="0.4">
      <c r="A614" s="439" t="s">
        <v>28</v>
      </c>
      <c r="B614" s="440" t="s">
        <v>29</v>
      </c>
      <c r="C614" s="440"/>
      <c r="D614" s="440" t="s">
        <v>42</v>
      </c>
      <c r="E614" s="441" t="s">
        <v>266</v>
      </c>
      <c r="F614" s="441" t="s">
        <v>302</v>
      </c>
      <c r="G614" s="114"/>
    </row>
    <row r="615" spans="1:7" ht="18.75" customHeight="1" x14ac:dyDescent="0.4">
      <c r="A615" s="439"/>
      <c r="B615" s="118" t="s">
        <v>32</v>
      </c>
      <c r="C615" s="118" t="s">
        <v>31</v>
      </c>
      <c r="D615" s="440"/>
      <c r="E615" s="441"/>
      <c r="F615" s="441"/>
      <c r="G615" s="129"/>
    </row>
    <row r="616" spans="1:7" s="80" customFormat="1" ht="18.75" customHeight="1" x14ac:dyDescent="0.4">
      <c r="A616" s="360"/>
      <c r="B616" s="361"/>
      <c r="C616" s="361"/>
      <c r="D616" s="361"/>
      <c r="E616" s="362"/>
      <c r="F616" s="362"/>
      <c r="G616" s="129"/>
    </row>
    <row r="617" spans="1:7" ht="24.75" x14ac:dyDescent="0.4">
      <c r="A617" s="363" t="s">
        <v>90</v>
      </c>
      <c r="B617" s="137"/>
      <c r="C617" s="472"/>
      <c r="D617" s="472"/>
      <c r="E617" s="472"/>
      <c r="F617" s="473"/>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397</v>
      </c>
      <c r="B625" s="122" t="s">
        <v>30</v>
      </c>
      <c r="C625" s="142" t="str">
        <f>IF(B625=0, -2, "0")</f>
        <v>0</v>
      </c>
      <c r="D625" s="305"/>
      <c r="E625" s="124"/>
      <c r="F625" s="123"/>
      <c r="G625" s="129"/>
    </row>
    <row r="626" spans="1:7" ht="45" x14ac:dyDescent="0.4">
      <c r="A626" s="244" t="s">
        <v>458</v>
      </c>
      <c r="B626" s="122" t="s">
        <v>30</v>
      </c>
      <c r="C626" s="143" t="str">
        <f>IF(B626=0, -10, "0")</f>
        <v>0</v>
      </c>
      <c r="D626" s="123"/>
      <c r="E626" s="124"/>
      <c r="F626" s="123"/>
      <c r="G626" s="129"/>
    </row>
    <row r="627" spans="1:7" ht="21" x14ac:dyDescent="0.4">
      <c r="A627" s="487" t="s">
        <v>34</v>
      </c>
      <c r="B627" s="487"/>
      <c r="C627" s="487"/>
      <c r="D627" s="378">
        <f>SUM(B618:C626)</f>
        <v>0</v>
      </c>
      <c r="E627" s="469"/>
      <c r="F627" s="470"/>
      <c r="G627" s="129"/>
    </row>
    <row r="628" spans="1:7" ht="21" x14ac:dyDescent="0.4">
      <c r="A628" s="487" t="s">
        <v>33</v>
      </c>
      <c r="B628" s="487"/>
      <c r="C628" s="487"/>
      <c r="D628" s="388" t="e">
        <f>D627/(COUNT(B618:C626)*2)</f>
        <v>#DIV/0!</v>
      </c>
      <c r="E628" s="471"/>
      <c r="F628" s="461"/>
      <c r="G628" s="129"/>
    </row>
    <row r="629" spans="1:7" ht="21" x14ac:dyDescent="0.4">
      <c r="A629" s="325"/>
      <c r="B629" s="135"/>
      <c r="C629" s="468"/>
      <c r="D629" s="468"/>
      <c r="E629" s="468"/>
      <c r="F629" s="468"/>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420</v>
      </c>
      <c r="B636" s="122" t="s">
        <v>30</v>
      </c>
      <c r="C636" s="143"/>
      <c r="D636" s="265"/>
      <c r="E636" s="124"/>
      <c r="F636" s="123"/>
      <c r="G636" s="114"/>
    </row>
    <row r="637" spans="1:7" ht="22.5" customHeight="1" x14ac:dyDescent="0.4">
      <c r="A637" s="203" t="s">
        <v>419</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8" t="s">
        <v>34</v>
      </c>
      <c r="B639" s="449"/>
      <c r="C639" s="450"/>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72"/>
      <c r="D642" s="472"/>
      <c r="E642" s="472"/>
      <c r="F642" s="473"/>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420</v>
      </c>
      <c r="B647" s="122" t="s">
        <v>30</v>
      </c>
      <c r="C647" s="126"/>
      <c r="D647" s="265"/>
      <c r="E647" s="124"/>
      <c r="F647" s="123"/>
      <c r="G647" s="114"/>
    </row>
    <row r="648" spans="1:16382" ht="45" x14ac:dyDescent="0.4">
      <c r="A648" s="244" t="s">
        <v>458</v>
      </c>
      <c r="B648" s="122" t="s">
        <v>30</v>
      </c>
      <c r="C648" s="143" t="str">
        <f>IF(B648=0, -10, "0")</f>
        <v>0</v>
      </c>
      <c r="D648" s="265"/>
      <c r="E648" s="124"/>
      <c r="F648" s="123"/>
      <c r="G648" s="114"/>
    </row>
    <row r="649" spans="1:16382" ht="21" x14ac:dyDescent="0.4">
      <c r="A649" s="203" t="s">
        <v>419</v>
      </c>
      <c r="B649" s="122" t="s">
        <v>30</v>
      </c>
      <c r="C649" s="174"/>
      <c r="D649" s="265"/>
      <c r="E649" s="124"/>
      <c r="F649" s="123"/>
      <c r="G649" s="114"/>
    </row>
    <row r="650" spans="1:16382" ht="22.5" x14ac:dyDescent="0.4">
      <c r="A650" s="448" t="s">
        <v>34</v>
      </c>
      <c r="B650" s="449"/>
      <c r="C650" s="450"/>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91"/>
      <c r="B652" s="491"/>
      <c r="C652" s="491"/>
      <c r="D652" s="491"/>
      <c r="E652" s="491"/>
      <c r="F652" s="491"/>
      <c r="G652" s="491"/>
    </row>
    <row r="653" spans="1:16382" ht="24.75" x14ac:dyDescent="0.4">
      <c r="A653" s="363" t="s">
        <v>26</v>
      </c>
      <c r="B653" s="472"/>
      <c r="C653" s="472"/>
      <c r="D653" s="472"/>
      <c r="E653" s="472"/>
      <c r="F653" s="473"/>
      <c r="G653" s="108"/>
    </row>
    <row r="654" spans="1:16382" ht="21" x14ac:dyDescent="0.4">
      <c r="A654" s="160" t="s">
        <v>223</v>
      </c>
      <c r="B654" s="122" t="s">
        <v>30</v>
      </c>
      <c r="C654" s="122"/>
      <c r="D654" s="163"/>
      <c r="E654" s="124"/>
      <c r="F654" s="123"/>
      <c r="G654" s="108"/>
    </row>
    <row r="655" spans="1:16382" ht="21" x14ac:dyDescent="0.4">
      <c r="A655" s="203" t="s">
        <v>420</v>
      </c>
      <c r="B655" s="122" t="s">
        <v>30</v>
      </c>
      <c r="C655" s="174"/>
      <c r="D655" s="179"/>
      <c r="E655" s="127"/>
      <c r="F655" s="123"/>
      <c r="G655" s="108"/>
    </row>
    <row r="656" spans="1:16382" ht="21" x14ac:dyDescent="0.4">
      <c r="A656" s="203" t="s">
        <v>419</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83" t="s">
        <v>311</v>
      </c>
      <c r="B661" s="484"/>
      <c r="C661" s="484"/>
      <c r="D661" s="484"/>
      <c r="E661" s="484"/>
      <c r="F661" s="48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407</v>
      </c>
      <c r="B667" s="122" t="s">
        <v>30</v>
      </c>
      <c r="C667" s="174"/>
      <c r="D667" s="331"/>
      <c r="E667" s="331"/>
      <c r="F667" s="128"/>
      <c r="G667" s="114"/>
    </row>
    <row r="668" spans="1:7" ht="88.5" customHeight="1" x14ac:dyDescent="0.4">
      <c r="A668" s="121" t="s">
        <v>423</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31" t="s">
        <v>356</v>
      </c>
      <c r="B676" s="431"/>
      <c r="C676" s="431"/>
      <c r="D676" s="431"/>
      <c r="E676" s="431"/>
      <c r="F676" s="431"/>
      <c r="G676" s="114"/>
    </row>
    <row r="677" spans="1:7" ht="21" x14ac:dyDescent="0.4">
      <c r="A677" s="243">
        <f>B11</f>
        <v>0</v>
      </c>
      <c r="B677" s="114"/>
      <c r="C677" s="135"/>
      <c r="D677" s="135"/>
      <c r="E677" s="328"/>
      <c r="F677" s="135"/>
      <c r="G677" s="114"/>
    </row>
    <row r="678" spans="1:7" ht="21.75" customHeight="1" x14ac:dyDescent="0.4">
      <c r="A678" s="439" t="s">
        <v>28</v>
      </c>
      <c r="B678" s="440" t="s">
        <v>29</v>
      </c>
      <c r="C678" s="440"/>
      <c r="D678" s="440" t="s">
        <v>42</v>
      </c>
      <c r="E678" s="441" t="s">
        <v>266</v>
      </c>
      <c r="F678" s="441" t="s">
        <v>302</v>
      </c>
      <c r="G678" s="129"/>
    </row>
    <row r="679" spans="1:7" ht="21" x14ac:dyDescent="0.4">
      <c r="A679" s="439"/>
      <c r="B679" s="118" t="s">
        <v>32</v>
      </c>
      <c r="C679" s="118" t="s">
        <v>31</v>
      </c>
      <c r="D679" s="440"/>
      <c r="E679" s="441"/>
      <c r="F679" s="441"/>
      <c r="G679" s="114"/>
    </row>
    <row r="680" spans="1:7" s="80" customFormat="1" ht="22.5" x14ac:dyDescent="0.4">
      <c r="A680" s="360"/>
      <c r="B680" s="361"/>
      <c r="C680" s="361"/>
      <c r="D680" s="361"/>
      <c r="E680" s="362"/>
      <c r="F680" s="362"/>
      <c r="G680" s="129"/>
    </row>
    <row r="681" spans="1:7" ht="21" x14ac:dyDescent="0.4">
      <c r="A681" s="121" t="s">
        <v>388</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389</v>
      </c>
      <c r="B689" s="122" t="s">
        <v>30</v>
      </c>
      <c r="C689" s="198"/>
      <c r="D689" s="281"/>
      <c r="E689" s="269"/>
      <c r="F689" s="123"/>
      <c r="G689" s="129"/>
    </row>
    <row r="690" spans="1:7" ht="21" x14ac:dyDescent="0.4">
      <c r="A690" s="125" t="s">
        <v>399</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385</v>
      </c>
      <c r="B694" s="122" t="s">
        <v>30</v>
      </c>
      <c r="C694" s="198"/>
      <c r="D694" s="257"/>
      <c r="E694" s="127"/>
      <c r="F694" s="123"/>
      <c r="G694" s="114"/>
    </row>
    <row r="695" spans="1:7" ht="63" x14ac:dyDescent="0.4">
      <c r="A695" s="125" t="s">
        <v>386</v>
      </c>
      <c r="B695" s="122" t="s">
        <v>30</v>
      </c>
      <c r="C695" s="166"/>
      <c r="D695" s="257"/>
      <c r="E695" s="127"/>
      <c r="F695" s="123"/>
      <c r="G695" s="114"/>
    </row>
    <row r="696" spans="1:7" ht="21" x14ac:dyDescent="0.4">
      <c r="A696" s="272" t="s">
        <v>390</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459</v>
      </c>
      <c r="B698" s="122" t="s">
        <v>30</v>
      </c>
      <c r="C698" s="174"/>
      <c r="D698" s="121"/>
      <c r="E698" s="124"/>
      <c r="F698" s="123"/>
      <c r="G698" s="114"/>
    </row>
    <row r="699" spans="1:7" ht="21" x14ac:dyDescent="0.4">
      <c r="A699" s="256" t="s">
        <v>421</v>
      </c>
      <c r="B699" s="122" t="s">
        <v>30</v>
      </c>
      <c r="C699" s="174"/>
      <c r="D699" s="305"/>
      <c r="E699" s="124"/>
      <c r="F699" s="123"/>
      <c r="G699" s="114"/>
    </row>
    <row r="700" spans="1:7" ht="89.25" customHeight="1" x14ac:dyDescent="0.4">
      <c r="A700" s="125" t="s">
        <v>423</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428</v>
      </c>
      <c r="B701" s="189"/>
      <c r="C701" s="190"/>
      <c r="D701" s="394">
        <f>SUM(B681:C700)</f>
        <v>0</v>
      </c>
      <c r="E701" s="108"/>
      <c r="F701" s="114"/>
      <c r="G701" s="129"/>
    </row>
    <row r="702" spans="1:7" ht="22.5" x14ac:dyDescent="0.45">
      <c r="A702" s="377" t="s">
        <v>429</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86" t="s">
        <v>460</v>
      </c>
      <c r="B704" s="486"/>
      <c r="C704" s="486"/>
      <c r="D704" s="486"/>
      <c r="E704" s="486"/>
      <c r="F704" s="486"/>
      <c r="G704" s="274"/>
    </row>
    <row r="705" spans="1:7" ht="21" customHeight="1" x14ac:dyDescent="0.4">
      <c r="A705" s="251">
        <f>B11</f>
        <v>0</v>
      </c>
      <c r="B705" s="114"/>
      <c r="C705" s="135"/>
      <c r="D705" s="273"/>
      <c r="E705" s="273"/>
      <c r="F705" s="273"/>
      <c r="G705" s="274"/>
    </row>
    <row r="706" spans="1:7" ht="21" x14ac:dyDescent="0.4">
      <c r="A706" s="480" t="s">
        <v>28</v>
      </c>
      <c r="B706" s="482" t="s">
        <v>29</v>
      </c>
      <c r="C706" s="482"/>
      <c r="D706" s="440" t="s">
        <v>42</v>
      </c>
      <c r="E706" s="441" t="s">
        <v>266</v>
      </c>
      <c r="F706" s="441" t="s">
        <v>302</v>
      </c>
      <c r="G706" s="274"/>
    </row>
    <row r="707" spans="1:7" ht="21" x14ac:dyDescent="0.4">
      <c r="A707" s="481"/>
      <c r="B707" s="383" t="s">
        <v>32</v>
      </c>
      <c r="C707" s="383" t="s">
        <v>31</v>
      </c>
      <c r="D707" s="440"/>
      <c r="E707" s="441"/>
      <c r="F707" s="441"/>
      <c r="G707" s="274"/>
    </row>
    <row r="708" spans="1:7" s="80" customFormat="1" ht="22.5" x14ac:dyDescent="0.4">
      <c r="A708" s="360"/>
      <c r="B708" s="361"/>
      <c r="C708" s="361"/>
      <c r="D708" s="361"/>
      <c r="E708" s="362"/>
      <c r="F708" s="362"/>
      <c r="G708" s="129"/>
    </row>
    <row r="709" spans="1:7" ht="24.75" x14ac:dyDescent="0.4">
      <c r="A709" s="501" t="s">
        <v>306</v>
      </c>
      <c r="B709" s="502"/>
      <c r="C709" s="502"/>
      <c r="D709" s="502"/>
      <c r="E709" s="502"/>
      <c r="F709" s="503"/>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6"/>
      <c r="C715" s="467"/>
      <c r="D715" s="247">
        <f>SUM(B710:C714)</f>
        <v>0</v>
      </c>
      <c r="E715" s="225"/>
      <c r="F715" s="173"/>
      <c r="G715" s="114"/>
    </row>
    <row r="716" spans="1:7" ht="21" x14ac:dyDescent="0.4">
      <c r="A716" s="130" t="s">
        <v>33</v>
      </c>
      <c r="B716" s="466"/>
      <c r="C716" s="46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501" t="s">
        <v>307</v>
      </c>
      <c r="B718" s="502"/>
      <c r="C718" s="502"/>
      <c r="D718" s="502"/>
      <c r="E718" s="502"/>
      <c r="F718" s="503"/>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423</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430</v>
      </c>
      <c r="B725" s="189"/>
      <c r="C725" s="190"/>
      <c r="D725" s="313">
        <f>SUM(D722,D715)</f>
        <v>0</v>
      </c>
      <c r="E725" s="260"/>
      <c r="F725" s="330"/>
      <c r="G725" s="114"/>
    </row>
    <row r="726" spans="1:7" ht="22.5" x14ac:dyDescent="0.45">
      <c r="A726" s="377" t="s">
        <v>431</v>
      </c>
      <c r="B726" s="189"/>
      <c r="C726" s="190"/>
      <c r="D726" s="154" t="e">
        <f>D725/(COUNT(B719:C721,B710:C714)*2)</f>
        <v>#DIV/0!</v>
      </c>
      <c r="E726" s="108"/>
      <c r="F726" s="114"/>
    </row>
    <row r="727" spans="1:7" x14ac:dyDescent="0.3">
      <c r="A727" s="258"/>
    </row>
    <row r="728" spans="1:7" s="259" customFormat="1" ht="22.5" x14ac:dyDescent="0.45">
      <c r="A728" s="376" t="s">
        <v>423</v>
      </c>
      <c r="B728" s="264"/>
      <c r="C728" s="264"/>
      <c r="D728" s="413" t="e">
        <f>AVERAGE(D721,D700,D668,D605,D565,D525,D471,D424,D366,D299,D244,D185,D129,D43)</f>
        <v>#DIV/0!</v>
      </c>
      <c r="E728" s="101"/>
      <c r="F728" s="102"/>
      <c r="G728" s="93"/>
    </row>
    <row r="729" spans="1:7" ht="22.5" x14ac:dyDescent="0.3">
      <c r="A729" s="261" t="s">
        <v>424</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5"/>
      <c r="E1" s="525"/>
      <c r="F1" s="525"/>
      <c r="G1" s="525"/>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6" t="s">
        <v>46</v>
      </c>
      <c r="B6" s="526"/>
      <c r="C6" s="526"/>
      <c r="D6" s="526"/>
      <c r="E6" s="526"/>
      <c r="F6" s="526"/>
      <c r="G6" s="92"/>
    </row>
    <row r="7" spans="1:7" s="258" customFormat="1" ht="21.75" customHeight="1" x14ac:dyDescent="0.45">
      <c r="A7" s="527" t="str">
        <f>'Page de garde'!D18</f>
        <v>UHD Mahdia</v>
      </c>
      <c r="B7" s="527"/>
      <c r="C7" s="527"/>
      <c r="D7" s="527"/>
      <c r="E7" s="527"/>
      <c r="F7" s="527"/>
      <c r="G7" s="92"/>
    </row>
    <row r="8" spans="1:7" s="258" customFormat="1" ht="24" x14ac:dyDescent="0.45">
      <c r="A8" s="4" t="s">
        <v>39</v>
      </c>
      <c r="B8" s="528" t="str">
        <f>'A1 Exploitation'!B9:F9</f>
        <v>Mme Meriam CHOUCHENE</v>
      </c>
      <c r="C8" s="528"/>
      <c r="D8" s="528"/>
      <c r="E8" s="528"/>
      <c r="F8" s="528"/>
      <c r="G8" s="92"/>
    </row>
    <row r="9" spans="1:7" s="258" customFormat="1" ht="24" x14ac:dyDescent="0.45">
      <c r="A9" s="5" t="s">
        <v>41</v>
      </c>
      <c r="B9" s="529" t="str">
        <f>'A1 Exploitation'!B10:F10</f>
        <v>Directeur magasin &amp; chefs rayons</v>
      </c>
      <c r="C9" s="529"/>
      <c r="D9" s="529"/>
      <c r="E9" s="529"/>
      <c r="F9" s="529"/>
      <c r="G9" s="92"/>
    </row>
    <row r="10" spans="1:7" s="258" customFormat="1" ht="24" x14ac:dyDescent="0.45">
      <c r="A10" s="4" t="s">
        <v>40</v>
      </c>
      <c r="B10" s="524">
        <f>'A1 Exploitation'!B11:F11</f>
        <v>43507</v>
      </c>
      <c r="C10" s="524"/>
      <c r="D10" s="524"/>
      <c r="E10" s="524"/>
      <c r="F10" s="524"/>
      <c r="G10" s="92"/>
    </row>
    <row r="11" spans="1:7" s="258" customFormat="1" ht="24" x14ac:dyDescent="0.45">
      <c r="A11" s="4" t="s">
        <v>250</v>
      </c>
      <c r="B11" s="530" t="e">
        <f>D199</f>
        <v>#DIV/0!</v>
      </c>
      <c r="C11" s="530"/>
      <c r="D11" s="530"/>
      <c r="E11" s="530"/>
      <c r="F11" s="530"/>
      <c r="G11" s="92"/>
    </row>
    <row r="12" spans="1:7" s="258" customFormat="1" ht="22.5" x14ac:dyDescent="0.45">
      <c r="A12" s="1"/>
      <c r="D12" s="453"/>
      <c r="E12" s="453"/>
      <c r="F12" s="453"/>
      <c r="G12" s="453"/>
    </row>
    <row r="13" spans="1:7" s="258" customFormat="1" ht="11.25" customHeight="1" x14ac:dyDescent="0.3">
      <c r="A13" s="531" t="s">
        <v>28</v>
      </c>
      <c r="B13" s="532" t="s">
        <v>29</v>
      </c>
      <c r="C13" s="532"/>
      <c r="D13" s="532" t="s">
        <v>42</v>
      </c>
      <c r="E13" s="532" t="s">
        <v>160</v>
      </c>
      <c r="F13" s="532" t="s">
        <v>161</v>
      </c>
      <c r="G13" s="80"/>
    </row>
    <row r="14" spans="1:7" s="258" customFormat="1" ht="12.75" customHeight="1" x14ac:dyDescent="0.3">
      <c r="A14" s="531"/>
      <c r="B14" s="22" t="s">
        <v>32</v>
      </c>
      <c r="C14" s="22" t="s">
        <v>31</v>
      </c>
      <c r="D14" s="532"/>
      <c r="E14" s="532"/>
      <c r="F14" s="532"/>
      <c r="G14" s="94"/>
    </row>
    <row r="15" spans="1:7" x14ac:dyDescent="0.3">
      <c r="A15" s="545"/>
      <c r="B15" s="546"/>
      <c r="C15" s="546"/>
      <c r="D15" s="546"/>
      <c r="E15" s="546"/>
      <c r="F15" s="546"/>
    </row>
    <row r="16" spans="1:7" ht="19.5" x14ac:dyDescent="0.4">
      <c r="A16" s="538" t="s">
        <v>0</v>
      </c>
      <c r="B16" s="539"/>
      <c r="C16" s="539"/>
      <c r="D16" s="539"/>
      <c r="E16" s="539"/>
      <c r="F16" s="539"/>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461</v>
      </c>
      <c r="B21" s="265" t="s">
        <v>30</v>
      </c>
      <c r="C21" s="265"/>
      <c r="D21" s="65"/>
      <c r="E21" s="265"/>
      <c r="F21" s="265"/>
    </row>
    <row r="22" spans="1:7" x14ac:dyDescent="0.3">
      <c r="A22" s="540" t="s">
        <v>34</v>
      </c>
      <c r="B22" s="534"/>
      <c r="C22" s="535"/>
      <c r="D22" s="381">
        <f>SUM(B17:C21)</f>
        <v>0</v>
      </c>
    </row>
    <row r="23" spans="1:7" x14ac:dyDescent="0.3">
      <c r="A23" s="533" t="s">
        <v>251</v>
      </c>
      <c r="B23" s="536"/>
      <c r="C23" s="537"/>
      <c r="D23" s="21" t="e">
        <f>D22/(COUNT(B17:C21)*2)</f>
        <v>#DIV/0!</v>
      </c>
    </row>
    <row r="24" spans="1:7" s="10" customFormat="1" x14ac:dyDescent="0.3">
      <c r="A24" s="14"/>
      <c r="B24" s="15"/>
      <c r="C24" s="15"/>
      <c r="D24" s="16"/>
      <c r="G24" s="93"/>
    </row>
    <row r="25" spans="1:7" ht="19.5" x14ac:dyDescent="0.4">
      <c r="A25" s="541" t="s">
        <v>4</v>
      </c>
      <c r="B25" s="542"/>
      <c r="C25" s="542"/>
      <c r="D25" s="542"/>
      <c r="E25" s="542"/>
      <c r="F25" s="542"/>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3" t="s">
        <v>34</v>
      </c>
      <c r="B33" s="536"/>
      <c r="C33" s="537"/>
      <c r="D33" s="380">
        <f>SUM(B26:C32)</f>
        <v>0</v>
      </c>
    </row>
    <row r="34" spans="1:7" x14ac:dyDescent="0.3">
      <c r="A34" s="533" t="s">
        <v>251</v>
      </c>
      <c r="B34" s="536"/>
      <c r="C34" s="537"/>
      <c r="D34" s="21" t="e">
        <f>D33/(COUNT(B26:C32)*2)</f>
        <v>#DIV/0!</v>
      </c>
    </row>
    <row r="35" spans="1:7" s="10" customFormat="1" x14ac:dyDescent="0.3">
      <c r="A35" s="14"/>
      <c r="B35" s="15"/>
      <c r="C35" s="15"/>
      <c r="D35" s="16"/>
      <c r="G35" s="93"/>
    </row>
    <row r="36" spans="1:7" s="10" customFormat="1" ht="19.5" x14ac:dyDescent="0.4">
      <c r="A36" s="541" t="s">
        <v>180</v>
      </c>
      <c r="B36" s="542"/>
      <c r="C36" s="542"/>
      <c r="D36" s="542"/>
      <c r="E36" s="542"/>
      <c r="F36" s="542"/>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3" t="s">
        <v>34</v>
      </c>
      <c r="B42" s="536"/>
      <c r="C42" s="537"/>
      <c r="D42" s="380">
        <f>SUM(B37:C41)</f>
        <v>0</v>
      </c>
      <c r="E42" s="259"/>
      <c r="F42" s="259"/>
      <c r="G42" s="93"/>
    </row>
    <row r="43" spans="1:7" s="10" customFormat="1" x14ac:dyDescent="0.3">
      <c r="A43" s="533" t="s">
        <v>251</v>
      </c>
      <c r="B43" s="536"/>
      <c r="C43" s="537"/>
      <c r="D43" s="21" t="e">
        <f>D42/(COUNT(B37:C41)*2)</f>
        <v>#DIV/0!</v>
      </c>
      <c r="E43" s="259"/>
      <c r="F43" s="259"/>
      <c r="G43" s="93"/>
    </row>
    <row r="44" spans="1:7" s="10" customFormat="1" x14ac:dyDescent="0.3">
      <c r="A44" s="33"/>
      <c r="B44" s="34"/>
      <c r="C44" s="34"/>
      <c r="D44" s="35"/>
      <c r="G44" s="93"/>
    </row>
    <row r="45" spans="1:7" ht="19.5" x14ac:dyDescent="0.4">
      <c r="A45" s="543" t="s">
        <v>19</v>
      </c>
      <c r="B45" s="544"/>
      <c r="C45" s="544"/>
      <c r="D45" s="544"/>
      <c r="E45" s="544"/>
      <c r="F45" s="544"/>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3" t="s">
        <v>34</v>
      </c>
      <c r="B52" s="536"/>
      <c r="C52" s="537"/>
      <c r="D52" s="380">
        <f>SUM(B46:C51)</f>
        <v>0</v>
      </c>
    </row>
    <row r="53" spans="1:7" x14ac:dyDescent="0.3">
      <c r="A53" s="533" t="s">
        <v>251</v>
      </c>
      <c r="B53" s="536"/>
      <c r="C53" s="537"/>
      <c r="D53" s="21" t="e">
        <f>D52/(COUNT(B46:C51)*2)</f>
        <v>#DIV/0!</v>
      </c>
    </row>
    <row r="54" spans="1:7" s="10" customFormat="1" x14ac:dyDescent="0.3">
      <c r="A54" s="14"/>
      <c r="B54" s="15"/>
      <c r="C54" s="15"/>
      <c r="D54" s="16"/>
      <c r="G54" s="93"/>
    </row>
    <row r="55" spans="1:7" ht="19.5" x14ac:dyDescent="0.4">
      <c r="A55" s="541" t="s">
        <v>8</v>
      </c>
      <c r="B55" s="542"/>
      <c r="C55" s="542"/>
      <c r="D55" s="542"/>
      <c r="E55" s="542"/>
      <c r="F55" s="542"/>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3" t="s">
        <v>34</v>
      </c>
      <c r="B63" s="536"/>
      <c r="C63" s="537"/>
      <c r="D63" s="380">
        <f>SUM(B56:C62)</f>
        <v>0</v>
      </c>
    </row>
    <row r="64" spans="1:7" x14ac:dyDescent="0.3">
      <c r="A64" s="533" t="s">
        <v>251</v>
      </c>
      <c r="B64" s="536"/>
      <c r="C64" s="537"/>
      <c r="D64" s="21" t="e">
        <f>D63/(COUNT(B56:C62)*2)</f>
        <v>#DIV/0!</v>
      </c>
    </row>
    <row r="65" spans="1:7" s="10" customFormat="1" x14ac:dyDescent="0.3">
      <c r="A65" s="14"/>
      <c r="B65" s="15"/>
      <c r="C65" s="15"/>
      <c r="D65" s="16"/>
      <c r="G65" s="93"/>
    </row>
    <row r="66" spans="1:7" ht="19.5" x14ac:dyDescent="0.4">
      <c r="A66" s="541" t="s">
        <v>111</v>
      </c>
      <c r="B66" s="542"/>
      <c r="C66" s="542"/>
      <c r="D66" s="542"/>
      <c r="E66" s="542"/>
      <c r="F66" s="542"/>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3" t="s">
        <v>34</v>
      </c>
      <c r="B84" s="536"/>
      <c r="C84" s="537"/>
      <c r="D84" s="380">
        <f>SUM(B67:C83)</f>
        <v>0</v>
      </c>
    </row>
    <row r="85" spans="1:7" x14ac:dyDescent="0.3">
      <c r="A85" s="533" t="s">
        <v>251</v>
      </c>
      <c r="B85" s="536"/>
      <c r="C85" s="537"/>
      <c r="D85" s="21" t="e">
        <f>D84/(COUNT(B67:C83)*2)</f>
        <v>#DIV/0!</v>
      </c>
    </row>
    <row r="86" spans="1:7" s="10" customFormat="1" x14ac:dyDescent="0.3">
      <c r="A86" s="14"/>
      <c r="B86" s="15"/>
      <c r="C86" s="15"/>
      <c r="D86" s="16"/>
      <c r="G86" s="93"/>
    </row>
    <row r="87" spans="1:7" ht="19.5" x14ac:dyDescent="0.4">
      <c r="A87" s="541" t="s">
        <v>172</v>
      </c>
      <c r="B87" s="542"/>
      <c r="C87" s="542"/>
      <c r="D87" s="542"/>
      <c r="E87" s="542"/>
      <c r="F87" s="542"/>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3" t="s">
        <v>34</v>
      </c>
      <c r="B102" s="536"/>
      <c r="C102" s="537"/>
      <c r="D102" s="380">
        <f>SUM(B88:C101)</f>
        <v>0</v>
      </c>
    </row>
    <row r="103" spans="1:7" x14ac:dyDescent="0.3">
      <c r="A103" s="533" t="s">
        <v>251</v>
      </c>
      <c r="B103" s="536"/>
      <c r="C103" s="537"/>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41" t="s">
        <v>173</v>
      </c>
      <c r="B106" s="542"/>
      <c r="C106" s="542"/>
      <c r="D106" s="542"/>
      <c r="E106" s="542"/>
      <c r="F106" s="542"/>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3" t="s">
        <v>34</v>
      </c>
      <c r="B118" s="536"/>
      <c r="C118" s="537"/>
      <c r="D118" s="380">
        <f>SUM(B107:C117)</f>
        <v>0</v>
      </c>
      <c r="E118" s="259"/>
      <c r="F118" s="259"/>
      <c r="G118" s="93"/>
    </row>
    <row r="119" spans="1:7" s="10" customFormat="1" x14ac:dyDescent="0.3">
      <c r="A119" s="533" t="s">
        <v>251</v>
      </c>
      <c r="B119" s="536"/>
      <c r="C119" s="537"/>
      <c r="D119" s="21" t="e">
        <f>D118/(COUNT(B107:C117)*2)</f>
        <v>#DIV/0!</v>
      </c>
      <c r="E119" s="259"/>
      <c r="F119" s="259"/>
      <c r="G119" s="93"/>
    </row>
    <row r="120" spans="1:7" s="10" customFormat="1" x14ac:dyDescent="0.3">
      <c r="A120" s="14"/>
      <c r="B120" s="15"/>
      <c r="C120" s="15"/>
      <c r="D120" s="16"/>
      <c r="G120" s="93"/>
    </row>
    <row r="121" spans="1:7" ht="19.5" x14ac:dyDescent="0.4">
      <c r="A121" s="541" t="s">
        <v>156</v>
      </c>
      <c r="B121" s="542"/>
      <c r="C121" s="542"/>
      <c r="D121" s="542"/>
      <c r="E121" s="542"/>
      <c r="F121" s="542"/>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3" t="s">
        <v>34</v>
      </c>
      <c r="B133" s="536"/>
      <c r="C133" s="537"/>
      <c r="D133" s="380">
        <f>SUM(B122:C132)</f>
        <v>0</v>
      </c>
    </row>
    <row r="134" spans="1:7" x14ac:dyDescent="0.3">
      <c r="A134" s="533" t="s">
        <v>251</v>
      </c>
      <c r="B134" s="536"/>
      <c r="C134" s="537"/>
      <c r="D134" s="20" t="e">
        <f>D133/(COUNT(B122:C132)*2)</f>
        <v>#DIV/0!</v>
      </c>
    </row>
    <row r="135" spans="1:7" s="10" customFormat="1" x14ac:dyDescent="0.3">
      <c r="A135" s="14"/>
      <c r="B135" s="15"/>
      <c r="C135" s="15"/>
      <c r="D135" s="19"/>
      <c r="G135" s="93"/>
    </row>
    <row r="136" spans="1:7" ht="19.5" x14ac:dyDescent="0.4">
      <c r="A136" s="541" t="s">
        <v>61</v>
      </c>
      <c r="B136" s="542"/>
      <c r="C136" s="542"/>
      <c r="D136" s="542"/>
      <c r="E136" s="542"/>
      <c r="F136" s="542"/>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3" t="s">
        <v>34</v>
      </c>
      <c r="B149" s="536"/>
      <c r="C149" s="537"/>
      <c r="D149" s="380">
        <f>SUM(B137:C148)</f>
        <v>0</v>
      </c>
    </row>
    <row r="150" spans="1:7" x14ac:dyDescent="0.3">
      <c r="A150" s="533" t="s">
        <v>251</v>
      </c>
      <c r="B150" s="536"/>
      <c r="C150" s="537"/>
      <c r="D150" s="21" t="e">
        <f>D149/(COUNT(B137:C148)*2)</f>
        <v>#DIV/0!</v>
      </c>
    </row>
    <row r="151" spans="1:7" s="10" customFormat="1" x14ac:dyDescent="0.3">
      <c r="A151" s="14"/>
      <c r="B151" s="15"/>
      <c r="C151" s="15"/>
      <c r="D151" s="16"/>
      <c r="G151" s="93"/>
    </row>
    <row r="152" spans="1:7" ht="19.5" x14ac:dyDescent="0.4">
      <c r="A152" s="541" t="s">
        <v>178</v>
      </c>
      <c r="B152" s="542"/>
      <c r="C152" s="542"/>
      <c r="D152" s="542"/>
      <c r="E152" s="542"/>
      <c r="F152" s="542"/>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3" t="s">
        <v>34</v>
      </c>
      <c r="B161" s="534"/>
      <c r="C161" s="535"/>
      <c r="D161" s="381">
        <f>SUM(B153:C160)</f>
        <v>0</v>
      </c>
    </row>
    <row r="162" spans="1:7" x14ac:dyDescent="0.3">
      <c r="A162" s="533" t="s">
        <v>251</v>
      </c>
      <c r="B162" s="536"/>
      <c r="C162" s="537"/>
      <c r="D162" s="21" t="e">
        <f>D161/(COUNT(B153:C160)*2)</f>
        <v>#DIV/0!</v>
      </c>
    </row>
    <row r="163" spans="1:7" s="10" customFormat="1" x14ac:dyDescent="0.3">
      <c r="A163" s="14"/>
      <c r="B163" s="15"/>
      <c r="C163" s="17"/>
      <c r="D163" s="18"/>
      <c r="G163" s="93"/>
    </row>
    <row r="164" spans="1:7" ht="19.5" x14ac:dyDescent="0.4">
      <c r="A164" s="541" t="s">
        <v>64</v>
      </c>
      <c r="B164" s="542"/>
      <c r="C164" s="542"/>
      <c r="D164" s="542"/>
      <c r="E164" s="542"/>
      <c r="F164" s="542"/>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3" t="s">
        <v>34</v>
      </c>
      <c r="B169" s="536"/>
      <c r="C169" s="537"/>
      <c r="D169" s="380">
        <f>SUM(B165:C168)</f>
        <v>0</v>
      </c>
    </row>
    <row r="170" spans="1:7" x14ac:dyDescent="0.3">
      <c r="A170" s="533" t="s">
        <v>251</v>
      </c>
      <c r="B170" s="536"/>
      <c r="C170" s="537"/>
      <c r="D170" s="21" t="e">
        <f>D169/(COUNT(B165:C168)*2)</f>
        <v>#DIV/0!</v>
      </c>
    </row>
    <row r="171" spans="1:7" s="10" customFormat="1" x14ac:dyDescent="0.3">
      <c r="A171" s="14"/>
      <c r="B171" s="15"/>
      <c r="C171" s="15"/>
      <c r="D171" s="16"/>
      <c r="G171" s="93"/>
    </row>
    <row r="172" spans="1:7" ht="19.5" x14ac:dyDescent="0.4">
      <c r="A172" s="547" t="s">
        <v>15</v>
      </c>
      <c r="B172" s="548"/>
      <c r="C172" s="548"/>
      <c r="D172" s="548"/>
      <c r="E172" s="548"/>
      <c r="F172" s="548"/>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3" t="s">
        <v>34</v>
      </c>
      <c r="B177" s="536"/>
      <c r="C177" s="537"/>
      <c r="D177" s="380">
        <f>SUM(B173:C176)</f>
        <v>0</v>
      </c>
    </row>
    <row r="178" spans="1:7" x14ac:dyDescent="0.3">
      <c r="A178" s="533" t="s">
        <v>251</v>
      </c>
      <c r="B178" s="536"/>
      <c r="C178" s="537"/>
      <c r="D178" s="21" t="e">
        <f>D177/(COUNT(B173:C176)*2)</f>
        <v>#DIV/0!</v>
      </c>
    </row>
    <row r="179" spans="1:7" s="10" customFormat="1" x14ac:dyDescent="0.3">
      <c r="A179" s="14"/>
      <c r="B179" s="15"/>
      <c r="C179" s="15"/>
      <c r="D179" s="16"/>
      <c r="G179" s="93"/>
    </row>
    <row r="180" spans="1:7" ht="19.5" x14ac:dyDescent="0.4">
      <c r="A180" s="541" t="s">
        <v>65</v>
      </c>
      <c r="B180" s="542"/>
      <c r="C180" s="542"/>
      <c r="D180" s="542"/>
      <c r="E180" s="542"/>
      <c r="F180" s="542"/>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3" t="s">
        <v>34</v>
      </c>
      <c r="B186" s="536"/>
      <c r="C186" s="537"/>
      <c r="D186" s="380">
        <f>SUM(B181:C185)</f>
        <v>0</v>
      </c>
    </row>
    <row r="187" spans="1:7" x14ac:dyDescent="0.3">
      <c r="A187" s="533" t="s">
        <v>251</v>
      </c>
      <c r="B187" s="536"/>
      <c r="C187" s="537"/>
      <c r="D187" s="21" t="e">
        <f>D186/(COUNT(B181:C185)*2)</f>
        <v>#DIV/0!</v>
      </c>
    </row>
    <row r="188" spans="1:7" s="10" customFormat="1" x14ac:dyDescent="0.3">
      <c r="A188" s="14"/>
      <c r="B188" s="15"/>
      <c r="C188" s="15"/>
      <c r="D188" s="16"/>
      <c r="G188" s="93"/>
    </row>
    <row r="189" spans="1:7" ht="19.5" x14ac:dyDescent="0.4">
      <c r="A189" s="541" t="s">
        <v>177</v>
      </c>
      <c r="B189" s="542"/>
      <c r="C189" s="542"/>
      <c r="D189" s="542"/>
      <c r="E189" s="542"/>
      <c r="F189" s="542"/>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3" t="s">
        <v>34</v>
      </c>
      <c r="B194" s="536"/>
      <c r="C194" s="537"/>
      <c r="D194" s="40">
        <f>SUM(B190:C193)</f>
        <v>0</v>
      </c>
    </row>
    <row r="195" spans="1:6" x14ac:dyDescent="0.3">
      <c r="A195" s="533" t="s">
        <v>251</v>
      </c>
      <c r="B195" s="536"/>
      <c r="C195" s="537"/>
      <c r="D195" s="21" t="e">
        <f>D194/(COUNT(B190:C193)*2)</f>
        <v>#DIV/0!</v>
      </c>
    </row>
    <row r="197" spans="1:6" ht="18" x14ac:dyDescent="0.35">
      <c r="A197" s="43" t="s">
        <v>423</v>
      </c>
      <c r="B197" s="264"/>
      <c r="C197" s="264"/>
      <c r="D197" s="104" t="e">
        <f>E197/F197</f>
        <v>#DIV/0!</v>
      </c>
      <c r="E197" s="416">
        <f>COUNTIF('A3 Technique'!F17:F193,"ok")</f>
        <v>0</v>
      </c>
      <c r="F197" s="416">
        <f>COUNTA('A3 Technique'!F17:F193)</f>
        <v>0</v>
      </c>
    </row>
    <row r="198" spans="1:6" ht="22.5" x14ac:dyDescent="0.3">
      <c r="A198" s="261" t="s">
        <v>424</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2019-02-15T14:59:47Z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