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Mahdia/2018/11/"/>
    </mc:Choice>
  </mc:AlternateContent>
  <bookViews>
    <workbookView xWindow="0" yWindow="0" windowWidth="20490" windowHeight="7755" tabRatio="916" firstSheet="3" activeTab="9"/>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F543" i="31" l="1"/>
  <c r="F543" i="38"/>
  <c r="F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7" i="43"/>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F532" i="38"/>
  <c r="E532" i="38"/>
  <c r="F512" i="38"/>
  <c r="E512" i="38"/>
  <c r="D512" i="38" s="1"/>
  <c r="B512" i="38" s="1"/>
  <c r="F498" i="38"/>
  <c r="E498" i="38"/>
  <c r="F476" i="38"/>
  <c r="E476" i="38"/>
  <c r="D476" i="38" s="1"/>
  <c r="B476" i="38" s="1"/>
  <c r="D477" i="38" s="1"/>
  <c r="F439" i="38"/>
  <c r="E439" i="38"/>
  <c r="F386" i="38"/>
  <c r="E386" i="38"/>
  <c r="D386" i="38" s="1"/>
  <c r="F353" i="38"/>
  <c r="E353" i="38"/>
  <c r="F313" i="38"/>
  <c r="E313" i="38"/>
  <c r="D313" i="38" s="1"/>
  <c r="F261" i="38"/>
  <c r="E261" i="38"/>
  <c r="F200" i="38"/>
  <c r="E200" i="38"/>
  <c r="F153" i="38"/>
  <c r="E153" i="38"/>
  <c r="F99" i="38"/>
  <c r="E99" i="38"/>
  <c r="D99" i="38" s="1"/>
  <c r="B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D532" i="33" s="1"/>
  <c r="F512" i="33"/>
  <c r="E512" i="33"/>
  <c r="F498" i="33"/>
  <c r="E498" i="33"/>
  <c r="F476" i="33"/>
  <c r="E476" i="33"/>
  <c r="F439" i="33"/>
  <c r="E439" i="33"/>
  <c r="F386" i="33"/>
  <c r="E386" i="33"/>
  <c r="F353" i="33"/>
  <c r="E353" i="33"/>
  <c r="D353" i="33" s="1"/>
  <c r="F313" i="33"/>
  <c r="E313" i="33"/>
  <c r="F261" i="33"/>
  <c r="E261" i="33"/>
  <c r="D261" i="33" s="1"/>
  <c r="F200" i="33"/>
  <c r="E200" i="33"/>
  <c r="F153" i="33"/>
  <c r="E153" i="33"/>
  <c r="F99" i="33"/>
  <c r="E99" i="33"/>
  <c r="F41" i="33"/>
  <c r="E41" i="33"/>
  <c r="D41" i="33" s="1"/>
  <c r="F200" i="43"/>
  <c r="F153" i="43"/>
  <c r="F99" i="43"/>
  <c r="F41" i="43"/>
  <c r="E543" i="43"/>
  <c r="D543" i="43" s="1"/>
  <c r="D544" i="43" s="1"/>
  <c r="E532" i="43"/>
  <c r="D532" i="43" s="1"/>
  <c r="D533" i="43" s="1"/>
  <c r="D534" i="43" s="1"/>
  <c r="B162" i="29" s="1"/>
  <c r="F512" i="43"/>
  <c r="E512" i="43"/>
  <c r="D512" i="43" s="1"/>
  <c r="D513" i="43" s="1"/>
  <c r="D514" i="43" s="1"/>
  <c r="B152" i="29" s="1"/>
  <c r="F498" i="43"/>
  <c r="E498" i="43"/>
  <c r="F476" i="43"/>
  <c r="E476" i="43"/>
  <c r="D476" i="43" s="1"/>
  <c r="F439" i="43"/>
  <c r="E439" i="43"/>
  <c r="F386" i="43"/>
  <c r="E386" i="43"/>
  <c r="D386" i="43" s="1"/>
  <c r="D387" i="43" s="1"/>
  <c r="F353" i="43"/>
  <c r="E353" i="43"/>
  <c r="F313" i="43"/>
  <c r="E313" i="43"/>
  <c r="D313" i="43" s="1"/>
  <c r="D314" i="43" s="1"/>
  <c r="F261" i="43"/>
  <c r="E261" i="43"/>
  <c r="E200" i="43"/>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543" i="38" l="1"/>
  <c r="D544" i="38" s="1"/>
  <c r="D545" i="38" s="1"/>
  <c r="B532" i="33"/>
  <c r="D533" i="33" s="1"/>
  <c r="D534" i="33" s="1"/>
  <c r="B386" i="38"/>
  <c r="D387" i="38" s="1"/>
  <c r="D200" i="43"/>
  <c r="D200" i="38"/>
  <c r="B200" i="38" s="1"/>
  <c r="D201" i="38" s="1"/>
  <c r="D202" i="38" s="1"/>
  <c r="B261" i="33"/>
  <c r="D262" i="33" s="1"/>
  <c r="B313" i="38"/>
  <c r="D314" i="38" s="1"/>
  <c r="D200" i="33"/>
  <c r="D313" i="33"/>
  <c r="B313" i="33" s="1"/>
  <c r="D386" i="33"/>
  <c r="D543" i="33"/>
  <c r="D41" i="38"/>
  <c r="D153" i="38"/>
  <c r="D261" i="38"/>
  <c r="B261" i="38" s="1"/>
  <c r="D353" i="38"/>
  <c r="D439" i="38"/>
  <c r="B439" i="38" s="1"/>
  <c r="D440" i="38" s="1"/>
  <c r="D498" i="38"/>
  <c r="D532" i="38"/>
  <c r="D512" i="33"/>
  <c r="D498" i="33"/>
  <c r="D476" i="33"/>
  <c r="B476" i="33" s="1"/>
  <c r="D439" i="33"/>
  <c r="B386" i="33"/>
  <c r="D387" i="33" s="1"/>
  <c r="B353" i="33"/>
  <c r="D354" i="33" s="1"/>
  <c r="B200" i="33"/>
  <c r="D201" i="33" s="1"/>
  <c r="D99" i="33"/>
  <c r="B99" i="33" s="1"/>
  <c r="D100" i="33" s="1"/>
  <c r="B41" i="33"/>
  <c r="D42" i="33" s="1"/>
  <c r="D547" i="40"/>
  <c r="B41" i="40"/>
  <c r="D42" i="40" s="1"/>
  <c r="D45" i="40" s="1"/>
  <c r="D46" i="40" s="1"/>
  <c r="D100" i="38"/>
  <c r="D101" i="38" s="1"/>
  <c r="D513" i="38"/>
  <c r="D514" i="38" s="1"/>
  <c r="D513" i="40"/>
  <c r="D514" i="40" s="1"/>
  <c r="B512" i="40"/>
  <c r="D41" i="43"/>
  <c r="D261" i="43"/>
  <c r="D262" i="43" s="1"/>
  <c r="D263" i="43" s="1"/>
  <c r="D353" i="43"/>
  <c r="D439" i="43"/>
  <c r="D440" i="43" s="1"/>
  <c r="D443" i="43" s="1"/>
  <c r="D444" i="43" s="1"/>
  <c r="D498" i="43"/>
  <c r="D499" i="43" s="1"/>
  <c r="D500" i="43" s="1"/>
  <c r="D153" i="33"/>
  <c r="B153" i="33" s="1"/>
  <c r="D154" i="33" s="1"/>
  <c r="D157" i="33" s="1"/>
  <c r="D158" i="33" s="1"/>
  <c r="B200" i="43"/>
  <c r="D201" i="43" s="1"/>
  <c r="D204" i="43" s="1"/>
  <c r="D205" i="43" s="1"/>
  <c r="D155" i="43"/>
  <c r="D157" i="43"/>
  <c r="D158" i="43" s="1"/>
  <c r="D390" i="43"/>
  <c r="D391" i="43" s="1"/>
  <c r="D388" i="43"/>
  <c r="D478" i="43"/>
  <c r="D480" i="43"/>
  <c r="D481" i="43" s="1"/>
  <c r="D545" i="43"/>
  <c r="B171" i="29" s="1"/>
  <c r="D101" i="43"/>
  <c r="D102" i="43"/>
  <c r="D103" i="43" s="1"/>
  <c r="D315" i="43"/>
  <c r="D317" i="43"/>
  <c r="D318" i="43" s="1"/>
  <c r="D502" i="40"/>
  <c r="D503" i="40" s="1"/>
  <c r="D357" i="40"/>
  <c r="D358" i="40" s="1"/>
  <c r="D440" i="40"/>
  <c r="D443" i="40" s="1"/>
  <c r="D444" i="40" s="1"/>
  <c r="D201" i="40"/>
  <c r="D202" i="40" s="1"/>
  <c r="D262" i="40"/>
  <c r="D265" i="40" s="1"/>
  <c r="D266" i="40" s="1"/>
  <c r="D262" i="38"/>
  <c r="D263" i="38"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480" i="38"/>
  <c r="D481" i="38" s="1"/>
  <c r="D478" i="38"/>
  <c r="D85" i="38"/>
  <c r="D173" i="38"/>
  <c r="D85" i="31"/>
  <c r="D173" i="31"/>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47" i="38" l="1"/>
  <c r="D102" i="38"/>
  <c r="D103" i="38" s="1"/>
  <c r="D317" i="38"/>
  <c r="D318" i="38" s="1"/>
  <c r="D315" i="38"/>
  <c r="D388" i="38"/>
  <c r="D390" i="38"/>
  <c r="D391" i="38" s="1"/>
  <c r="D265" i="33"/>
  <c r="D266" i="33" s="1"/>
  <c r="D263" i="33"/>
  <c r="B353" i="38"/>
  <c r="D354" i="38" s="1"/>
  <c r="D544" i="33"/>
  <c r="D545" i="33" s="1"/>
  <c r="B543" i="33"/>
  <c r="D547" i="43"/>
  <c r="B498" i="38"/>
  <c r="D499" i="38" s="1"/>
  <c r="B153" i="38"/>
  <c r="D154" i="38" s="1"/>
  <c r="D533" i="38"/>
  <c r="D534" i="38" s="1"/>
  <c r="B532" i="38"/>
  <c r="B41" i="38"/>
  <c r="D42" i="38" s="1"/>
  <c r="B512" i="33"/>
  <c r="D513" i="33" s="1"/>
  <c r="D514" i="33" s="1"/>
  <c r="D499" i="33"/>
  <c r="B498" i="33"/>
  <c r="B439" i="33"/>
  <c r="D440" i="33" s="1"/>
  <c r="D388" i="33"/>
  <c r="D390" i="33"/>
  <c r="D391" i="33" s="1"/>
  <c r="D357" i="33"/>
  <c r="D358" i="33" s="1"/>
  <c r="D355" i="33"/>
  <c r="D202" i="33"/>
  <c r="D204" i="33"/>
  <c r="D205" i="33" s="1"/>
  <c r="D45" i="33"/>
  <c r="D46" i="33" s="1"/>
  <c r="D43" i="33"/>
  <c r="D265" i="38"/>
  <c r="D266" i="38" s="1"/>
  <c r="D502" i="43"/>
  <c r="D503" i="43" s="1"/>
  <c r="B143" i="29" s="1"/>
  <c r="D441" i="43"/>
  <c r="D265" i="43"/>
  <c r="D266" i="43" s="1"/>
  <c r="D478" i="33"/>
  <c r="D443" i="38"/>
  <c r="D444" i="38" s="1"/>
  <c r="D441" i="38"/>
  <c r="D101" i="33"/>
  <c r="D102" i="33"/>
  <c r="D103" i="33" s="1"/>
  <c r="D42" i="43"/>
  <c r="D43" i="40"/>
  <c r="D547" i="33"/>
  <c r="D317" i="33"/>
  <c r="D318" i="33" s="1"/>
  <c r="D202"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357" i="38" l="1"/>
  <c r="D358" i="38" s="1"/>
  <c r="D355" i="38"/>
  <c r="D45" i="38"/>
  <c r="D46" i="38" s="1"/>
  <c r="D43" i="38"/>
  <c r="D155" i="38"/>
  <c r="D157" i="38"/>
  <c r="D158" i="38" s="1"/>
  <c r="D502" i="38"/>
  <c r="D503" i="38" s="1"/>
  <c r="B146" i="29" s="1"/>
  <c r="D500" i="38"/>
  <c r="D500" i="33"/>
  <c r="D502" i="33"/>
  <c r="D503" i="33" s="1"/>
  <c r="D441" i="33"/>
  <c r="D443" i="33"/>
  <c r="D444" i="33" s="1"/>
  <c r="B126" i="29" s="1"/>
  <c r="D102" i="39"/>
  <c r="D103" i="39" s="1"/>
  <c r="D84" i="41"/>
  <c r="D85" i="41" s="1"/>
  <c r="D102" i="41"/>
  <c r="D103" i="41" s="1"/>
  <c r="D149" i="41"/>
  <c r="D150" i="41" s="1"/>
  <c r="D118" i="39"/>
  <c r="D119" i="39" s="1"/>
  <c r="D161" i="39"/>
  <c r="D162" i="39" s="1"/>
  <c r="D63" i="41"/>
  <c r="D64" i="41" s="1"/>
  <c r="D161" i="41"/>
  <c r="D162"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74" i="29"/>
  <c r="B83" i="29"/>
  <c r="B119" i="29"/>
  <c r="B56" i="29"/>
  <c r="B92" i="29"/>
  <c r="B137" i="29"/>
  <c r="B65" i="29"/>
  <c r="B47" i="29"/>
  <c r="B74" i="29"/>
  <c r="B110" i="29"/>
  <c r="D548" i="33" l="1"/>
  <c r="D549" i="33" s="1"/>
  <c r="D198" i="41"/>
  <c r="D199" i="41" s="1"/>
  <c r="D548" i="43"/>
  <c r="D549" i="43" s="1"/>
  <c r="B35" i="29" s="1"/>
  <c r="D198" i="39"/>
  <c r="D199" i="39" s="1"/>
  <c r="B128" i="29"/>
  <c r="B101" i="29"/>
  <c r="B12" i="43" l="1"/>
  <c r="B11" i="39"/>
  <c r="B183" i="29"/>
  <c r="B11" i="41"/>
  <c r="B184" i="29"/>
  <c r="B12" i="40"/>
  <c r="B39" i="29"/>
  <c r="B29" i="29"/>
  <c r="B12" i="38"/>
  <c r="B38" i="29"/>
  <c r="B28" i="29"/>
  <c r="E543" i="31"/>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B99" i="31"/>
  <c r="D100" i="31" s="1"/>
  <c r="B200" i="31"/>
  <c r="D201" i="31" s="1"/>
  <c r="B313" i="31"/>
  <c r="D314" i="31" s="1"/>
  <c r="B386" i="31"/>
  <c r="D387" i="31" s="1"/>
  <c r="D478" i="31"/>
  <c r="D480" i="31"/>
  <c r="D481" i="31" s="1"/>
  <c r="B512" i="31"/>
  <c r="D513" i="31" s="1"/>
  <c r="D514" i="31" s="1"/>
  <c r="D133" i="35"/>
  <c r="D134" i="35" s="1"/>
  <c r="D149" i="35"/>
  <c r="D150" i="35" s="1"/>
  <c r="D41" i="31"/>
  <c r="B41" i="31" s="1"/>
  <c r="D153" i="31"/>
  <c r="D261" i="31"/>
  <c r="D353" i="31"/>
  <c r="D439" i="31"/>
  <c r="D498" i="31"/>
  <c r="D532" i="31"/>
  <c r="D161" i="35"/>
  <c r="D162" i="35" s="1"/>
  <c r="D63" i="35"/>
  <c r="D64" i="35" s="1"/>
  <c r="D102" i="35"/>
  <c r="D103" i="35" s="1"/>
  <c r="D118" i="35"/>
  <c r="D119"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90" i="31" l="1"/>
  <c r="D391" i="31" s="1"/>
  <c r="D388" i="31"/>
  <c r="D202" i="31"/>
  <c r="D204" i="31"/>
  <c r="D205" i="31" s="1"/>
  <c r="D317" i="31"/>
  <c r="D318" i="31" s="1"/>
  <c r="D315" i="31"/>
  <c r="D101" i="31"/>
  <c r="D102" i="31"/>
  <c r="D103" i="31" s="1"/>
  <c r="B498" i="31"/>
  <c r="D499" i="31" s="1"/>
  <c r="B353" i="31"/>
  <c r="D354" i="31" s="1"/>
  <c r="B153" i="31"/>
  <c r="D154" i="31" s="1"/>
  <c r="B532" i="31"/>
  <c r="D533" i="31" s="1"/>
  <c r="D534" i="31" s="1"/>
  <c r="B439" i="31"/>
  <c r="D440" i="31" s="1"/>
  <c r="B261" i="31"/>
  <c r="D262" i="31" s="1"/>
  <c r="D42"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265" i="31" l="1"/>
  <c r="D266" i="31" s="1"/>
  <c r="D263" i="31"/>
  <c r="D357" i="31"/>
  <c r="D358" i="31" s="1"/>
  <c r="D355" i="31"/>
  <c r="D441" i="31"/>
  <c r="D443" i="31"/>
  <c r="D444" i="31" s="1"/>
  <c r="D155" i="31"/>
  <c r="D157" i="31"/>
  <c r="D158" i="31" s="1"/>
  <c r="D500" i="31"/>
  <c r="D502" i="31"/>
  <c r="D503" i="31" s="1"/>
  <c r="D43" i="31"/>
  <c r="D45" i="31"/>
  <c r="D46" i="31" s="1"/>
  <c r="B180" i="29"/>
  <c r="B25" i="29"/>
  <c r="B179"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A7" i="32" s="1"/>
  <c r="D118" i="32" l="1"/>
  <c r="D119" i="32" s="1"/>
  <c r="D84" i="32"/>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C157" i="25"/>
  <c r="C156" i="25"/>
  <c r="C155" i="25"/>
  <c r="C145" i="25"/>
  <c r="C144" i="25"/>
  <c r="C138" i="25"/>
  <c r="C132" i="25"/>
  <c r="C130" i="25"/>
  <c r="C128" i="25"/>
  <c r="D133" i="25" s="1"/>
  <c r="D134" i="25" s="1"/>
  <c r="C127" i="25"/>
  <c r="C116" i="25"/>
  <c r="C115" i="25"/>
  <c r="C112" i="25"/>
  <c r="D118" i="25" s="1"/>
  <c r="D119" i="25" s="1"/>
  <c r="C100" i="25"/>
  <c r="C99" i="25"/>
  <c r="C94" i="25"/>
  <c r="C93" i="25"/>
  <c r="C82" i="25"/>
  <c r="C80" i="25"/>
  <c r="C77" i="25"/>
  <c r="C76" i="25"/>
  <c r="C75" i="25"/>
  <c r="C61" i="25"/>
  <c r="C60" i="25"/>
  <c r="C56" i="25"/>
  <c r="C51" i="25"/>
  <c r="D52" i="25" s="1"/>
  <c r="D53" i="25" s="1"/>
  <c r="C37" i="25"/>
  <c r="D194" i="25"/>
  <c r="D186" i="25"/>
  <c r="D187" i="25" s="1"/>
  <c r="D177" i="25"/>
  <c r="D178" i="25" s="1"/>
  <c r="D169" i="25"/>
  <c r="D170" i="25" s="1"/>
  <c r="D42" i="25"/>
  <c r="D43" i="25" s="1"/>
  <c r="C26" i="25"/>
  <c r="D33" i="25" s="1"/>
  <c r="D34" i="25" s="1"/>
  <c r="D22" i="25"/>
  <c r="D23" i="25" s="1"/>
  <c r="D195" i="25"/>
  <c r="J178" i="29"/>
  <c r="J169" i="29"/>
  <c r="J160" i="29"/>
  <c r="J150" i="29"/>
  <c r="J141" i="29"/>
  <c r="J132" i="29"/>
  <c r="J123" i="29"/>
  <c r="J114" i="29"/>
  <c r="J105" i="29"/>
  <c r="J96" i="29"/>
  <c r="J87" i="29"/>
  <c r="J78" i="29"/>
  <c r="J69" i="29"/>
  <c r="J60" i="29"/>
  <c r="J51" i="29"/>
  <c r="J42" i="29"/>
  <c r="J33" i="29"/>
  <c r="J23" i="29"/>
  <c r="B182" i="29" l="1"/>
  <c r="D161" i="25"/>
  <c r="D162" i="25" s="1"/>
  <c r="D149" i="25"/>
  <c r="D150" i="25" s="1"/>
  <c r="D102" i="25"/>
  <c r="D103" i="25" s="1"/>
  <c r="D84" i="25"/>
  <c r="D85" i="25" s="1"/>
  <c r="D63" i="25"/>
  <c r="D64" i="25" s="1"/>
  <c r="B27" i="29"/>
  <c r="B37" i="29"/>
  <c r="B12" i="31"/>
  <c r="D198" i="25" l="1"/>
  <c r="D199" i="25" s="1"/>
  <c r="B11" i="25" s="1"/>
  <c r="B46" i="29"/>
  <c r="B181" i="29" l="1"/>
  <c r="B26" i="29"/>
</calcChain>
</file>

<file path=xl/sharedStrings.xml><?xml version="1.0" encoding="utf-8"?>
<sst xmlns="http://schemas.openxmlformats.org/spreadsheetml/2006/main" count="5619" uniqueCount="587">
  <si>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</si>
  <si>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</si>
  <si>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</si>
  <si>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</si>
  <si>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</si>
  <si>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</si>
  <si>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</si>
  <si>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</si>
  <si>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</si>
  <si>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</si>
  <si>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</si>
  <si>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</si>
  <si>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</si>
  <si>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</si>
  <si>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</si>
  <si>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</si>
  <si>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</si>
  <si>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</si>
  <si>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</si>
  <si>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</si>
  <si>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</si>
  <si>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</si>
  <si>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</si>
  <si>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</si>
  <si>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</si>
  <si>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</si>
  <si>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</si>
  <si>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</si>
  <si>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</si>
  <si>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</si>
  <si>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</si>
  <si>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</si>
  <si>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</si>
  <si>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</si>
  <si>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</si>
  <si>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</si>
  <si>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</si>
  <si>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</si>
  <si>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</si>
  <si>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</si>
  <si>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</si>
  <si>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</si>
  <si>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</si>
  <si>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</si>
  <si>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</si>
  <si>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</si>
  <si>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</si>
  <si>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</si>
  <si>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</si>
  <si>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</si>
  <si>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</si>
  <si>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</si>
  <si>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</si>
  <si>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</si>
  <si>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</si>
  <si>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</si>
  <si>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</si>
  <si>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</si>
  <si>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</si>
  <si>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</si>
  <si>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</si>
  <si>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</si>
  <si>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</si>
  <si>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</si>
  <si>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</si>
  <si>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</si>
  <si>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</si>
  <si>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</si>
  <si>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</si>
  <si>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</si>
  <si>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</si>
  <si>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</si>
  <si>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</si>
  <si>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</si>
  <si>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</si>
  <si>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</si>
  <si>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</si>
  <si>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</si>
  <si>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</si>
  <si>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</si>
  <si>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</si>
  <si>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</si>
  <si>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</si>
  <si>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</si>
  <si>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</si>
  <si>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</si>
  <si>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</si>
  <si>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</si>
  <si>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</si>
  <si>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</si>
  <si>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</si>
  <si>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</si>
  <si>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</si>
  <si>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</si>
  <si>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</si>
  <si>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</si>
  <si>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</si>
  <si>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</si>
  <si>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</si>
  <si>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</si>
  <si>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</si>
  <si>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</si>
  <si>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</si>
  <si>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</si>
  <si>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</si>
  <si>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</si>
  <si>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</si>
  <si>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</si>
  <si>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</si>
  <si>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</si>
  <si>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</si>
  <si>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</si>
  <si>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</si>
  <si>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</si>
  <si>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</si>
  <si>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</si>
  <si>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</si>
  <si>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</si>
  <si>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</si>
  <si>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</si>
  <si>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</si>
  <si>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</si>
  <si>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</si>
  <si>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</si>
  <si>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</si>
  <si>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</si>
  <si>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</si>
  <si>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</si>
  <si>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</si>
  <si>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</si>
  <si>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</si>
  <si>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</si>
  <si>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</si>
  <si>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</si>
  <si>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</si>
  <si>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</si>
  <si>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</si>
  <si>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</si>
  <si>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</si>
  <si>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</si>
  <si>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</si>
  <si>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</si>
  <si>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</si>
  <si>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</si>
  <si>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</si>
  <si>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</si>
  <si>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</si>
  <si>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</si>
  <si>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</si>
  <si>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</si>
  <si>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</si>
  <si>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</si>
  <si>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</si>
  <si>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</si>
  <si>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</si>
  <si>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</si>
  <si>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</si>
  <si>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</si>
  <si>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</si>
  <si>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</si>
  <si>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</si>
  <si>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</si>
  <si>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</si>
  <si>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</si>
  <si>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</si>
  <si>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</si>
  <si>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</si>
  <si>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</si>
  <si>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</si>
  <si>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</si>
  <si>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</si>
  <si>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</si>
  <si>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</si>
  <si>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</si>
  <si>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</si>
  <si>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</si>
  <si>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</si>
  <si>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</si>
  <si>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</si>
  <si>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</si>
  <si>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</si>
  <si>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</si>
  <si>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</si>
  <si>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</si>
  <si>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</si>
  <si>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</si>
  <si>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</si>
  <si>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</si>
  <si>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</si>
  <si>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</si>
  <si>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</si>
  <si>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</si>
  <si>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</si>
  <si>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</si>
  <si>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</si>
  <si>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</si>
  <si>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</si>
  <si>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</si>
  <si>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</si>
  <si>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</si>
  <si>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</si>
  <si>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</si>
  <si>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</si>
  <si>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</si>
  <si>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</si>
  <si>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</si>
  <si>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</si>
  <si>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</si>
  <si>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</si>
  <si>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</si>
  <si>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</si>
  <si>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</si>
  <si>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</si>
  <si>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</si>
  <si>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</si>
  <si>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</si>
  <si>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</si>
  <si>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</si>
  <si>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</si>
  <si>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</si>
  <si>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</si>
  <si>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</si>
  <si>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</si>
  <si>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</si>
  <si>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</si>
  <si>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</si>
  <si>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</si>
  <si>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</si>
  <si>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</si>
  <si>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</si>
  <si>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</si>
  <si>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</si>
  <si>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</si>
  <si>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</si>
  <si>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</si>
  <si>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</si>
  <si>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</si>
  <si>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</si>
  <si>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</si>
  <si>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</si>
  <si>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</si>
  <si>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</si>
  <si>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</si>
  <si>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</si>
  <si>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</si>
  <si>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</si>
  <si>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</si>
  <si>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</si>
  <si>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</si>
  <si>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</si>
  <si>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</si>
  <si>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</si>
  <si>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</si>
  <si>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</si>
  <si>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</si>
  <si>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</si>
  <si>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</si>
  <si>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</si>
  <si>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</si>
  <si>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</si>
  <si>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</si>
  <si>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</si>
  <si>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</si>
  <si>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</si>
  <si>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</si>
  <si>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</si>
  <si>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</si>
  <si>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</si>
  <si>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</si>
  <si>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</si>
  <si>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</si>
  <si>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</si>
  <si>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</si>
  <si>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</si>
  <si>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</si>
  <si>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</si>
  <si>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</si>
  <si>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</si>
  <si>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</si>
  <si>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</si>
  <si>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</si>
  <si>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</si>
  <si>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</si>
  <si>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</si>
  <si>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</si>
  <si>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</si>
  <si>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</si>
  <si>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</si>
  <si>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</si>
  <si>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</si>
  <si>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</si>
  <si>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</si>
  <si>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</si>
  <si>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</si>
  <si>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</si>
  <si>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</si>
  <si>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</si>
  <si>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</si>
  <si>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</si>
  <si>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</si>
  <si>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</si>
  <si>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</si>
  <si>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</si>
  <si>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</si>
  <si>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</si>
  <si>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</si>
  <si>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</si>
  <si>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</si>
  <si>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</si>
  <si>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</si>
  <si>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</si>
  <si>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</si>
  <si>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</si>
  <si>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</si>
  <si>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</si>
  <si>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</si>
  <si>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</si>
  <si>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</si>
  <si>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</si>
  <si>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</si>
  <si>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</si>
  <si>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</si>
  <si>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</si>
  <si>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</si>
  <si>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</si>
  <si>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</si>
  <si>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</si>
  <si>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</si>
  <si>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</si>
  <si>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</si>
  <si>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</si>
  <si>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</si>
  <si>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</si>
  <si>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</si>
  <si>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</si>
  <si>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</si>
  <si>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</si>
  <si>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</si>
  <si>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</si>
  <si>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</si>
  <si>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</si>
  <si>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</si>
  <si>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</si>
  <si>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</si>
  <si>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</si>
  <si>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</si>
  <si>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</si>
  <si>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</si>
  <si>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</si>
  <si>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</si>
  <si>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</si>
  <si>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</si>
  <si>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</si>
  <si>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</si>
  <si>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</si>
  <si>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</si>
  <si>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</si>
  <si>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</si>
  <si>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</si>
  <si>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</si>
  <si>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</si>
  <si>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</si>
  <si>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</si>
  <si>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</si>
  <si>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</si>
  <si>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</si>
  <si>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</si>
  <si>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</si>
  <si>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</si>
  <si>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</si>
  <si>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</si>
  <si>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</si>
  <si>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</si>
  <si>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</si>
  <si>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</si>
  <si>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</si>
  <si>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</si>
  <si>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</si>
  <si>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</si>
  <si>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</si>
  <si>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</si>
  <si>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</si>
  <si>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</si>
  <si>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</si>
  <si>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</si>
  <si>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</si>
  <si>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</si>
  <si>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</si>
  <si>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</si>
  <si>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</si>
  <si>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</si>
  <si>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</si>
  <si>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</si>
  <si>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</si>
  <si>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</si>
  <si>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</si>
  <si>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</si>
  <si>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</si>
  <si>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</si>
  <si>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</si>
  <si>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</si>
  <si>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</si>
  <si>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</si>
  <si>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</si>
  <si>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</si>
  <si>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</si>
  <si>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</si>
  <si>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</si>
  <si>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</si>
  <si>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</si>
  <si>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La chambre froide est utilisée pour stockage des produits du traiteur.</t>
  </si>
  <si>
    <t>Les tapis du four sont usés et effilés; remplacer ces équipements.</t>
  </si>
  <si>
    <t>Le protocole est respecté malgré la présence d'un seul bac au laboratoire.</t>
  </si>
  <si>
    <t>Les échantillons vérifiés sont conformes.</t>
  </si>
  <si>
    <t>Même chambre froide pour décongélation de la pâtisserie.</t>
  </si>
  <si>
    <t>Le protocole de décontamination des légumes est respecté malgré l'absence de système 3 bacs.</t>
  </si>
  <si>
    <t>Absence d'enregistrement à la réception de 32 poulets réceptionnés le 09/03/2018.
Mention d'un lot unique pour une quantité de poulets appartenant à 2 lots différents.</t>
  </si>
  <si>
    <t>Assurer l'enregistrement des quantité exacte réceptionnées dans les fiches de réception au rayon.
Identifier les lots corrects dans les documents de traçabilité.</t>
  </si>
  <si>
    <t>Sabot sale et usé</t>
  </si>
  <si>
    <t>Le nouveau opérateur  ne maitrisait pas le protocole de lavage des mains.</t>
  </si>
  <si>
    <t>Vérifier la température à cœur des produits surgelés avant changement vers une autre enceinte frigorifique en cas de panne.
Enregistrer les actions correctives dans les cas de panne.</t>
  </si>
  <si>
    <t>Le revêtement du sol est écaillé.
Le plafond du laboratoire n'est pas cloisonné.</t>
  </si>
  <si>
    <t>Le revêtement du sol est crevassé.</t>
  </si>
  <si>
    <t>Fixer le revêtement du sol</t>
  </si>
  <si>
    <t>Ecaillement des revêtements internes des meubles froids.</t>
  </si>
  <si>
    <t>Le revêtement du sol de la chambre froide est écaillé.</t>
  </si>
  <si>
    <t>Fixer le revêtement du sol.</t>
  </si>
  <si>
    <t>Fixer le revêtement du sol.
Assurer le cloisonnement du plafond du laboratoire.</t>
  </si>
  <si>
    <t>Même chambre froide avec pâtisserie</t>
  </si>
  <si>
    <t>Laboratoire non climatisé</t>
  </si>
  <si>
    <t>Meuble d'exposition partiellement protégé.
Le meuble froid placé devant la porte d’accès à la zone de réception est exposé au courant d’air. Présence de risque de contamination aéroportée.</t>
  </si>
  <si>
    <t>T° affichée 8,9°C</t>
  </si>
  <si>
    <t>Absence de local déchets.</t>
  </si>
  <si>
    <t>Prévoir un local déchet adapté.</t>
  </si>
  <si>
    <t>Fixer le revêtement des meubles.</t>
  </si>
  <si>
    <t>Taux d'hygrométrie 50%</t>
  </si>
  <si>
    <t>Absence de local déchet</t>
  </si>
  <si>
    <t>Les noms des fournisseurs ne sont pas enregistrés dans les fiches de traçabilité.</t>
  </si>
  <si>
    <t>Absence d'enregistrement de la température le 11 &amp; 12 mars 2018.</t>
  </si>
  <si>
    <t xml:space="preserve">
</t>
  </si>
  <si>
    <t>Exposition des pots de compote au froid contrairement à l’indication du fournisseur ‘exigence de température ambiante’.</t>
  </si>
  <si>
    <t>Enregistrements des autocontrôles de nettoyage et de désinfection</t>
  </si>
  <si>
    <t>Présence des bulletins d'analyse et plans d'action</t>
  </si>
  <si>
    <t>Les produits non conformes sont séparés mais non identifiés. Baliser la zone destinée à cet effet.</t>
  </si>
  <si>
    <t>On a pu constaté des non conformités relatives à l'étiquetage de certains produits de la pâtisserie:
-Kaak Essaada: la liste des ingrédients est incomplète; absence de la mention de sésame sur l'étiquette et absence de la langue arabe.
-Les pains spéciaux 'Le boulanger'; la durée de vie n'est pas correctement précisée.
-La liste des ingrédients UHD des sablé au chocolat ne correspond pas à la liste des ingrédients affichée par le fournisseur.
Aviser les services concernés sur ces écarts.</t>
  </si>
  <si>
    <t xml:space="preserve">Utilisation correcte des cadenciers de cuisson et de fabrication </t>
  </si>
  <si>
    <t xml:space="preserve">Respect des durées de vie des produits trad. exposés dans le stand </t>
  </si>
  <si>
    <t>Présence de signe de décongélation et recongélation dans certaines barquettes de moules surgelés; Il s'agit d'un signe de rupture de la chaine froide. Suite à une panne du meuble surgelé  le 28/02/2018, une hausse de température a eu lieu (T° 10,9°C). Le chef rayon affirmait que les produits  ont été déplacés vers une autre enceinte frigorifique mais sans vérification de la température à cœur du produit. Aucune action corrective n'a été enregistrée.</t>
  </si>
  <si>
    <t>Pour une meilleure maitrise de la traçabilité de vente,  coller les étiquettes de balance des  produits.
Archiver les étiquettes des fournisseurs des viennoiseries déballées.
Assurer l'enregistrement des différents produits réceptionnés au rayon.</t>
  </si>
  <si>
    <t>Les étiquettes des fournisseurs ne sont pas archivées après déballage des viennoiseries.
Absence d'enregistrement de réception au rayon des viennoiseries 'croissant' du lot 03/03/2018.
Les étiquettes de la balance ne sont pas collées dans les fiches de traçabilité.</t>
  </si>
  <si>
    <t>Absence d'identification sur la boite d'épice 'curcuma'.</t>
  </si>
  <si>
    <t>Un ancien opérateur du rayon FLEG a été inclus dans les rayons PFT. Cet opérateur ne protégeait pas sa tenue en changeant de secteur et ne maitrisait pas correctement le protocole de lavage des mains.</t>
  </si>
  <si>
    <t>Dans le cadre de la polyvalence, il est recommandé de désinfecter correctement les mains et de changer et/ou protéger les tenues de travail.</t>
  </si>
  <si>
    <t>Entreposage d'un chapeau sur la table de travail; Veiller à maintenir les vêtements de ville aux vestiaires.</t>
  </si>
  <si>
    <t>Mahdia</t>
  </si>
  <si>
    <t>Présence de double étiquetage sur les produits de la viennoiserie 'Sopral'; les deux étiquettes ne sont pas similaires (durée de vie et liste des ingrédients).</t>
  </si>
  <si>
    <t>Directeur &amp; chefs rayons</t>
  </si>
  <si>
    <t>Présence de souillures persistantes sur les éléments de la trancheuse à charcuterie.</t>
  </si>
  <si>
    <t>T° de l'ordre de 4°C</t>
  </si>
  <si>
    <t>Présence de souillures persistantes sur les parois internes de la friteuse.</t>
  </si>
  <si>
    <t>Présence d'un appât chimique placé derrière la rôtissoire sans protection.</t>
  </si>
  <si>
    <t>T° affichée 7,4°C, T° mesurée par thermosonde &gt; 11°C.</t>
  </si>
  <si>
    <t>Voir ligne 68</t>
  </si>
  <si>
    <t>Voir ligne 91</t>
  </si>
  <si>
    <t>Renforcer le contrôle de l'état des produits stockés.</t>
  </si>
  <si>
    <t>Stockage des fruits à l'état moisis dans la chambre froide. Ces fruits ont été décontaminés depuis le 11/06/20108.</t>
  </si>
  <si>
    <t>Des fruits décontaminés depuis le 11/06/2018 sont encore stockés.</t>
  </si>
  <si>
    <t>Absence d'étiquettes fournisseurs sur 2 paquets de fromage 'Monsieur Fromage Siciliano'.
Développement de moisissures sur les fromages 'Fiore Mozzarella'  ayant un N° lot M12718 &amp;  DF 07/05 &amp; DLC 21/06 &amp; DE 13/06.</t>
  </si>
  <si>
    <t>Refouler les produits n'ayant pas d'étiquettes fournisseur indiquant les mentions obligatoires.
Renforcer le contrôle de la qualité organoleptique des produits entamés.</t>
  </si>
  <si>
    <t>Ecaillement du revêtement du sol de la chambre froide positive et négative</t>
  </si>
  <si>
    <t>Fixer le revêtement du sol des enceintes frigorifiques.</t>
  </si>
  <si>
    <t>Le poids des échantillons prélevés n'était pas conforme; 
-Pain olive 'Sopral' 148g/ 200g  (N° lot 21052018)
-Pain allégé 'Sopral' 180g/ 200g (N° lot 21052018)
Avertir le fournisseur sur cet écart.</t>
  </si>
  <si>
    <t>Manque d'étanchéité de la porte de réception.</t>
  </si>
  <si>
    <t>Présence de fissures sur le revêtement du sol.</t>
  </si>
  <si>
    <t>Prévoir un local adapté au magasin pour entreposage des ordures.</t>
  </si>
  <si>
    <t>Un seul bac au niveau du laboratoire traiteur/ pâtisserie.</t>
  </si>
  <si>
    <t>Le système d'éclairage au meuble boulangerie est non fonctionnel.</t>
  </si>
  <si>
    <t>Ajuster la température du meuble froid.</t>
  </si>
  <si>
    <t>Produits déplacés suite à l'incident.</t>
  </si>
  <si>
    <t>Développement de moisissures dans les vole au vents 'Essaada' ayant une DF 22/05/2018.</t>
  </si>
  <si>
    <t>Présence de piqûres de moisissures sur le revêtement du meuble des yaourts.</t>
  </si>
  <si>
    <t>La zone des produits casse n'est pas identifiée.</t>
  </si>
  <si>
    <t>Absence de l'eau chaude aux sanitaires hommes et femmes.</t>
  </si>
  <si>
    <t>Emplacement de la benne à ordure en dehors du magasin vu l'absence de local poubelle.</t>
  </si>
  <si>
    <t>Renforcer le contrôle de la qualité organoleptique des produits exposés et avertir le fournisseur sur cet écart.</t>
  </si>
  <si>
    <t>La vérification de la température de fin de cuisson des poulets rôtis ( atteinte de 80°C à cœur du produit) n'est pas systématique.</t>
  </si>
  <si>
    <t>Des morceaux de charcuterie n'ayant pas encore dépassé la DLC ont été jetés dans la poubelle. 
Il est recommandé dé de mettre les produits 'non conformes' dans la zone prévue pour cette effet (zone casse).</t>
  </si>
  <si>
    <t>Fixer les revêtements des meubles d'exposition.</t>
  </si>
  <si>
    <t>Fixer le revêtement du sol.
Cloisonner le plafond du laboratoire.</t>
  </si>
  <si>
    <t xml:space="preserve">Ecaillement du revêtement du sol du laboratoire.
Le plafond du laboratoire est partiellement cloisonné. </t>
  </si>
  <si>
    <t>T° mesurée de l'ordre de 17,6°C &gt; 6°C.</t>
  </si>
  <si>
    <t>Absence de système de climatisation</t>
  </si>
  <si>
    <t>Etat d'usure avancée des moustiquaires protégeant les accès dans la zone de réception</t>
  </si>
  <si>
    <t>Taux de réalisation du plan d'action précédent</t>
  </si>
  <si>
    <t xml:space="preserve">La durée de vie fournisseur  du produit ‘Nougat’, vendu en vrac, est ambiguë. Avertir les services concernés sur cet écart.
</t>
  </si>
  <si>
    <t>Directeur du magasin et chefs rayons</t>
  </si>
  <si>
    <t>Dr Raja Bouhalfaya-Mr Yassine Elloumi</t>
  </si>
  <si>
    <r>
      <t xml:space="preserve">Contrôle des poids des pains:
</t>
    </r>
    <r>
      <rPr>
        <b/>
        <sz val="11"/>
        <rFont val="Comic Sans MS"/>
        <family val="4"/>
      </rPr>
      <t>1/Pain de campagne : 186g/192g.</t>
    </r>
    <r>
      <rPr>
        <sz val="11"/>
        <rFont val="Comic Sans MS"/>
        <family val="4"/>
      </rPr>
      <t xml:space="preserve">
2/Baguette semoule : 248g/228g.
3/Pain aux céréales : 220g.
4/Flute traditionnelle: 230g.</t>
    </r>
  </si>
  <si>
    <t>Le thermomètre disponible n'était pas fonctionnel.</t>
  </si>
  <si>
    <t>Fournir un thermomètre pour ce rayon.</t>
  </si>
  <si>
    <t xml:space="preserve">Présence d'affaires du personnel au niveau de l'un des plateaux de cuisson de la boulangerie (voir photos). </t>
  </si>
  <si>
    <t>Absence de laboratoire pour le traiteur.</t>
  </si>
  <si>
    <t>CF terminal de cuisson destinée pour le stockage des plats pour le traiteur ,emballés en sous-vide (Riz djerbien ,salade méchouia,escalopes grillés..):
La  température affichée de la CF était de l'ordre de 13,3°C ,celle mesurée à la surface des produits était de l'ordre de 11°C.Or ces plats ,doivent être conservés selon les recommandations du fournisseur à 4°C; ce qui fait que l'écart était important .
Le service technique était avisé le jour de l'audit.</t>
  </si>
  <si>
    <t>Un seul thermomètre était utilisé pour les deux rayons : charcuterie/fromages et traiteur.</t>
  </si>
  <si>
    <t>Les températures n'étaient pas enregistrées depuis le 15/07.
Absence d'enregistrement le 30/06.</t>
  </si>
  <si>
    <t>Renforcer le nettoyage du côté du meuble d'exposition des pâtes/couscous.</t>
  </si>
  <si>
    <t>Présence de piqûres de moisissures au niveau des supports des portes-étiquettes et au niveau de la face inférieure des étagères; renforcer le nettoyage à ce niveau.</t>
  </si>
  <si>
    <t>Les boules de harissa emballées ,n'étaient pas étiquetées.</t>
  </si>
  <si>
    <t>Présence de cadavres d'insectes dans l'un des DEIV du rayon charcuterie/fromages.</t>
  </si>
  <si>
    <t>Dernier passage de la société prestataire : le 10/07/18.</t>
  </si>
  <si>
    <t>Formations:
1/HACCP Charcuterie/fromage.
2/HACCP Pâtisserie.</t>
  </si>
  <si>
    <t>Absence de local poubelle.</t>
  </si>
  <si>
    <t xml:space="preserve">1/Deux boudins de charcuterie : 
Salami de dinde aux olives
Salami de bœuf
Ces produits étaient dépourvus de dates d'ouvertures.
2/Meuble frigorifique du stand:
Des morceaux de fromages découpés étaient dépourvus de date de découpe et d’étiquette du fournisseur.
Des morceaux de « chamia » emballés et non identifiés. (voir photos).
3/Les piques prix étaient entreposés en dessus des grilles d'aération du meuble.
4/Une boule de fromage Kaiser Edam (N° du lot KE090518-2) présentait des fissures au niveau du revêtement externe avec traces de moisissures.
</t>
  </si>
  <si>
    <t xml:space="preserve">1/Une boule de fromage présentait une étiquette illisible ,avec les mentions obligatoires (DF,DLC et numéro de lot) étaient effacés. (voir photo).
2/L'emballage sous-vide du produit Edam-Kaiser était rompu.
</t>
  </si>
  <si>
    <t>Renforcer le contrôle des produits stockés.</t>
  </si>
  <si>
    <t>Prévoir un préau de protection.</t>
  </si>
  <si>
    <t>Température affichée: 7,6°C.</t>
  </si>
  <si>
    <r>
      <t xml:space="preserve">L'un des meubles d'exposition : 
Température affichée: 0,2°C
</t>
    </r>
    <r>
      <rPr>
        <b/>
        <sz val="11"/>
        <color theme="1"/>
        <rFont val="Comic Sans MS"/>
        <family val="4"/>
      </rPr>
      <t>Température mesurée : 13°C</t>
    </r>
  </si>
  <si>
    <t>Le meuble d'exposition des salades emballées et les pastèques ,était usé.</t>
  </si>
  <si>
    <t>Hygrométrie mesurée: 53%.</t>
  </si>
  <si>
    <t>Prévoir une protection pour ce meuble.</t>
  </si>
  <si>
    <t>Présence de givre à plusieurs niveaux ,à l'intérieur du meuble négatif .</t>
  </si>
  <si>
    <t>Effectuer le dégivrage du meuble .</t>
  </si>
  <si>
    <r>
      <t xml:space="preserve">Meuble d'exposition des yaourts:
Température affichée: 5°C
Température mesurée: 3,2°C
</t>
    </r>
    <r>
      <rPr>
        <b/>
        <sz val="11"/>
        <color theme="1"/>
        <rFont val="Comic Sans MS"/>
        <family val="4"/>
      </rPr>
      <t>Meuble des surgelés:
Température affichée : -8,9°C
Température mesurée : - 9°C</t>
    </r>
  </si>
  <si>
    <t>Le revêtement du sol était écaillé sur plusieurs niveaux.</t>
  </si>
  <si>
    <t>La CF positive affichait une température de 13,3°C ,la température mesurée à la surface des produits était de l'ordre de 11°C.</t>
  </si>
  <si>
    <t>Vérifier l'intensité du froid au niveau de la CF.</t>
  </si>
  <si>
    <t>Température affichée : 2°C.</t>
  </si>
  <si>
    <t>Le revêtement du sol était écaillé .</t>
  </si>
  <si>
    <t>Température affichée : 3,3°C.</t>
  </si>
  <si>
    <t>Les couvercles utilisés pour les meubles d'exposition à température ambiante étaient usés et démontés à certains niveaux.</t>
  </si>
  <si>
    <t>Les poignées du rôtissoire étaient démontées.</t>
  </si>
  <si>
    <t>Température affichée : 5,5°C.
Température mesurée à cœur était supérieure à 12°C.</t>
  </si>
  <si>
    <t>Présence de traces de rouille sur les étagères au niveau de la CF.</t>
  </si>
  <si>
    <t>Le revêtement du sol était écaillé .
Présence de traces de rouille au niveau du support du rideau à lanières de la portière de la CF.</t>
  </si>
  <si>
    <t>Température affichée : 3,3°C</t>
  </si>
  <si>
    <t>Deux afficheurs de températures au niveau du meuble étaient non fonctionnels.</t>
  </si>
  <si>
    <t>Température mesurée : 5,4°C</t>
  </si>
  <si>
    <t>Absence de distributeur de papier au niveau des sanitaires des femmes.</t>
  </si>
  <si>
    <t>Absence de local poubelle</t>
  </si>
  <si>
    <t>Prévoir un local poubelle protégé .</t>
  </si>
  <si>
    <t>La pédale de la poubelle au niveau de la salle de pause était abîmée.</t>
  </si>
  <si>
    <t>Quelques écarts n'étaient pas encore traités.</t>
  </si>
  <si>
    <t>Présence de givre au niveau du meuble négatif des produits surgelés.</t>
  </si>
  <si>
    <t>Effectuer le dégivrage de cet élément.</t>
  </si>
  <si>
    <t>Effectuer les réparations nécessaires.</t>
  </si>
  <si>
    <t>Présence d'une fuite d'eau depuis l'évaporateur directement sur le meuble d'exposition des pâtes/couscous.</t>
  </si>
  <si>
    <r>
      <t xml:space="preserve">1/Un morceau de fromage Edam Rouge ,emballé le 11/07 et dont la DLC était le 18/07 ,était toujours au niveau du meuble d'exposition le jour de l'audit (17/07). </t>
    </r>
    <r>
      <rPr>
        <u/>
        <sz val="11"/>
        <color theme="1"/>
        <rFont val="Comic Sans MS"/>
        <family val="4"/>
      </rPr>
      <t xml:space="preserve">On rappelle que la date de retrait des produits est à DLC-2 au soir.
</t>
    </r>
    <r>
      <rPr>
        <sz val="11"/>
        <color theme="1"/>
        <rFont val="Comic Sans MS"/>
        <family val="4"/>
      </rPr>
      <t>2/Un morceau de beurre était retrouvé au niveau du meuble frigorifique du stand ,dont la DLC était dépassée (14/07).(voir photo).</t>
    </r>
    <r>
      <rPr>
        <u/>
        <sz val="11"/>
        <color theme="1"/>
        <rFont val="Comic Sans MS"/>
        <family val="4"/>
      </rPr>
      <t xml:space="preserve">
</t>
    </r>
  </si>
  <si>
    <t>Renforcer le contrôle des dates d'ouvertures et des étiquettes des produits.
Corriger l'emplacement des piques prix.</t>
  </si>
  <si>
    <t>Des ingrédients étaient barrés pour les deux articles:
1/Le produit Hrouss de "Epices et saveur".
2/Chocolat en poudre "Banania".
Ces deux produits sont à retirer des linéaires.</t>
  </si>
  <si>
    <t>Test de traçabilité : correct.
1/X3 CRB chocolat.
2/X2 Mille-feuille.
Les quantités retrouvées et vendues étaient équivalentes.</t>
  </si>
  <si>
    <t>1/Absence de la mention "Produit décongelé à ne pas recongeler" sur les étiquettes Carrefour des gâteaux exposés.
2/Suite à un manque d'emballages disponibles pour les pains ,un seul emballage destiné à l'article Baguette semoule ,était utilisé pour tous les articles.Il est nécessaire de masquer les ingrédients  et le nom du produit ,pour ne pas avoir un double étiquetage.(voir photos).
3/Présence de gouttelettes d'eau à l'intérieur des emballages des pains pré-cuits "VBM" ,ce qui peut être à l'origine de moisissures.</t>
  </si>
  <si>
    <r>
      <rPr>
        <u/>
        <sz val="11"/>
        <rFont val="Comic Sans MS"/>
        <family val="4"/>
      </rPr>
      <t>Test de traçabilité: pour le 16/07/18</t>
    </r>
    <r>
      <rPr>
        <sz val="11"/>
        <rFont val="Comic Sans MS"/>
        <family val="4"/>
      </rPr>
      <t xml:space="preserve">
1/Poulets rôtis : 95 poulets cuits ,94 étaient vendus dont 3 sous forme de 1/2 poulets . 1 poulet était manquant.
2/Pâté au thon : 1 pièce fabriquée ,non retrouvée au niveau des ventes.
Dans les deux cas ,les casses n'étaient pas disponibles pour la vérification.</t>
    </r>
  </si>
  <si>
    <t>Le sol était crevassé à plusieurs niveaux (Remarque récurrente).</t>
  </si>
  <si>
    <t>1/Le meuble des produits surgelés (la partie horizontale) était non couverte .
2/Egouttage d'eau au niveau de ce meuble directement sur les produits.</t>
  </si>
  <si>
    <t>Présence de traces de rouille au niveau de la CF traiteur/charcuterie-fromages.</t>
  </si>
  <si>
    <r>
      <rPr>
        <u/>
        <sz val="11"/>
        <color theme="1"/>
        <rFont val="Comic Sans MS"/>
        <family val="4"/>
      </rPr>
      <t>Fiche d'enregistrement de l'opération de décontamination des fruits/œufs:</t>
    </r>
    <r>
      <rPr>
        <sz val="11"/>
        <color theme="1"/>
        <rFont val="Comic Sans MS"/>
        <family val="4"/>
      </rPr>
      <t xml:space="preserve">
Enregistrement de 30 min. pour le bain de décontamination (voir photo).Attention à ne pas dépasser les 10 min</t>
    </r>
  </si>
  <si>
    <t>Une partie des produits destinés aux traiteurs : les plats cuisinés ,les produits mis en sous-vide ,étaient stockés dans la CF positive du terminal de cuisson.</t>
  </si>
  <si>
    <t>L'huile de friture était de couleur brunâtre. Remplacer toutes les 24h tels que stipulé dans le référentiel</t>
  </si>
  <si>
    <t>Les pommes de terre exposées n'étaient pas dans un état de fraicheur satisfaisant ,quelques unes étaient moisies et dégageaient une mauvaise odeur. Renforcer le tri des produits.</t>
  </si>
  <si>
    <t>Absence de protection du quai</t>
  </si>
  <si>
    <t>Yassine ELLOUMI</t>
  </si>
  <si>
    <t xml:space="preserve">Directeur de magasin ,  chefs rayons et resp réception  </t>
  </si>
  <si>
    <t xml:space="preserve">Test  de traçabilité non correct pour l'article  petits gateaux (Quantité retrouvées et vendues non équivalentes) il manque une piéce. </t>
  </si>
  <si>
    <t>Absence de laboratoire pour le traiteur</t>
  </si>
  <si>
    <t>Présence des déchets de découpes de charcuteries  entre  les armoires ( voir le photo)</t>
  </si>
  <si>
    <t xml:space="preserve">Renforcer le nettoyage </t>
  </si>
  <si>
    <t>Présence de jambon de boeuf fumé sans date d'entame</t>
  </si>
  <si>
    <t>L'utilisation des gants par le personnel du rayon n'est pas systématique</t>
  </si>
  <si>
    <t>Sensibiliser le personnel pour l'obligation d'utilisation des gants</t>
  </si>
  <si>
    <t>Présence des produits de nettoyage des femmes de ménage dans les armoires du rayon</t>
  </si>
  <si>
    <t>Trouver un endroit adéquat pour les produits de nettoyage des femmes de ménage</t>
  </si>
  <si>
    <t>Présence dans le rayon des bouteilles de boisson concentrée hazem:
-2 au gout de pistache DLC expirée depuis le 30/08/2018.
-1 au gout de grenadine DLC expiré depuis le 09/06/2018 (voir photos)</t>
  </si>
  <si>
    <t>Renforcer le contrôle au niveau du rayon</t>
  </si>
  <si>
    <t xml:space="preserve">Présence dans le rayon  de quelques boites de conserves tomates au basilic Zgolli avec de la rouille au surface ( voir photo) </t>
  </si>
  <si>
    <t>Présence dans le rayon d'un pot de "le petit liégeois Yab"  qui a une DLC qui corespond à la date de l'audit ( voir photo)</t>
  </si>
  <si>
    <t>Manque de nettoyage dans le lineaires glaces ( voir photo)</t>
  </si>
  <si>
    <t>Renforcer les contrôles et les actions de nettoyage quotidiens</t>
  </si>
  <si>
    <t>Etiqueter les boules avant l'exposition</t>
  </si>
  <si>
    <t>Présence des récépients du fournisseur du rayon olives et épices (tebssi porcelaine) dans la salle de pause</t>
  </si>
  <si>
    <t>Présence de givres dans la chambres négatif au niveau du labo,présence de givre au niveau du présentoire des glaces</t>
  </si>
  <si>
    <t>Sol écaillé</t>
  </si>
  <si>
    <t>Un afficheur de températures au niveau du meuble était non fonctionnel.</t>
  </si>
  <si>
    <t>Absence de distribiteur papier vestiaires femme</t>
  </si>
  <si>
    <t>Revoir l'emplacement des DEIV au niveau du rayon des olives et épices</t>
  </si>
  <si>
    <t>Absence de distribiteur papier (voir technique)</t>
  </si>
  <si>
    <t>Prévoir un préau de protection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</si>
</sst>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u/>
      <sz val="11"/>
      <color theme="1"/>
      <name val="Comic Sans MS"/>
      <family val="4"/>
    </font>
    <font>
      <u/>
      <sz val="1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8" fillId="0" borderId="1" xfId="0" applyFont="1" applyFill="1" applyBorder="1" applyAlignment="1" applyProtection="1">
      <alignment horizontal="left" wrapText="1"/>
      <protection locked="0"/>
    </xf>
    <xf numFmtId="0" fontId="43"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14" fillId="0" borderId="1" xfId="0" applyFont="1" applyFill="1" applyBorder="1" applyAlignment="1" applyProtection="1">
      <alignment horizontal="left" vertical="top" wrapText="1"/>
      <protection locked="0"/>
    </xf>
    <xf numFmtId="0" fontId="8" fillId="0" borderId="0" xfId="0" applyFont="1" applyAlignment="1" applyProtection="1">
      <protection locked="0"/>
    </xf>
    <xf numFmtId="0" fontId="8" fillId="0" borderId="0" xfId="0" applyFont="1" applyFill="1" applyAlignment="1" applyProtection="1">
      <alignment vertical="center"/>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9863056"/>
        <c:axId val="49876112"/>
      </c:barChart>
      <c:catAx>
        <c:axId val="4986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76112"/>
        <c:crosses val="autoZero"/>
        <c:auto val="1"/>
        <c:lblAlgn val="ctr"/>
        <c:lblOffset val="100"/>
        <c:noMultiLvlLbl val="0"/>
      </c:catAx>
      <c:valAx>
        <c:axId val="4987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6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0.97619047619047616</c:v>
                </c:pt>
                <c:pt idx="3">
                  <c:v>0.95</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37154464"/>
        <c:axId val="237178400"/>
      </c:barChart>
      <c:catAx>
        <c:axId val="23715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8400"/>
        <c:crosses val="autoZero"/>
        <c:auto val="1"/>
        <c:lblAlgn val="ctr"/>
        <c:lblOffset val="100"/>
        <c:noMultiLvlLbl val="0"/>
      </c:catAx>
      <c:valAx>
        <c:axId val="237178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37180032"/>
        <c:axId val="237158272"/>
      </c:barChart>
      <c:catAx>
        <c:axId val="237180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8272"/>
        <c:crosses val="autoZero"/>
        <c:auto val="1"/>
        <c:lblAlgn val="ctr"/>
        <c:lblOffset val="100"/>
        <c:noMultiLvlLbl val="0"/>
      </c:catAx>
      <c:valAx>
        <c:axId val="23715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80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37179488"/>
        <c:axId val="237163712"/>
      </c:barChart>
      <c:catAx>
        <c:axId val="237179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3712"/>
        <c:crosses val="autoZero"/>
        <c:auto val="1"/>
        <c:lblAlgn val="ctr"/>
        <c:lblOffset val="100"/>
        <c:noMultiLvlLbl val="0"/>
      </c:catAx>
      <c:valAx>
        <c:axId val="2371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9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37167520"/>
        <c:axId val="237164256"/>
      </c:barChart>
      <c:catAx>
        <c:axId val="23716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4256"/>
        <c:crosses val="autoZero"/>
        <c:auto val="1"/>
        <c:lblAlgn val="ctr"/>
        <c:lblOffset val="100"/>
        <c:noMultiLvlLbl val="0"/>
      </c:catAx>
      <c:valAx>
        <c:axId val="23716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37183296"/>
        <c:axId val="237183840"/>
      </c:barChart>
      <c:catAx>
        <c:axId val="237183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83840"/>
        <c:crosses val="autoZero"/>
        <c:auto val="1"/>
        <c:lblAlgn val="ctr"/>
        <c:lblOffset val="100"/>
        <c:noMultiLvlLbl val="0"/>
      </c:catAx>
      <c:valAx>
        <c:axId val="23718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83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0.92771084337349397</c:v>
                </c:pt>
                <c:pt idx="1">
                  <c:v>0.80588235294117649</c:v>
                </c:pt>
                <c:pt idx="2">
                  <c:v>0.82386363636363635</c:v>
                </c:pt>
                <c:pt idx="3">
                  <c:v>0.90588235294117647</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37169152"/>
        <c:axId val="237169696"/>
      </c:barChart>
      <c:catAx>
        <c:axId val="23716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9696"/>
        <c:crosses val="autoZero"/>
        <c:auto val="1"/>
        <c:lblAlgn val="ctr"/>
        <c:lblOffset val="100"/>
        <c:noMultiLvlLbl val="0"/>
      </c:catAx>
      <c:valAx>
        <c:axId val="23716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0.89864864864864868</c:v>
                </c:pt>
                <c:pt idx="1">
                  <c:v>0.9678899082568807</c:v>
                </c:pt>
                <c:pt idx="2">
                  <c:v>0.93231441048034935</c:v>
                </c:pt>
                <c:pt idx="3">
                  <c:v>0.91521739130434787</c:v>
                </c:pt>
                <c:pt idx="4">
                  <c:v>1.7543859649122806E-2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81479472"/>
        <c:axId val="1981481104"/>
      </c:barChart>
      <c:catAx>
        <c:axId val="198147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1104"/>
        <c:crosses val="autoZero"/>
        <c:auto val="1"/>
        <c:lblAlgn val="ctr"/>
        <c:lblOffset val="100"/>
        <c:noMultiLvlLbl val="0"/>
      </c:catAx>
      <c:valAx>
        <c:axId val="198148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0.91317974601107132</c:v>
                </c:pt>
                <c:pt idx="1">
                  <c:v>0.88688613059902854</c:v>
                </c:pt>
                <c:pt idx="2">
                  <c:v>0.87808902342199291</c:v>
                </c:pt>
                <c:pt idx="3">
                  <c:v>0.91054987212276217</c:v>
                </c:pt>
                <c:pt idx="4">
                  <c:v>8.771929824561403E-3</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981482192"/>
        <c:axId val="1981487632"/>
        <c:extLst xmlns:c16r2="http://schemas.microsoft.com/office/drawing/2015/06/chart"/>
      </c:barChart>
      <c:catAx>
        <c:axId val="19814821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7632"/>
        <c:crosses val="autoZero"/>
        <c:auto val="1"/>
        <c:lblAlgn val="ctr"/>
        <c:lblOffset val="100"/>
        <c:noMultiLvlLbl val="0"/>
      </c:catAx>
      <c:valAx>
        <c:axId val="19814876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81482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0.5714285714285714</c:v>
                </c:pt>
                <c:pt idx="2">
                  <c:v>0.77333333333333343</c:v>
                </c:pt>
                <c:pt idx="3">
                  <c:v>0.62045454545454548</c:v>
                </c:pt>
                <c:pt idx="4">
                  <c:v>36.114285714285714</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981478928"/>
        <c:axId val="1981474032"/>
        <c:extLst xmlns:c16r2="http://schemas.microsoft.com/office/drawing/2015/06/chart"/>
      </c:barChart>
      <c:catAx>
        <c:axId val="198147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74032"/>
        <c:crosses val="autoZero"/>
        <c:auto val="1"/>
        <c:lblAlgn val="ctr"/>
        <c:lblOffset val="100"/>
        <c:noMultiLvlLbl val="0"/>
      </c:catAx>
      <c:valAx>
        <c:axId val="198147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8147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0.765625</c:v>
                </c:pt>
                <c:pt idx="1">
                  <c:v>0.91428571428571426</c:v>
                </c:pt>
                <c:pt idx="2">
                  <c:v>0.90277777777777779</c:v>
                </c:pt>
                <c:pt idx="3">
                  <c:v>0.98571428571428577</c:v>
                </c:pt>
                <c:pt idx="4">
                  <c:v>3.7037037037037035E-2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9864144"/>
        <c:axId val="49864688"/>
      </c:barChart>
      <c:catAx>
        <c:axId val="4986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64688"/>
        <c:crosses val="autoZero"/>
        <c:auto val="1"/>
        <c:lblAlgn val="ctr"/>
        <c:lblOffset val="100"/>
        <c:noMultiLvlLbl val="0"/>
      </c:catAx>
      <c:valAx>
        <c:axId val="4986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6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0.97142857142857142</c:v>
                </c:pt>
                <c:pt idx="2">
                  <c:v>0.94285714285714284</c:v>
                </c:pt>
                <c:pt idx="3">
                  <c:v>0.98571428571428577</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9865776"/>
        <c:axId val="49872304"/>
      </c:barChart>
      <c:catAx>
        <c:axId val="4986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72304"/>
        <c:crosses val="autoZero"/>
        <c:auto val="1"/>
        <c:lblAlgn val="ctr"/>
        <c:lblOffset val="100"/>
        <c:noMultiLvlLbl val="0"/>
      </c:catAx>
      <c:valAx>
        <c:axId val="4987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6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0.93548387096774188</c:v>
                </c:pt>
                <c:pt idx="2">
                  <c:v>0.796875</c:v>
                </c:pt>
                <c:pt idx="3">
                  <c:v>0.796875</c:v>
                </c:pt>
                <c:pt idx="4">
                  <c:v>4.1666666666666664E-2</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9869584"/>
        <c:axId val="49872848"/>
      </c:barChart>
      <c:catAx>
        <c:axId val="4986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72848"/>
        <c:crosses val="autoZero"/>
        <c:auto val="1"/>
        <c:lblAlgn val="ctr"/>
        <c:lblOffset val="100"/>
        <c:noMultiLvlLbl val="0"/>
      </c:catAx>
      <c:valAx>
        <c:axId val="4987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6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9871216"/>
        <c:axId val="49870128"/>
      </c:barChart>
      <c:catAx>
        <c:axId val="4987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70128"/>
        <c:crosses val="autoZero"/>
        <c:auto val="1"/>
        <c:lblAlgn val="ctr"/>
        <c:lblOffset val="100"/>
        <c:noMultiLvlLbl val="0"/>
      </c:catAx>
      <c:valAx>
        <c:axId val="4987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7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37165344"/>
        <c:axId val="237155008"/>
      </c:barChart>
      <c:catAx>
        <c:axId val="23716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5008"/>
        <c:crosses val="autoZero"/>
        <c:auto val="1"/>
        <c:lblAlgn val="ctr"/>
        <c:lblOffset val="100"/>
        <c:noMultiLvlLbl val="0"/>
      </c:catAx>
      <c:valAx>
        <c:axId val="23715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0.95833333333333337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37159360"/>
        <c:axId val="237173504"/>
      </c:barChart>
      <c:catAx>
        <c:axId val="23715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3504"/>
        <c:crosses val="autoZero"/>
        <c:auto val="1"/>
        <c:lblAlgn val="ctr"/>
        <c:lblOffset val="100"/>
        <c:noMultiLvlLbl val="0"/>
      </c:catAx>
      <c:valAx>
        <c:axId val="23717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0.96875</c:v>
                </c:pt>
                <c:pt idx="2">
                  <c:v>0.94117647058823528</c:v>
                </c:pt>
                <c:pt idx="3">
                  <c:v>0.58333333333333337</c:v>
                </c:pt>
                <c:pt idx="4">
                  <c:v>9.0909090909090912E-2</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37157184"/>
        <c:axId val="237174048"/>
      </c:barChart>
      <c:catAx>
        <c:axId val="237157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4048"/>
        <c:crosses val="autoZero"/>
        <c:auto val="1"/>
        <c:lblAlgn val="ctr"/>
        <c:lblOffset val="100"/>
        <c:noMultiLvlLbl val="0"/>
      </c:catAx>
      <c:valAx>
        <c:axId val="23717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7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0.7321428571428571</c:v>
                </c:pt>
                <c:pt idx="1">
                  <c:v>0.98148148148148151</c:v>
                </c:pt>
                <c:pt idx="2">
                  <c:v>0.9821428571428571</c:v>
                </c:pt>
                <c:pt idx="3">
                  <c:v>0.9285714285714286</c:v>
                </c:pt>
                <c:pt idx="4">
                  <c:v>0.05</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37177856"/>
        <c:axId val="237157728"/>
      </c:barChart>
      <c:catAx>
        <c:axId val="237177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7728"/>
        <c:crosses val="autoZero"/>
        <c:auto val="1"/>
        <c:lblAlgn val="ctr"/>
        <c:lblOffset val="100"/>
        <c:noMultiLvlLbl val="0"/>
      </c:catAx>
      <c:valAx>
        <c:axId val="237157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7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5"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454</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Mahdia</v>
      </c>
    </row>
    <row r="24" spans="1:11" ht="33" customHeight="1" x14ac:dyDescent="0.25">
      <c r="A24" s="86" t="s">
        <v>328</v>
      </c>
      <c r="B24" s="303">
        <f>AVERAGE('A1 Exploitation'!D549,'A1 Technique'!D199)</f>
        <v>0.91317974601107132</v>
      </c>
      <c r="C24" s="303"/>
      <c r="D24" s="78"/>
      <c r="E24" s="78"/>
      <c r="F24" s="78"/>
      <c r="G24" s="78"/>
      <c r="H24" s="78"/>
      <c r="I24" s="78"/>
    </row>
    <row r="25" spans="1:11" ht="33" customHeight="1" x14ac:dyDescent="0.25">
      <c r="A25" s="85" t="s">
        <v>329</v>
      </c>
      <c r="B25" s="303">
        <f>AVERAGE('A2 Exploitation'!D549,'A2 Technique'!D199)</f>
        <v>0.88688613059902854</v>
      </c>
      <c r="C25" s="303"/>
      <c r="D25" s="78"/>
      <c r="E25" s="78"/>
      <c r="F25" s="78"/>
      <c r="G25" s="78"/>
      <c r="H25" s="78"/>
      <c r="I25" s="78"/>
    </row>
    <row r="26" spans="1:11" ht="33" customHeight="1" x14ac:dyDescent="0.25">
      <c r="A26" s="86" t="s">
        <v>330</v>
      </c>
      <c r="B26" s="303">
        <f>AVERAGE('A3 Exploitation'!D549,'A3 Technique'!D199)</f>
        <v>0.87808902342199291</v>
      </c>
      <c r="C26" s="303"/>
      <c r="D26" s="78"/>
      <c r="E26" s="78"/>
      <c r="F26" s="78"/>
      <c r="G26" s="78"/>
      <c r="H26" s="78"/>
      <c r="I26" s="78"/>
    </row>
    <row r="27" spans="1:11" ht="33" customHeight="1" x14ac:dyDescent="0.25">
      <c r="A27" s="86" t="s">
        <v>331</v>
      </c>
      <c r="B27" s="303">
        <f>AVERAGE('A4 Exploitation'!D549,'A4 Technique'!D199)</f>
        <v>0.91054987212276217</v>
      </c>
      <c r="C27" s="303"/>
      <c r="D27" s="78"/>
      <c r="E27" s="78"/>
      <c r="F27" s="78"/>
      <c r="G27" s="78"/>
      <c r="H27" s="78"/>
      <c r="I27" s="78"/>
    </row>
    <row r="28" spans="1:11" ht="33" customHeight="1" x14ac:dyDescent="0.25">
      <c r="A28" s="85" t="s">
        <v>332</v>
      </c>
      <c r="B28" s="303">
        <f>AVERAGE('A5 Exploitation'!D549,'A5 Technique'!D199)</f>
        <v>8.771929824561403E-3</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Mahdia</v>
      </c>
    </row>
    <row r="34" spans="1:10" ht="33" customHeight="1" x14ac:dyDescent="0.25">
      <c r="A34" s="86" t="s">
        <v>328</v>
      </c>
      <c r="B34" s="303">
        <f>'A1 Exploitation'!D549</f>
        <v>0.89864864864864868</v>
      </c>
      <c r="C34" s="303"/>
      <c r="D34" s="78"/>
      <c r="E34" s="78"/>
      <c r="F34" s="78"/>
      <c r="G34" s="78"/>
      <c r="H34" s="78"/>
      <c r="I34" s="78"/>
    </row>
    <row r="35" spans="1:10" ht="33" customHeight="1" x14ac:dyDescent="0.25">
      <c r="A35" s="85" t="s">
        <v>329</v>
      </c>
      <c r="B35" s="303">
        <f>'A2 Exploitation'!D549</f>
        <v>0.9678899082568807</v>
      </c>
      <c r="C35" s="303"/>
      <c r="D35" s="78"/>
      <c r="E35" s="78"/>
      <c r="F35" s="78"/>
      <c r="G35" s="78"/>
      <c r="H35" s="78"/>
      <c r="I35" s="78"/>
    </row>
    <row r="36" spans="1:10" ht="33" customHeight="1" x14ac:dyDescent="0.25">
      <c r="A36" s="86" t="s">
        <v>330</v>
      </c>
      <c r="B36" s="303">
        <f>'A3 Exploitation'!D549</f>
        <v>0.93231441048034935</v>
      </c>
      <c r="C36" s="303"/>
      <c r="D36" s="78"/>
      <c r="E36" s="78"/>
      <c r="F36" s="78"/>
      <c r="G36" s="78"/>
      <c r="H36" s="78"/>
      <c r="I36" s="78"/>
    </row>
    <row r="37" spans="1:10" ht="33" customHeight="1" x14ac:dyDescent="0.25">
      <c r="A37" s="86" t="s">
        <v>331</v>
      </c>
      <c r="B37" s="303">
        <f>'A4 Exploitation'!D549</f>
        <v>0.91521739130434787</v>
      </c>
      <c r="C37" s="303"/>
      <c r="D37" s="78"/>
      <c r="E37" s="78"/>
      <c r="F37" s="78"/>
      <c r="G37" s="78"/>
      <c r="H37" s="78"/>
      <c r="I37" s="78"/>
    </row>
    <row r="38" spans="1:10" ht="33" customHeight="1" x14ac:dyDescent="0.25">
      <c r="A38" s="85" t="s">
        <v>332</v>
      </c>
      <c r="B38" s="303">
        <f>'A5 Exploitation'!D549</f>
        <v>1.7543859649122806E-2</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Mahdia</v>
      </c>
    </row>
    <row r="43" spans="1:10" ht="33" customHeight="1" x14ac:dyDescent="0.25">
      <c r="A43" s="86" t="s">
        <v>328</v>
      </c>
      <c r="B43" s="303">
        <f>AVERAGE('A1 Exploitation'!D547, 'A1 Technique'!D197)</f>
        <v>0.5</v>
      </c>
      <c r="C43" s="303"/>
      <c r="D43" s="78"/>
      <c r="E43" s="78"/>
      <c r="F43" s="78"/>
      <c r="G43" s="78"/>
      <c r="H43" s="78"/>
      <c r="I43" s="78"/>
    </row>
    <row r="44" spans="1:10" ht="33" customHeight="1" x14ac:dyDescent="0.25">
      <c r="A44" s="85" t="s">
        <v>329</v>
      </c>
      <c r="B44" s="303">
        <f>AVERAGE('A2 Exploitation'!D547, 'A2 Technique'!D197)</f>
        <v>0.5714285714285714</v>
      </c>
      <c r="C44" s="303"/>
      <c r="D44" s="78"/>
      <c r="E44" s="78"/>
      <c r="F44" s="78"/>
      <c r="G44" s="78"/>
      <c r="H44" s="78"/>
      <c r="I44" s="78"/>
    </row>
    <row r="45" spans="1:10" ht="33" customHeight="1" x14ac:dyDescent="0.25">
      <c r="A45" s="86" t="s">
        <v>330</v>
      </c>
      <c r="B45" s="303">
        <f>AVERAGE('A3 Exploitation'!D547, 'A3 Technique'!D197)</f>
        <v>0.77333333333333343</v>
      </c>
      <c r="C45" s="303"/>
      <c r="D45" s="78"/>
      <c r="E45" s="78"/>
      <c r="F45" s="78"/>
      <c r="G45" s="78"/>
      <c r="H45" s="78"/>
      <c r="I45" s="78"/>
    </row>
    <row r="46" spans="1:10" ht="33" customHeight="1" x14ac:dyDescent="0.25">
      <c r="A46" s="86" t="s">
        <v>331</v>
      </c>
      <c r="B46" s="303">
        <f>AVERAGE('A4 Exploitation'!D547, 'A4 Technique'!D197)</f>
        <v>0.62045454545454548</v>
      </c>
      <c r="C46" s="303"/>
      <c r="D46" s="78"/>
      <c r="E46" s="78"/>
      <c r="F46" s="78"/>
      <c r="G46" s="78"/>
      <c r="H46" s="78"/>
      <c r="I46" s="78"/>
    </row>
    <row r="47" spans="1:10" ht="33" customHeight="1" x14ac:dyDescent="0.25">
      <c r="A47" s="85" t="s">
        <v>332</v>
      </c>
      <c r="B47" s="303">
        <f>AVERAGE('A5 Exploitation'!D547, 'A5 Technique'!D197)</f>
        <v>36.114285714285714</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Mahdia</v>
      </c>
    </row>
    <row r="52" spans="1:10" ht="33" customHeight="1" x14ac:dyDescent="0.25">
      <c r="A52" s="86" t="s">
        <v>328</v>
      </c>
      <c r="B52" s="306">
        <f>'A1 Exploitation'!D46</f>
        <v>1</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1</v>
      </c>
      <c r="C54" s="306"/>
      <c r="D54" s="78"/>
      <c r="E54" s="78"/>
      <c r="F54" s="78"/>
      <c r="G54" s="78"/>
      <c r="H54" s="78"/>
      <c r="I54" s="78"/>
    </row>
    <row r="55" spans="1:10" ht="33" customHeight="1" x14ac:dyDescent="0.25">
      <c r="A55" s="86" t="s">
        <v>331</v>
      </c>
      <c r="B55" s="306">
        <f>'A4 Exploitation'!D46</f>
        <v>1</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Mahdia</v>
      </c>
    </row>
    <row r="61" spans="1:10" ht="33" customHeight="1" x14ac:dyDescent="0.25">
      <c r="A61" s="86" t="s">
        <v>328</v>
      </c>
      <c r="B61" s="303">
        <f>'A1 Exploitation'!D103</f>
        <v>0.765625</v>
      </c>
      <c r="C61" s="303"/>
      <c r="D61" s="78"/>
      <c r="E61" s="78"/>
      <c r="F61" s="78"/>
      <c r="G61" s="78"/>
      <c r="H61" s="78"/>
      <c r="I61" s="78"/>
    </row>
    <row r="62" spans="1:10" ht="33" customHeight="1" x14ac:dyDescent="0.25">
      <c r="A62" s="85" t="s">
        <v>329</v>
      </c>
      <c r="B62" s="303">
        <f>'A2 Exploitation'!D103</f>
        <v>0.91428571428571426</v>
      </c>
      <c r="C62" s="303"/>
      <c r="D62" s="78"/>
      <c r="E62" s="78"/>
      <c r="F62" s="78"/>
      <c r="G62" s="78"/>
      <c r="H62" s="78"/>
      <c r="I62" s="78"/>
    </row>
    <row r="63" spans="1:10" ht="33" customHeight="1" x14ac:dyDescent="0.25">
      <c r="A63" s="86" t="s">
        <v>330</v>
      </c>
      <c r="B63" s="303">
        <f>'A3 Exploitation'!D103</f>
        <v>0.90277777777777779</v>
      </c>
      <c r="C63" s="303"/>
      <c r="D63" s="78"/>
      <c r="E63" s="78"/>
      <c r="F63" s="78"/>
      <c r="G63" s="78"/>
      <c r="H63" s="78"/>
      <c r="I63" s="78"/>
    </row>
    <row r="64" spans="1:10" ht="33" customHeight="1" x14ac:dyDescent="0.25">
      <c r="A64" s="86" t="s">
        <v>331</v>
      </c>
      <c r="B64" s="303">
        <f>'A4 Exploitation'!D103</f>
        <v>0.98571428571428577</v>
      </c>
      <c r="C64" s="303"/>
      <c r="D64" s="78"/>
      <c r="E64" s="78"/>
      <c r="F64" s="78"/>
      <c r="G64" s="78"/>
      <c r="H64" s="78"/>
      <c r="I64" s="78"/>
    </row>
    <row r="65" spans="1:10" ht="33" customHeight="1" x14ac:dyDescent="0.25">
      <c r="A65" s="85" t="s">
        <v>332</v>
      </c>
      <c r="B65" s="303">
        <f>'A5 Exploitation'!D103</f>
        <v>3.7037037037037035E-2</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Mahdia</v>
      </c>
    </row>
    <row r="70" spans="1:10" ht="33" customHeight="1" x14ac:dyDescent="0.25">
      <c r="A70" s="86" t="s">
        <v>328</v>
      </c>
      <c r="B70" s="303">
        <f>'A1 Exploitation'!D158</f>
        <v>0.80555555555555558</v>
      </c>
      <c r="C70" s="303"/>
      <c r="D70" s="78"/>
      <c r="E70" s="78"/>
      <c r="F70" s="78"/>
      <c r="G70" s="78"/>
      <c r="H70" s="78"/>
      <c r="I70" s="78"/>
    </row>
    <row r="71" spans="1:10" ht="33" customHeight="1" x14ac:dyDescent="0.25">
      <c r="A71" s="85" t="s">
        <v>329</v>
      </c>
      <c r="B71" s="303">
        <f>'A2 Exploitation'!D158</f>
        <v>0.97142857142857142</v>
      </c>
      <c r="C71" s="303"/>
      <c r="D71" s="78"/>
      <c r="E71" s="78"/>
      <c r="F71" s="78"/>
      <c r="G71" s="78"/>
      <c r="H71" s="78"/>
      <c r="I71" s="78"/>
    </row>
    <row r="72" spans="1:10" ht="33" customHeight="1" x14ac:dyDescent="0.25">
      <c r="A72" s="86" t="s">
        <v>330</v>
      </c>
      <c r="B72" s="303">
        <f>'A3 Exploitation'!D158</f>
        <v>0.94285714285714284</v>
      </c>
      <c r="C72" s="303"/>
      <c r="D72" s="78"/>
      <c r="E72" s="78"/>
      <c r="F72" s="78"/>
      <c r="G72" s="78"/>
      <c r="H72" s="78"/>
      <c r="I72" s="78"/>
    </row>
    <row r="73" spans="1:10" ht="33" customHeight="1" x14ac:dyDescent="0.25">
      <c r="A73" s="86" t="s">
        <v>331</v>
      </c>
      <c r="B73" s="303">
        <f>'A4 Exploitation'!D158</f>
        <v>0.98571428571428577</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Mahdia</v>
      </c>
    </row>
    <row r="79" spans="1:10" ht="33" customHeight="1" x14ac:dyDescent="0.25">
      <c r="A79" s="86" t="s">
        <v>328</v>
      </c>
      <c r="B79" s="303">
        <f>'A1 Exploitation'!D205</f>
        <v>0.9838709677419355</v>
      </c>
      <c r="C79" s="303"/>
      <c r="D79" s="78"/>
      <c r="E79" s="78"/>
      <c r="F79" s="78"/>
      <c r="G79" s="78"/>
      <c r="H79" s="78"/>
      <c r="I79" s="78"/>
    </row>
    <row r="80" spans="1:10" ht="33" customHeight="1" x14ac:dyDescent="0.25">
      <c r="A80" s="85" t="s">
        <v>329</v>
      </c>
      <c r="B80" s="303">
        <f>'A2 Exploitation'!D205</f>
        <v>0.93548387096774188</v>
      </c>
      <c r="C80" s="303"/>
      <c r="D80" s="78"/>
      <c r="E80" s="78"/>
      <c r="F80" s="78"/>
      <c r="G80" s="78"/>
      <c r="H80" s="78"/>
      <c r="I80" s="78"/>
    </row>
    <row r="81" spans="1:10" ht="33" customHeight="1" x14ac:dyDescent="0.25">
      <c r="A81" s="86" t="s">
        <v>330</v>
      </c>
      <c r="B81" s="303">
        <f>'A3 Exploitation'!D205</f>
        <v>0.796875</v>
      </c>
      <c r="C81" s="303"/>
      <c r="D81" s="78"/>
      <c r="E81" s="78"/>
      <c r="F81" s="78"/>
      <c r="G81" s="78"/>
      <c r="H81" s="78"/>
      <c r="I81" s="78"/>
    </row>
    <row r="82" spans="1:10" ht="33" customHeight="1" x14ac:dyDescent="0.25">
      <c r="A82" s="86" t="s">
        <v>331</v>
      </c>
      <c r="B82" s="303">
        <f>'A4 Exploitation'!D205</f>
        <v>0.796875</v>
      </c>
      <c r="C82" s="303"/>
      <c r="D82" s="78"/>
      <c r="E82" s="78"/>
      <c r="F82" s="78"/>
      <c r="G82" s="78"/>
      <c r="H82" s="78"/>
      <c r="I82" s="78"/>
    </row>
    <row r="83" spans="1:10" ht="33" customHeight="1" x14ac:dyDescent="0.25">
      <c r="A83" s="85" t="s">
        <v>332</v>
      </c>
      <c r="B83" s="303">
        <f>'A5 Exploitation'!D205</f>
        <v>4.1666666666666664E-2</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Mahdia</v>
      </c>
    </row>
    <row r="88" spans="1:10" ht="33" customHeight="1" x14ac:dyDescent="0.25">
      <c r="A88" s="86" t="s">
        <v>328</v>
      </c>
      <c r="B88" s="303" t="e">
        <f>'A1 Exploitation'!D266</f>
        <v>#DIV/0!</v>
      </c>
      <c r="C88" s="303"/>
      <c r="D88" s="78"/>
      <c r="E88" s="78"/>
      <c r="F88" s="78"/>
      <c r="G88" s="78"/>
      <c r="H88" s="78"/>
      <c r="I88" s="78"/>
    </row>
    <row r="89" spans="1:10" ht="33" customHeight="1" x14ac:dyDescent="0.25">
      <c r="A89" s="85" t="s">
        <v>329</v>
      </c>
      <c r="B89" s="303" t="e">
        <f>'A2 Exploitation'!D266</f>
        <v>#DIV/0!</v>
      </c>
      <c r="C89" s="303"/>
      <c r="D89" s="78"/>
      <c r="E89" s="78"/>
      <c r="F89" s="78"/>
      <c r="G89" s="78"/>
      <c r="H89" s="78"/>
      <c r="I89" s="78"/>
    </row>
    <row r="90" spans="1:10" ht="33" customHeight="1" x14ac:dyDescent="0.25">
      <c r="A90" s="86" t="s">
        <v>330</v>
      </c>
      <c r="B90" s="303" t="e">
        <f>'A3 Exploitation'!D266</f>
        <v>#DIV/0!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Mahdia</v>
      </c>
    </row>
    <row r="97" spans="1:10" ht="33" customHeight="1" x14ac:dyDescent="0.25">
      <c r="A97" s="86" t="s">
        <v>328</v>
      </c>
      <c r="B97" s="303" t="e">
        <f>'A1 Exploitation'!D318</f>
        <v>#DIV/0!</v>
      </c>
      <c r="C97" s="303"/>
      <c r="D97" s="78"/>
      <c r="E97" s="78"/>
      <c r="F97" s="78"/>
      <c r="G97" s="78"/>
      <c r="H97" s="78"/>
      <c r="I97" s="78"/>
    </row>
    <row r="98" spans="1:10" ht="33" customHeight="1" x14ac:dyDescent="0.25">
      <c r="A98" s="85" t="s">
        <v>329</v>
      </c>
      <c r="B98" s="303" t="e">
        <f>'A2 Exploitation'!D318</f>
        <v>#DIV/0!</v>
      </c>
      <c r="C98" s="303"/>
      <c r="D98" s="78"/>
      <c r="E98" s="78"/>
      <c r="F98" s="78"/>
      <c r="G98" s="78"/>
      <c r="H98" s="78"/>
      <c r="I98" s="78"/>
    </row>
    <row r="99" spans="1:10" ht="33" customHeight="1" x14ac:dyDescent="0.25">
      <c r="A99" s="86" t="s">
        <v>330</v>
      </c>
      <c r="B99" s="303" t="e">
        <f>'A3 Exploitation'!D318</f>
        <v>#DIV/0!</v>
      </c>
      <c r="C99" s="303"/>
      <c r="D99" s="78"/>
      <c r="E99" s="78"/>
      <c r="F99" s="78"/>
      <c r="G99" s="78"/>
      <c r="H99" s="78"/>
      <c r="I99" s="78"/>
    </row>
    <row r="100" spans="1:10" ht="33" customHeight="1" x14ac:dyDescent="0.25">
      <c r="A100" s="86" t="s">
        <v>331</v>
      </c>
      <c r="B100" s="303" t="e">
        <f>'A4 Exploitation'!D318</f>
        <v>#DIV/0!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Mahdia</v>
      </c>
    </row>
    <row r="106" spans="1:10" ht="33" customHeight="1" x14ac:dyDescent="0.25">
      <c r="A106" s="86" t="s">
        <v>328</v>
      </c>
      <c r="B106" s="303">
        <f>'A1 Exploitation'!D358</f>
        <v>1</v>
      </c>
      <c r="C106" s="303"/>
      <c r="D106" s="78"/>
      <c r="E106" s="78"/>
      <c r="F106" s="78"/>
      <c r="G106" s="78"/>
      <c r="H106" s="78"/>
      <c r="I106" s="78"/>
    </row>
    <row r="107" spans="1:10" ht="33" customHeight="1" x14ac:dyDescent="0.25">
      <c r="A107" s="85" t="s">
        <v>329</v>
      </c>
      <c r="B107" s="303">
        <f>'A2 Exploitation'!D358</f>
        <v>1</v>
      </c>
      <c r="C107" s="303"/>
      <c r="D107" s="78"/>
      <c r="E107" s="78"/>
      <c r="F107" s="78"/>
      <c r="G107" s="78"/>
      <c r="H107" s="78"/>
      <c r="I107" s="78"/>
    </row>
    <row r="108" spans="1:10" ht="33" customHeight="1" x14ac:dyDescent="0.25">
      <c r="A108" s="86" t="s">
        <v>330</v>
      </c>
      <c r="B108" s="303">
        <f>'A3 Exploitation'!D358</f>
        <v>0.95833333333333337</v>
      </c>
      <c r="C108" s="303"/>
      <c r="D108" s="78"/>
      <c r="E108" s="78"/>
      <c r="F108" s="78"/>
      <c r="G108" s="78"/>
      <c r="H108" s="78"/>
      <c r="I108" s="78"/>
    </row>
    <row r="109" spans="1:10" ht="33" customHeight="1" x14ac:dyDescent="0.25">
      <c r="A109" s="86" t="s">
        <v>331</v>
      </c>
      <c r="B109" s="303">
        <f>'A4 Exploitation'!D358</f>
        <v>1</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Mahdia</v>
      </c>
    </row>
    <row r="115" spans="1:10" ht="33" customHeight="1" x14ac:dyDescent="0.25">
      <c r="A115" s="86" t="s">
        <v>328</v>
      </c>
      <c r="B115" s="303">
        <f>'A1 Exploitation'!D391</f>
        <v>1</v>
      </c>
      <c r="C115" s="303"/>
      <c r="D115" s="78"/>
      <c r="E115" s="78"/>
      <c r="F115" s="78"/>
      <c r="G115" s="78"/>
      <c r="H115" s="78"/>
      <c r="I115" s="78"/>
    </row>
    <row r="116" spans="1:10" ht="33" customHeight="1" x14ac:dyDescent="0.25">
      <c r="A116" s="85" t="s">
        <v>329</v>
      </c>
      <c r="B116" s="303">
        <f>'A2 Exploitation'!D391</f>
        <v>0.96875</v>
      </c>
      <c r="C116" s="303"/>
      <c r="D116" s="78"/>
      <c r="E116" s="78"/>
      <c r="F116" s="78"/>
      <c r="G116" s="78"/>
      <c r="H116" s="78"/>
      <c r="I116" s="78"/>
    </row>
    <row r="117" spans="1:10" ht="33" customHeight="1" x14ac:dyDescent="0.25">
      <c r="A117" s="86" t="s">
        <v>330</v>
      </c>
      <c r="B117" s="303">
        <f>'A3 Exploitation'!D391</f>
        <v>0.94117647058823528</v>
      </c>
      <c r="C117" s="303"/>
      <c r="D117" s="78"/>
      <c r="E117" s="78"/>
      <c r="F117" s="78"/>
      <c r="G117" s="78"/>
      <c r="H117" s="78"/>
      <c r="I117" s="78"/>
    </row>
    <row r="118" spans="1:10" ht="33" customHeight="1" x14ac:dyDescent="0.25">
      <c r="A118" s="86" t="s">
        <v>331</v>
      </c>
      <c r="B118" s="303">
        <f>'A4 Exploitation'!D391</f>
        <v>0.58333333333333337</v>
      </c>
      <c r="C118" s="303"/>
      <c r="D118" s="78"/>
      <c r="E118" s="78"/>
      <c r="F118" s="78"/>
      <c r="G118" s="78"/>
      <c r="H118" s="78"/>
      <c r="I118" s="78"/>
    </row>
    <row r="119" spans="1:10" ht="33" customHeight="1" x14ac:dyDescent="0.25">
      <c r="A119" s="85" t="s">
        <v>332</v>
      </c>
      <c r="B119" s="303">
        <f>'A5 Exploitation'!D391</f>
        <v>9.0909090909090912E-2</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Mahdia</v>
      </c>
    </row>
    <row r="124" spans="1:10" ht="33" customHeight="1" x14ac:dyDescent="0.25">
      <c r="A124" s="86" t="s">
        <v>328</v>
      </c>
      <c r="B124" s="303">
        <f>'A1 Exploitation'!D444</f>
        <v>0.7321428571428571</v>
      </c>
      <c r="C124" s="303"/>
      <c r="D124" s="78"/>
      <c r="E124" s="78"/>
      <c r="F124" s="78"/>
      <c r="G124" s="78"/>
      <c r="H124" s="78"/>
      <c r="I124" s="78"/>
    </row>
    <row r="125" spans="1:10" ht="33" customHeight="1" x14ac:dyDescent="0.25">
      <c r="A125" s="85" t="s">
        <v>329</v>
      </c>
      <c r="B125" s="303">
        <f>'A2 Exploitation'!D444</f>
        <v>0.98148148148148151</v>
      </c>
      <c r="C125" s="303"/>
      <c r="D125" s="78"/>
      <c r="E125" s="78"/>
      <c r="F125" s="78"/>
      <c r="G125" s="78"/>
      <c r="H125" s="78"/>
      <c r="I125" s="78"/>
    </row>
    <row r="126" spans="1:10" ht="33" customHeight="1" x14ac:dyDescent="0.25">
      <c r="A126" s="86" t="s">
        <v>330</v>
      </c>
      <c r="B126" s="303">
        <f>'A3 Exploitation'!D444</f>
        <v>0.9821428571428571</v>
      </c>
      <c r="C126" s="303"/>
      <c r="D126" s="78"/>
      <c r="E126" s="78"/>
      <c r="F126" s="78"/>
      <c r="G126" s="78"/>
      <c r="H126" s="78"/>
      <c r="I126" s="78"/>
    </row>
    <row r="127" spans="1:10" ht="33" customHeight="1" x14ac:dyDescent="0.25">
      <c r="A127" s="86" t="s">
        <v>331</v>
      </c>
      <c r="B127" s="303">
        <f>'A4 Exploitation'!D444</f>
        <v>0.9285714285714286</v>
      </c>
      <c r="C127" s="303"/>
      <c r="D127" s="78"/>
      <c r="E127" s="78"/>
      <c r="F127" s="78"/>
      <c r="G127" s="78"/>
      <c r="H127" s="78"/>
      <c r="I127" s="78"/>
    </row>
    <row r="128" spans="1:10" ht="33" customHeight="1" x14ac:dyDescent="0.25">
      <c r="A128" s="85" t="s">
        <v>332</v>
      </c>
      <c r="B128" s="303">
        <f>'A5 Exploitation'!D444</f>
        <v>0.05</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Mahdia</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1</v>
      </c>
      <c r="C134" s="303"/>
      <c r="D134" s="78"/>
      <c r="E134" s="78"/>
      <c r="F134" s="78"/>
      <c r="G134" s="78"/>
      <c r="H134" s="78"/>
      <c r="I134" s="78"/>
    </row>
    <row r="135" spans="1:10" ht="33" customHeight="1" x14ac:dyDescent="0.25">
      <c r="A135" s="86" t="s">
        <v>330</v>
      </c>
      <c r="B135" s="303">
        <f>'A3 Exploitation'!D481</f>
        <v>0.97619047619047616</v>
      </c>
      <c r="C135" s="303"/>
      <c r="D135" s="78"/>
      <c r="E135" s="78"/>
      <c r="F135" s="78"/>
      <c r="G135" s="78"/>
      <c r="H135" s="78"/>
      <c r="I135" s="78"/>
    </row>
    <row r="136" spans="1:10" ht="33" customHeight="1" x14ac:dyDescent="0.25">
      <c r="A136" s="86" t="s">
        <v>331</v>
      </c>
      <c r="B136" s="303">
        <f>'A4 Exploitation'!D481</f>
        <v>0.95</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Mahdia</v>
      </c>
    </row>
    <row r="142" spans="1:10" ht="33" customHeight="1" x14ac:dyDescent="0.25">
      <c r="A142" s="86" t="s">
        <v>328</v>
      </c>
      <c r="B142" s="303">
        <f>'A1 Exploitation'!D503</f>
        <v>1</v>
      </c>
      <c r="C142" s="303"/>
      <c r="D142" s="78"/>
      <c r="E142" s="78"/>
      <c r="F142" s="78"/>
      <c r="G142" s="78"/>
      <c r="H142" s="78"/>
      <c r="I142" s="78"/>
    </row>
    <row r="143" spans="1:10" ht="33" customHeight="1" x14ac:dyDescent="0.25">
      <c r="A143" s="85" t="s">
        <v>329</v>
      </c>
      <c r="B143" s="303">
        <f>'A2 Exploitation'!D503</f>
        <v>1</v>
      </c>
      <c r="C143" s="303"/>
      <c r="D143" s="78"/>
      <c r="E143" s="78"/>
      <c r="F143" s="78"/>
      <c r="G143" s="78"/>
      <c r="H143" s="78"/>
      <c r="I143" s="78"/>
    </row>
    <row r="144" spans="1:10" ht="33" customHeight="1" x14ac:dyDescent="0.25">
      <c r="A144" s="86" t="s">
        <v>330</v>
      </c>
      <c r="B144" s="303">
        <f>'A3 Exploitation'!D503</f>
        <v>1</v>
      </c>
      <c r="C144" s="303"/>
      <c r="D144" s="78"/>
      <c r="E144" s="78"/>
      <c r="F144" s="78"/>
      <c r="G144" s="78"/>
      <c r="H144" s="78"/>
      <c r="I144" s="78"/>
    </row>
    <row r="145" spans="1:10" ht="33" customHeight="1" x14ac:dyDescent="0.25">
      <c r="A145" s="86" t="s">
        <v>331</v>
      </c>
      <c r="B145" s="303">
        <f>'A4 Exploitation'!D503</f>
        <v>0.9285714285714286</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Mahdia</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1</v>
      </c>
      <c r="C152" s="303"/>
      <c r="D152" s="78"/>
      <c r="E152" s="78"/>
      <c r="F152" s="78"/>
      <c r="G152" s="78"/>
      <c r="H152" s="78"/>
      <c r="I152" s="78"/>
    </row>
    <row r="153" spans="1:10" ht="33" customHeight="1" x14ac:dyDescent="0.25">
      <c r="A153" s="86" t="s">
        <v>330</v>
      </c>
      <c r="B153" s="303">
        <f>'A3 Exploitation'!D514</f>
        <v>0.875</v>
      </c>
      <c r="C153" s="303"/>
      <c r="D153" s="78"/>
      <c r="E153" s="78"/>
      <c r="F153" s="78"/>
      <c r="G153" s="78"/>
      <c r="H153" s="78"/>
      <c r="I153" s="78"/>
    </row>
    <row r="154" spans="1:10" ht="33" customHeight="1" x14ac:dyDescent="0.25">
      <c r="A154" s="86" t="s">
        <v>331</v>
      </c>
      <c r="B154" s="303">
        <f>'A4 Exploitation'!D514</f>
        <v>1</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Mahdia</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1</v>
      </c>
      <c r="C162" s="303"/>
      <c r="D162" s="78"/>
      <c r="E162" s="78"/>
      <c r="F162" s="78"/>
      <c r="G162" s="78"/>
      <c r="H162" s="78"/>
      <c r="I162" s="78"/>
    </row>
    <row r="163" spans="1:10" ht="33" customHeight="1" x14ac:dyDescent="0.25">
      <c r="A163" s="86" t="s">
        <v>330</v>
      </c>
      <c r="B163" s="303">
        <f>'A3 Exploitation'!D534</f>
        <v>1</v>
      </c>
      <c r="C163" s="303"/>
      <c r="D163" s="78"/>
      <c r="E163" s="78"/>
      <c r="F163" s="78"/>
      <c r="G163" s="78"/>
      <c r="H163" s="78"/>
      <c r="I163" s="78"/>
    </row>
    <row r="164" spans="1:10" ht="33" customHeight="1" x14ac:dyDescent="0.25">
      <c r="A164" s="86" t="s">
        <v>331</v>
      </c>
      <c r="B164" s="303">
        <f>'A4 Exploitation'!D534</f>
        <v>1</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Mahdia</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1</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Mahdia</v>
      </c>
    </row>
    <row r="179" spans="1:10" ht="33" customHeight="1" x14ac:dyDescent="0.25">
      <c r="A179" s="86" t="s">
        <v>328</v>
      </c>
      <c r="B179" s="303">
        <f>'A1 Technique'!D199</f>
        <v>0.92771084337349397</v>
      </c>
      <c r="C179" s="303"/>
    </row>
    <row r="180" spans="1:10" ht="33" customHeight="1" x14ac:dyDescent="0.25">
      <c r="A180" s="85" t="s">
        <v>329</v>
      </c>
      <c r="B180" s="303">
        <f>'A2 Technique'!D199</f>
        <v>0.80588235294117649</v>
      </c>
      <c r="C180" s="303"/>
    </row>
    <row r="181" spans="1:10" ht="33" customHeight="1" x14ac:dyDescent="0.25">
      <c r="A181" s="86" t="s">
        <v>330</v>
      </c>
      <c r="B181" s="303">
        <f>'A3 Technique'!D199</f>
        <v>0.82386363636363635</v>
      </c>
      <c r="C181" s="303"/>
    </row>
    <row r="182" spans="1:10" ht="33" customHeight="1" x14ac:dyDescent="0.25">
      <c r="A182" s="86" t="s">
        <v>331</v>
      </c>
      <c r="B182" s="303">
        <f>'A4 Technique'!D199</f>
        <v>0.90588235294117647</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531" zoomScale="80" zoomScaleSheetLayoutView="80" workbookViewId="0">
      <selection activeCell="D547" sqref="D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1.7543859649122806E-2</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f>IF(D99=1, 2, IF(AND(D99&lt;1,D99&gt;0), 1, IF(D99=0,"0","NA")))</f>
        <v>2</v>
      </c>
      <c r="C99" s="213"/>
      <c r="D99" s="251">
        <f>IFERROR(E99/F99,"N.A")</f>
        <v>1</v>
      </c>
      <c r="E99" s="252">
        <f>COUNTIF('A4 Exploitation'!F53:F98,"ok")</f>
        <v>1</v>
      </c>
      <c r="F99" s="253">
        <f>COUNTA('A4 Exploitation'!F53:F98)</f>
        <v>1</v>
      </c>
      <c r="G99" s="127"/>
    </row>
    <row r="100" spans="1:7" x14ac:dyDescent="0.3">
      <c r="A100" s="5" t="s">
        <v>36</v>
      </c>
      <c r="B100" s="5"/>
      <c r="C100" s="5"/>
      <c r="D100" s="5">
        <f>SUM(B88:C93,B95:C99)</f>
        <v>2</v>
      </c>
    </row>
    <row r="101" spans="1:7" x14ac:dyDescent="0.3">
      <c r="A101" s="5" t="s">
        <v>35</v>
      </c>
      <c r="B101" s="132"/>
      <c r="C101" s="133"/>
      <c r="D101" s="134">
        <f>D100/(COUNT(B88:C93,B95:C99)*2)</f>
        <v>0.1111111111111111</v>
      </c>
    </row>
    <row r="102" spans="1:7" ht="18" x14ac:dyDescent="0.35">
      <c r="A102" s="42" t="s">
        <v>61</v>
      </c>
      <c r="B102" s="152"/>
      <c r="C102" s="153"/>
      <c r="D102" s="143">
        <f>SUM(D84,D100,D61)</f>
        <v>2</v>
      </c>
    </row>
    <row r="103" spans="1:7" ht="18" x14ac:dyDescent="0.35">
      <c r="A103" s="42" t="s">
        <v>199</v>
      </c>
      <c r="B103" s="152"/>
      <c r="C103" s="153"/>
      <c r="D103" s="144">
        <f>D102/(COUNT(B88:C93,B53:C60,B65:C83,B95:C99)*2)</f>
        <v>3.7037037037037035E-2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f>IF(D200=1, 2, IF(AND(D200&lt;1,D200&gt;0), 1, IF(D200=0,"0","NA")))</f>
        <v>2</v>
      </c>
      <c r="C200" s="130"/>
      <c r="D200" s="251">
        <f>IFERROR(E200/F200,"N.A")</f>
        <v>1</v>
      </c>
      <c r="E200" s="252">
        <f>COUNTIF('A4 Exploitation'!F165:F199,"ok")</f>
        <v>4</v>
      </c>
      <c r="F200" s="253">
        <f>COUNTA('A4 Exploitation'!F165:F199)</f>
        <v>4</v>
      </c>
      <c r="G200" s="127"/>
    </row>
    <row r="201" spans="1:7" x14ac:dyDescent="0.3">
      <c r="A201" s="59" t="s">
        <v>36</v>
      </c>
      <c r="B201" s="59"/>
      <c r="C201" s="59"/>
      <c r="D201" s="59">
        <f>SUM(B176:C194,B196:C200)</f>
        <v>2</v>
      </c>
    </row>
    <row r="202" spans="1:7" x14ac:dyDescent="0.3">
      <c r="A202" s="5" t="s">
        <v>35</v>
      </c>
      <c r="B202" s="132"/>
      <c r="C202" s="133"/>
      <c r="D202" s="134">
        <f>D201/(COUNT(B176:C194,B196:C200)*2)</f>
        <v>5.5555555555555552E-2</v>
      </c>
    </row>
    <row r="203" spans="1:7" x14ac:dyDescent="0.3">
      <c r="A203" s="145"/>
      <c r="B203" s="124"/>
      <c r="C203" s="135"/>
      <c r="D203" s="124"/>
    </row>
    <row r="204" spans="1:7" ht="18" x14ac:dyDescent="0.35">
      <c r="A204" s="42" t="s">
        <v>126</v>
      </c>
      <c r="B204" s="152"/>
      <c r="C204" s="153"/>
      <c r="D204" s="143">
        <f>SUM(D172,D201)</f>
        <v>2</v>
      </c>
    </row>
    <row r="205" spans="1:7" ht="18" x14ac:dyDescent="0.35">
      <c r="A205" s="42" t="s">
        <v>201</v>
      </c>
      <c r="B205" s="152"/>
      <c r="C205" s="153"/>
      <c r="D205" s="144">
        <f>D204/(COUNT(B165:C171,B176:C194,B196:C200)*2)</f>
        <v>4.1666666666666664E-2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f>IF(D386=1, 2, IF(AND(D386&lt;1,D386&gt;0), 1,IF(D386=0,"0","NA")))</f>
        <v>2</v>
      </c>
      <c r="C386" s="130"/>
      <c r="D386" s="251">
        <f>IFERROR(E386/F386,"N.A")</f>
        <v>1</v>
      </c>
      <c r="E386" s="252">
        <f>COUNTIF('A4 Exploitation'!F365:F385,"ok")</f>
        <v>2</v>
      </c>
      <c r="F386" s="253">
        <f>COUNTA('A4 Exploitation'!F365:F385)</f>
        <v>2</v>
      </c>
      <c r="G386" s="127"/>
    </row>
    <row r="387" spans="1:7" ht="39.75" customHeight="1" x14ac:dyDescent="0.3">
      <c r="A387" s="59" t="s">
        <v>36</v>
      </c>
      <c r="B387" s="59"/>
      <c r="C387" s="59"/>
      <c r="D387" s="59">
        <f>SUM(B377:C382,B384:C386)</f>
        <v>2</v>
      </c>
      <c r="G387" s="127"/>
    </row>
    <row r="388" spans="1:7" x14ac:dyDescent="0.3">
      <c r="A388" s="5" t="s">
        <v>35</v>
      </c>
      <c r="B388" s="132"/>
      <c r="C388" s="133"/>
      <c r="D388" s="134">
        <f>D387/(COUNT(B377:C382,B384:C386)*2)</f>
        <v>0.14285714285714285</v>
      </c>
      <c r="G388" s="127"/>
    </row>
    <row r="389" spans="1:7" x14ac:dyDescent="0.3">
      <c r="A389" s="2"/>
      <c r="B389" s="135"/>
      <c r="C389" s="135"/>
      <c r="D389" s="135"/>
      <c r="G389" s="127"/>
    </row>
    <row r="390" spans="1:7" ht="18" x14ac:dyDescent="0.35">
      <c r="A390" s="42" t="s">
        <v>40</v>
      </c>
      <c r="B390" s="152"/>
      <c r="C390" s="153"/>
      <c r="D390" s="143">
        <f>SUM(D387,D373)</f>
        <v>2</v>
      </c>
      <c r="G390" s="127"/>
    </row>
    <row r="391" spans="1:7" ht="18" x14ac:dyDescent="0.35">
      <c r="A391" s="42" t="s">
        <v>205</v>
      </c>
      <c r="B391" s="152"/>
      <c r="C391" s="153"/>
      <c r="D391" s="168">
        <f>D390/(COUNT(B377:C382,B365:C372,B384:C386)*2)</f>
        <v>9.0909090909090912E-2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2</v>
      </c>
      <c r="C439" s="130"/>
      <c r="D439" s="251">
        <f>IFERROR(E439/F439,"N.A")</f>
        <v>1</v>
      </c>
      <c r="E439" s="252">
        <f>COUNTIF('A4 Exploitation'!F398:F438,"ok")</f>
        <v>2</v>
      </c>
      <c r="F439" s="253">
        <f>COUNTA('A4 Exploitation'!F398:F438)</f>
        <v>2</v>
      </c>
      <c r="G439" s="12"/>
    </row>
    <row r="440" spans="1:7" ht="27.75" customHeight="1" x14ac:dyDescent="0.3">
      <c r="A440" s="59" t="s">
        <v>36</v>
      </c>
      <c r="B440" s="59"/>
      <c r="C440" s="59"/>
      <c r="D440" s="59">
        <f>SUM(B430:C434,B436:C439)</f>
        <v>2</v>
      </c>
    </row>
    <row r="441" spans="1:7" x14ac:dyDescent="0.3">
      <c r="A441" s="5" t="s">
        <v>35</v>
      </c>
      <c r="B441" s="132"/>
      <c r="C441" s="133"/>
      <c r="D441" s="134">
        <f>D440/(COUNT(B430:C434,B436:C439)*2)</f>
        <v>0.16666666666666666</v>
      </c>
    </row>
    <row r="442" spans="1:7" x14ac:dyDescent="0.3">
      <c r="A442" s="2"/>
      <c r="B442" s="135"/>
      <c r="C442" s="135"/>
      <c r="D442" s="135"/>
    </row>
    <row r="443" spans="1:7" ht="18" x14ac:dyDescent="0.35">
      <c r="A443" s="42" t="s">
        <v>41</v>
      </c>
      <c r="B443" s="152"/>
      <c r="C443" s="153"/>
      <c r="D443" s="143">
        <f>SUM(D440,D417,D426,D406)</f>
        <v>2</v>
      </c>
    </row>
    <row r="444" spans="1:7" ht="18" x14ac:dyDescent="0.35">
      <c r="A444" s="42" t="s">
        <v>206</v>
      </c>
      <c r="B444" s="152"/>
      <c r="C444" s="153"/>
      <c r="D444" s="144">
        <f>D443/(COUNT(B430:C434,B410:C416,B421:C425,B398:C405,B436:C439)*2)</f>
        <v>0.05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0</v>
      </c>
      <c r="C476" s="140"/>
      <c r="D476" s="281">
        <f>IFERROR(E476/F476,"N.A")</f>
        <v>0</v>
      </c>
      <c r="E476" s="252">
        <f>COUNTIF('A4 Exploitation'!F451:F475,"ok")</f>
        <v>0</v>
      </c>
      <c r="F476" s="253">
        <f>COUNTA('A4 Exploitation'!F451:F475)</f>
        <v>1</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f>AVERAGE(D41,D99,D153,D200,D261,D313,D353,D386,D439,D476,D498,D512,D532,D543)</f>
        <v>0.8</v>
      </c>
    </row>
    <row r="548" spans="1:4" ht="22.5" x14ac:dyDescent="0.45">
      <c r="A548" s="35" t="s">
        <v>45</v>
      </c>
      <c r="B548" s="181"/>
      <c r="C548" s="182"/>
      <c r="D548" s="183">
        <f>SUM(D544,D533,D513,D502,D443,D390,D357,D45,D317,D265,D157,D480,D204,D102)</f>
        <v>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1.7543859649122806E-2</v>
      </c>
    </row>
  </sheetData>
  <sheetProtection algorithmName="SHA-512" hashValue="ryUCGDLwt7SUTdbl9hMe9faa3QIrHPXsVMr+lVrGpCXjI+JRYaFZwzP5zS5ZMsHpWRMdun5Qqr2W10ti5tm2zw==" saltValue="nWDUkfPQVYCHlmDPpeYJG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5" zoomScale="60" zoomScaleNormal="90"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Mahdia</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f>E197*100/F197</f>
        <v>71.428571428571431</v>
      </c>
      <c r="E197" s="287">
        <f>COUNTIF('A4 Technique'!F17:F193,"ok")</f>
        <v>5</v>
      </c>
      <c r="F197" s="288">
        <f>COUNTA('A4 Technique'!F17:F193)</f>
        <v>7</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Mahdia</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F92" sqref="F9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409</v>
      </c>
      <c r="C10" s="334"/>
      <c r="D10" s="334"/>
      <c r="E10" s="334"/>
      <c r="F10" s="334"/>
      <c r="G10" s="125"/>
    </row>
    <row r="11" spans="1:7" ht="24" x14ac:dyDescent="0.45">
      <c r="A11" s="14" t="s">
        <v>43</v>
      </c>
      <c r="B11" s="329">
        <v>43171</v>
      </c>
      <c r="C11" s="329"/>
      <c r="D11" s="329"/>
      <c r="E11" s="329"/>
      <c r="F11" s="329"/>
      <c r="G11" s="125"/>
    </row>
    <row r="12" spans="1:7" ht="24" x14ac:dyDescent="0.45">
      <c r="A12" s="14" t="s">
        <v>239</v>
      </c>
      <c r="B12" s="327">
        <f>D549</f>
        <v>0.89864864864864868</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43171</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1.75" customHeight="1"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43171</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2</v>
      </c>
      <c r="C54" s="130"/>
      <c r="D54" s="138" t="s">
        <v>410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ht="49.5" x14ac:dyDescent="0.3">
      <c r="A57" s="10" t="s">
        <v>27</v>
      </c>
      <c r="B57" s="130">
        <v>1</v>
      </c>
      <c r="C57" s="130"/>
      <c r="D57" s="138" t="s">
        <v>443</v>
      </c>
      <c r="E57" s="94"/>
      <c r="F57" s="204" t="s">
        <v>356</v>
      </c>
    </row>
    <row r="58" spans="1:7" ht="54" customHeight="1" x14ac:dyDescent="0.3">
      <c r="A58" s="18" t="s">
        <v>128</v>
      </c>
      <c r="B58" s="130">
        <v>1</v>
      </c>
      <c r="C58" s="130"/>
      <c r="D58" s="138" t="s">
        <v>455</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290" t="str">
        <f>IF(B65=0, -5, "0")</f>
        <v>0</v>
      </c>
      <c r="D65" s="149"/>
      <c r="E65" s="116"/>
      <c r="F65" s="204"/>
      <c r="G65" s="127"/>
    </row>
    <row r="66" spans="1:7" x14ac:dyDescent="0.3">
      <c r="A66" s="8" t="s">
        <v>129</v>
      </c>
      <c r="B66" s="130">
        <v>2</v>
      </c>
      <c r="C66" s="130"/>
      <c r="D66" s="113"/>
      <c r="E66" s="94"/>
      <c r="F66" s="204"/>
    </row>
    <row r="67" spans="1:7" ht="33" x14ac:dyDescent="0.3">
      <c r="A67" s="8" t="s">
        <v>110</v>
      </c>
      <c r="B67" s="130">
        <v>1</v>
      </c>
      <c r="C67" s="130"/>
      <c r="D67" s="113" t="s">
        <v>411</v>
      </c>
      <c r="E67" s="94"/>
      <c r="F67" s="204" t="s">
        <v>356</v>
      </c>
    </row>
    <row r="68" spans="1:7" ht="17.25" x14ac:dyDescent="0.35">
      <c r="A68" s="262" t="s">
        <v>402</v>
      </c>
      <c r="B68" s="130">
        <v>2</v>
      </c>
      <c r="C68" s="136" t="str">
        <f>IF(B68=0, -10, "0")</f>
        <v>0</v>
      </c>
      <c r="D68" s="116"/>
      <c r="E68" s="94"/>
      <c r="F68" s="204"/>
      <c r="G68" s="214"/>
    </row>
    <row r="69" spans="1:7" ht="33" x14ac:dyDescent="0.3">
      <c r="A69" s="209" t="s">
        <v>380</v>
      </c>
      <c r="B69" s="130" t="s">
        <v>32</v>
      </c>
      <c r="C69" s="150" t="str">
        <f>IF(B69=0, -5, "0")</f>
        <v>0</v>
      </c>
      <c r="D69" s="95" t="s">
        <v>412</v>
      </c>
      <c r="E69" s="94"/>
      <c r="F69" s="204"/>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x14ac:dyDescent="0.3">
      <c r="A73" s="209" t="s">
        <v>398</v>
      </c>
      <c r="B73" s="130" t="s">
        <v>32</v>
      </c>
      <c r="C73" s="218"/>
      <c r="D73" s="223"/>
      <c r="E73" s="116"/>
      <c r="F73" s="204"/>
      <c r="G73" s="214"/>
    </row>
    <row r="74" spans="1:7" s="112" customFormat="1" ht="174" customHeight="1" x14ac:dyDescent="0.3">
      <c r="A74" s="209" t="s">
        <v>393</v>
      </c>
      <c r="B74" s="130">
        <v>0</v>
      </c>
      <c r="C74" s="150">
        <f>IF(B74=0, -5, "0")</f>
        <v>-5</v>
      </c>
      <c r="D74" s="294" t="s">
        <v>449</v>
      </c>
      <c r="E74" s="116" t="s">
        <v>448</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418</v>
      </c>
      <c r="E79" s="106"/>
      <c r="F79" s="204" t="s">
        <v>356</v>
      </c>
      <c r="G79" s="214"/>
    </row>
    <row r="80" spans="1:7" s="112" customFormat="1" ht="33" x14ac:dyDescent="0.3">
      <c r="A80" s="8" t="s">
        <v>75</v>
      </c>
      <c r="B80" s="130">
        <v>1</v>
      </c>
      <c r="C80" s="131"/>
      <c r="D80" s="151" t="s">
        <v>419</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16</v>
      </c>
    </row>
    <row r="85" spans="1:7" x14ac:dyDescent="0.3">
      <c r="A85" s="5" t="s">
        <v>35</v>
      </c>
      <c r="B85" s="132"/>
      <c r="C85" s="133"/>
      <c r="D85" s="134">
        <f>D84/(COUNT(B65:C83)*2)</f>
        <v>0.5714285714285714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98" x14ac:dyDescent="0.3">
      <c r="A92" s="70" t="s">
        <v>384</v>
      </c>
      <c r="B92" s="130">
        <v>1</v>
      </c>
      <c r="C92" s="218"/>
      <c r="D92" s="147" t="s">
        <v>444</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49</v>
      </c>
    </row>
    <row r="103" spans="1:7" ht="18" x14ac:dyDescent="0.35">
      <c r="A103" s="42" t="s">
        <v>199</v>
      </c>
      <c r="B103" s="152"/>
      <c r="C103" s="153"/>
      <c r="D103" s="144">
        <f>D102/(COUNT(B88:C93,B53:C60,B65:C83,B95:C99)*2)</f>
        <v>0.765625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43171</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ht="33" x14ac:dyDescent="0.3">
      <c r="A110" s="7" t="s">
        <v>53</v>
      </c>
      <c r="B110" s="130">
        <v>2</v>
      </c>
      <c r="C110" s="130"/>
      <c r="D110" s="95" t="s">
        <v>414</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5.25" customHeight="1" x14ac:dyDescent="0.3">
      <c r="A114" s="10" t="s">
        <v>158</v>
      </c>
      <c r="B114" s="130">
        <v>1</v>
      </c>
      <c r="C114" s="130"/>
      <c r="D114" s="123" t="s">
        <v>450</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117" customHeight="1" x14ac:dyDescent="0.3">
      <c r="A124" s="4" t="s">
        <v>59</v>
      </c>
      <c r="B124" s="130">
        <v>0</v>
      </c>
      <c r="C124" s="130"/>
      <c r="D124" s="157" t="s">
        <v>451</v>
      </c>
      <c r="E124" s="95" t="s">
        <v>452</v>
      </c>
      <c r="F124" s="204" t="s">
        <v>356</v>
      </c>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445</v>
      </c>
      <c r="B129" s="130">
        <v>2</v>
      </c>
      <c r="C129" s="292" t="str">
        <f>IF(B129=0, -5, "0")</f>
        <v>0</v>
      </c>
      <c r="D129" s="116"/>
      <c r="E129" s="116"/>
      <c r="F129" s="204"/>
      <c r="G129" s="127"/>
    </row>
    <row r="130" spans="1:7" ht="18" x14ac:dyDescent="0.3">
      <c r="A130" s="70" t="s">
        <v>240</v>
      </c>
      <c r="B130" s="130">
        <v>2</v>
      </c>
      <c r="C130" s="131"/>
      <c r="D130" s="154"/>
      <c r="E130" s="106"/>
      <c r="F130" s="204"/>
    </row>
    <row r="131" spans="1:7" ht="34.5" customHeight="1" x14ac:dyDescent="0.3">
      <c r="A131" s="209" t="s">
        <v>380</v>
      </c>
      <c r="B131" s="130">
        <v>2</v>
      </c>
      <c r="C131" s="292" t="str">
        <f>IF(B131=0, -5, "0")</f>
        <v>0</v>
      </c>
      <c r="D131" s="95" t="s">
        <v>415</v>
      </c>
      <c r="E131" s="95"/>
      <c r="F131" s="204"/>
      <c r="G131" s="127"/>
    </row>
    <row r="132" spans="1:7" ht="132.75" customHeight="1" x14ac:dyDescent="0.3">
      <c r="A132" s="210" t="s">
        <v>157</v>
      </c>
      <c r="B132" s="130">
        <v>0</v>
      </c>
      <c r="C132" s="150">
        <f>IF(B132=0, -5, "0")</f>
        <v>-5</v>
      </c>
      <c r="D132" s="294" t="s">
        <v>416</v>
      </c>
      <c r="E132" s="95" t="s">
        <v>417</v>
      </c>
      <c r="F132" s="204" t="s">
        <v>356</v>
      </c>
      <c r="G132" s="127"/>
    </row>
    <row r="133" spans="1:7" ht="18" customHeight="1" x14ac:dyDescent="0.35">
      <c r="A133" s="191" t="s">
        <v>399</v>
      </c>
      <c r="B133" s="130">
        <v>2</v>
      </c>
      <c r="C133" s="130"/>
      <c r="D133" s="235"/>
      <c r="E133" s="67"/>
      <c r="F133" s="204"/>
      <c r="G133" s="127"/>
    </row>
    <row r="134" spans="1:7" ht="51.75" customHeight="1" x14ac:dyDescent="0.3">
      <c r="A134" s="212" t="s">
        <v>155</v>
      </c>
      <c r="B134" s="130">
        <v>1</v>
      </c>
      <c r="C134" s="150" t="str">
        <f>IF(B134=0, -5, "0")</f>
        <v>0</v>
      </c>
      <c r="D134" s="116" t="s">
        <v>453</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74"/>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x14ac:dyDescent="0.3">
      <c r="A151" s="219" t="s">
        <v>441</v>
      </c>
      <c r="B151" s="130">
        <v>2</v>
      </c>
      <c r="C151" s="225"/>
      <c r="D151" s="116"/>
      <c r="E151" s="116"/>
      <c r="F151" s="204"/>
      <c r="G151" s="127"/>
    </row>
    <row r="152" spans="1:7" s="112" customFormat="1" ht="33" x14ac:dyDescent="0.3">
      <c r="A152" s="219" t="s">
        <v>392</v>
      </c>
      <c r="B152" s="130">
        <v>1</v>
      </c>
      <c r="C152" s="150"/>
      <c r="D152" s="116" t="s">
        <v>438</v>
      </c>
      <c r="E152" s="116"/>
      <c r="F152" s="204" t="s">
        <v>356</v>
      </c>
      <c r="G152" s="127"/>
    </row>
    <row r="153" spans="1:7" ht="45" x14ac:dyDescent="0.3">
      <c r="A153" s="55" t="s">
        <v>249</v>
      </c>
      <c r="B153" s="280">
        <v>2</v>
      </c>
      <c r="C153" s="140"/>
      <c r="D153" s="293">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43171</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20.25" customHeight="1" x14ac:dyDescent="0.3">
      <c r="A169" s="7" t="s">
        <v>171</v>
      </c>
      <c r="B169" s="130">
        <v>2</v>
      </c>
      <c r="C169" s="130"/>
      <c r="D169" s="95" t="s">
        <v>439</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8.25" customHeight="1" x14ac:dyDescent="0.35">
      <c r="A186" s="266" t="s">
        <v>186</v>
      </c>
      <c r="B186" s="130">
        <v>1</v>
      </c>
      <c r="C186" s="136" t="str">
        <f>IF(B186=0, -10, "0")</f>
        <v>0</v>
      </c>
      <c r="D186" s="296" t="s">
        <v>437</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x14ac:dyDescent="0.3">
      <c r="A196" s="4" t="s">
        <v>361</v>
      </c>
      <c r="B196" s="130">
        <v>2</v>
      </c>
      <c r="C196" s="131"/>
      <c r="D196" s="116"/>
      <c r="E196" s="106"/>
      <c r="F196" s="204"/>
      <c r="G196" s="127"/>
    </row>
    <row r="197" spans="1:7" s="112" customFormat="1" x14ac:dyDescent="0.3">
      <c r="A197" s="70" t="s">
        <v>442</v>
      </c>
      <c r="B197" s="130">
        <v>2</v>
      </c>
      <c r="C197" s="131"/>
      <c r="D197" s="116"/>
      <c r="E197" s="106"/>
      <c r="F197" s="204"/>
      <c r="G197" s="127"/>
    </row>
    <row r="198" spans="1:7" s="112" customFormat="1" x14ac:dyDescent="0.3">
      <c r="A198" s="10" t="s">
        <v>441</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43171</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16.5" customHeight="1" x14ac:dyDescent="0.3">
      <c r="A252" s="208" t="s">
        <v>446</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442</v>
      </c>
      <c r="B258" s="130" t="s">
        <v>32</v>
      </c>
      <c r="C258" s="131"/>
      <c r="D258" s="147"/>
      <c r="E258" s="106"/>
      <c r="F258" s="204"/>
      <c r="G258" s="127"/>
    </row>
    <row r="259" spans="1:7" x14ac:dyDescent="0.3">
      <c r="A259" s="219" t="s">
        <v>441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51"/>
      <c r="E261" s="252"/>
      <c r="F261" s="253"/>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43171</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442</v>
      </c>
      <c r="B310" s="130" t="s">
        <v>32</v>
      </c>
      <c r="C310" s="213"/>
      <c r="D310" s="165"/>
      <c r="E310" s="106"/>
      <c r="F310" s="204"/>
      <c r="G310" s="214"/>
    </row>
    <row r="311" spans="1:7" s="16" customFormat="1" x14ac:dyDescent="0.3">
      <c r="A311" s="219" t="s">
        <v>441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43171</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9"/>
      <c r="E350" s="289"/>
      <c r="F350" s="204"/>
      <c r="G350" s="127"/>
    </row>
    <row r="351" spans="1:7" s="112" customFormat="1" x14ac:dyDescent="0.3">
      <c r="A351" s="219" t="s">
        <v>441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43171</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441</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43171</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168" customHeight="1" x14ac:dyDescent="0.3">
      <c r="A405" s="272" t="s">
        <v>406</v>
      </c>
      <c r="B405" s="130">
        <v>0</v>
      </c>
      <c r="C405" s="136">
        <f>IF(B405=0, -10, "0")</f>
        <v>-10</v>
      </c>
      <c r="D405" s="116" t="s">
        <v>447</v>
      </c>
      <c r="E405" s="95" t="s">
        <v>420</v>
      </c>
      <c r="F405" s="204"/>
      <c r="G405" s="127"/>
    </row>
    <row r="406" spans="1:7" x14ac:dyDescent="0.3">
      <c r="A406" s="59" t="s">
        <v>36</v>
      </c>
      <c r="B406" s="59"/>
      <c r="C406" s="59"/>
      <c r="D406" s="59">
        <f>SUM(B398:C405)</f>
        <v>2</v>
      </c>
      <c r="G406" s="127"/>
    </row>
    <row r="407" spans="1:7" x14ac:dyDescent="0.3">
      <c r="A407" s="5" t="s">
        <v>35</v>
      </c>
      <c r="B407" s="132"/>
      <c r="C407" s="133"/>
      <c r="D407" s="134">
        <f>D406/(COUNT(B398:C405)*2)</f>
        <v>0.125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440</v>
      </c>
      <c r="E415" s="94"/>
      <c r="F415" s="204"/>
      <c r="G415" s="127"/>
    </row>
    <row r="416" spans="1:7" x14ac:dyDescent="0.3">
      <c r="A416" s="70" t="s">
        <v>155</v>
      </c>
      <c r="B416" s="130" t="s">
        <v>32</v>
      </c>
      <c r="C416" s="131"/>
      <c r="D416" s="116"/>
      <c r="E416" s="94"/>
      <c r="F416" s="204"/>
      <c r="G416" s="127"/>
    </row>
    <row r="417" spans="1:16382" x14ac:dyDescent="0.3">
      <c r="A417" s="5" t="s">
        <v>36</v>
      </c>
      <c r="B417" s="5"/>
      <c r="C417" s="5"/>
      <c r="D417" s="5">
        <f>SUM(B410:C416)</f>
        <v>11</v>
      </c>
    </row>
    <row r="418" spans="1:16382" x14ac:dyDescent="0.3">
      <c r="A418" s="5" t="s">
        <v>35</v>
      </c>
      <c r="B418" s="132"/>
      <c r="C418" s="132"/>
      <c r="D418" s="169">
        <f>D417/(COUNT(B410:C416)*2)</f>
        <v>0.91666666666666663</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x14ac:dyDescent="0.3">
      <c r="A437" s="10" t="s">
        <v>441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0.7321428571428571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43171</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442</v>
      </c>
      <c r="B473" s="130" t="s">
        <v>32</v>
      </c>
      <c r="C473" s="213"/>
      <c r="D473" s="116"/>
      <c r="E473" s="106"/>
      <c r="F473" s="204"/>
      <c r="G473" s="127"/>
    </row>
    <row r="474" spans="1:7" s="112" customFormat="1" x14ac:dyDescent="0.3">
      <c r="A474" s="219" t="s">
        <v>441</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22</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43171</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43171</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43171</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32.25" customHeight="1" x14ac:dyDescent="0.3">
      <c r="A529" s="55" t="s">
        <v>354</v>
      </c>
      <c r="B529" s="130" t="s">
        <v>32</v>
      </c>
      <c r="C529" s="140"/>
      <c r="D529" s="174"/>
      <c r="E529" s="94"/>
      <c r="F529" s="204"/>
    </row>
    <row r="530" spans="1:7" s="112" customFormat="1" x14ac:dyDescent="0.3">
      <c r="A530" s="66" t="s">
        <v>394</v>
      </c>
      <c r="B530" s="130" t="s">
        <v>32</v>
      </c>
      <c r="C530" s="150" t="str">
        <f>IF(B530=0, -5, "0")</f>
        <v>0</v>
      </c>
      <c r="D530" s="116" t="s">
        <v>436</v>
      </c>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43171</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399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0.89864864864864868</v>
      </c>
    </row>
  </sheetData>
  <sheetProtection algorithmName="SHA-512" hashValue="qRsGG89guNavZDMcucio/FC8Vl0b5QjDxYlNmkqdLM5NsKhupEFDSqc8aL36FbLzMRQiAv4i0X0RNcbxm1sqtA==" saltValue="vOLsT4nB3UCSvisY/BGNp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540:B542 B212:B221 B226:B243 B196:B199 B257:B260 B273:B284 B248:B255 B325:B332 B337:B348 B309:B312 B365:B372 B377:B382 B350:B352 B398:B405 B410:B416 B421:B425 B430:B434 B384:B385 B451:B456 B461:B470 B436:B438 B488:B492 B472:B475 B496:B497 B509:B511 B289:B307">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7" zoomScaleNormal="90" zoomScaleSheetLayoutView="67" workbookViewId="0">
      <selection activeCell="F181" sqref="F18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Mahdia</v>
      </c>
      <c r="B7" s="332"/>
      <c r="C7" s="332"/>
      <c r="D7" s="332"/>
      <c r="E7" s="332"/>
      <c r="F7" s="332"/>
      <c r="G7" s="125"/>
    </row>
    <row r="8" spans="1:7" s="12" customFormat="1" ht="24" x14ac:dyDescent="0.45">
      <c r="A8" s="14" t="s">
        <v>42</v>
      </c>
      <c r="B8" s="352" t="str">
        <f>'A1 Exploitation'!B9:F9</f>
        <v>Mme Meriam CHOUCHENE</v>
      </c>
      <c r="C8" s="352"/>
      <c r="D8" s="352"/>
      <c r="E8" s="352"/>
      <c r="F8" s="352"/>
      <c r="G8" s="125"/>
    </row>
    <row r="9" spans="1:7" s="12" customFormat="1" ht="24" x14ac:dyDescent="0.45">
      <c r="A9" s="15" t="s">
        <v>44</v>
      </c>
      <c r="B9" s="353" t="str">
        <f>'A1 Exploitation'!B10:F10</f>
        <v>Directeur magasin &amp; chefs rayons</v>
      </c>
      <c r="C9" s="353"/>
      <c r="D9" s="353"/>
      <c r="E9" s="353"/>
      <c r="F9" s="353"/>
      <c r="G9" s="125"/>
    </row>
    <row r="10" spans="1:7" s="12" customFormat="1" ht="24" x14ac:dyDescent="0.45">
      <c r="A10" s="14" t="s">
        <v>43</v>
      </c>
      <c r="B10" s="350">
        <f>'A1 Exploitation'!B11:F11</f>
        <v>43171</v>
      </c>
      <c r="C10" s="350"/>
      <c r="D10" s="350"/>
      <c r="E10" s="350"/>
      <c r="F10" s="350"/>
      <c r="G10" s="125"/>
    </row>
    <row r="11" spans="1:7" s="12" customFormat="1" ht="24" x14ac:dyDescent="0.45">
      <c r="A11" s="14" t="s">
        <v>294</v>
      </c>
      <c r="B11" s="349">
        <f>D199</f>
        <v>0.92771084337349397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0</v>
      </c>
      <c r="C19" s="94"/>
      <c r="D19" s="95" t="s">
        <v>422</v>
      </c>
      <c r="E19" s="95" t="s">
        <v>423</v>
      </c>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435</v>
      </c>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0</v>
      </c>
      <c r="C58" s="94"/>
      <c r="D58" s="95" t="s">
        <v>424</v>
      </c>
      <c r="E58" s="95" t="s">
        <v>434</v>
      </c>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30" x14ac:dyDescent="0.4">
      <c r="A67" s="17" t="s">
        <v>271</v>
      </c>
      <c r="B67" s="100">
        <v>0</v>
      </c>
      <c r="C67" s="101"/>
      <c r="D67" s="102" t="s">
        <v>425</v>
      </c>
      <c r="E67" s="102" t="s">
        <v>426</v>
      </c>
      <c r="F67" s="94" t="s">
        <v>357</v>
      </c>
    </row>
    <row r="68" spans="1:7" ht="75" x14ac:dyDescent="0.4">
      <c r="A68" s="17" t="s">
        <v>272</v>
      </c>
      <c r="B68" s="100">
        <v>0</v>
      </c>
      <c r="C68" s="101"/>
      <c r="D68" s="95" t="s">
        <v>421</v>
      </c>
      <c r="E68" s="102" t="s">
        <v>427</v>
      </c>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6" customHeight="1"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7" t="s">
        <v>36</v>
      </c>
      <c r="B84" s="338"/>
      <c r="C84" s="339"/>
      <c r="D84" s="248">
        <f>SUM(B67:C83)</f>
        <v>16</v>
      </c>
    </row>
    <row r="85" spans="1:7" x14ac:dyDescent="0.3">
      <c r="A85" s="337" t="s">
        <v>295</v>
      </c>
      <c r="B85" s="338"/>
      <c r="C85" s="339"/>
      <c r="D85" s="33">
        <f>D84/(COUNT(B67:C83)*2)</f>
        <v>0.8</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t="s">
        <v>428</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2.5" customHeight="1"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429</v>
      </c>
      <c r="E94" s="94"/>
      <c r="F94" s="94"/>
    </row>
    <row r="95" spans="1:7" ht="99" x14ac:dyDescent="0.3">
      <c r="A95" s="20" t="s">
        <v>165</v>
      </c>
      <c r="B95" s="110">
        <v>1</v>
      </c>
      <c r="C95" s="94"/>
      <c r="D95" s="95" t="s">
        <v>430</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431</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20</v>
      </c>
    </row>
    <row r="103" spans="1:7" x14ac:dyDescent="0.3">
      <c r="A103" s="337" t="s">
        <v>295</v>
      </c>
      <c r="B103" s="338"/>
      <c r="C103" s="339"/>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5.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8">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7" t="s">
        <v>36</v>
      </c>
      <c r="B169" s="338"/>
      <c r="C169" s="339"/>
      <c r="D169" s="248">
        <f>SUM(B165:C168)</f>
        <v>4</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ht="33" x14ac:dyDescent="0.3">
      <c r="A181" s="44" t="s">
        <v>315</v>
      </c>
      <c r="B181" s="94">
        <v>0</v>
      </c>
      <c r="C181" s="94"/>
      <c r="D181" s="95" t="s">
        <v>432</v>
      </c>
      <c r="E181" s="95" t="s">
        <v>433</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6</v>
      </c>
    </row>
    <row r="195" spans="1:6" x14ac:dyDescent="0.3">
      <c r="A195" s="337" t="s">
        <v>295</v>
      </c>
      <c r="B195" s="338"/>
      <c r="C195" s="339"/>
      <c r="D195" s="33">
        <f>D194/(COUNT(B190:C193)*2)</f>
        <v>1</v>
      </c>
    </row>
    <row r="197" spans="1:6" ht="18" x14ac:dyDescent="0.35">
      <c r="A197" s="64" t="s">
        <v>246</v>
      </c>
      <c r="B197" s="63"/>
      <c r="C197" s="63"/>
      <c r="D197" s="295">
        <v>0</v>
      </c>
      <c r="E197" s="287"/>
      <c r="F197" s="288"/>
    </row>
    <row r="198" spans="1:6" ht="22.5" x14ac:dyDescent="0.3">
      <c r="A198" s="35" t="s">
        <v>322</v>
      </c>
      <c r="B198" s="36"/>
      <c r="C198" s="37"/>
      <c r="D198" s="38">
        <f>SUM(D194,D186,D177,D169,D161,D63,D52,D33,D22,D118,D149,D133,D102,D84,D42)</f>
        <v>154</v>
      </c>
    </row>
    <row r="199" spans="1:6" ht="22.5" x14ac:dyDescent="0.3">
      <c r="A199" s="35" t="s">
        <v>323</v>
      </c>
      <c r="B199" s="36"/>
      <c r="C199" s="37"/>
      <c r="D199" s="39">
        <f>D198/(COUNT(B190:C193,B181:C185,B173:C176,B165:C168,B153:C160,B56:C62,B46:C51,B26:C32,B17:C21,B107:C117,B137:C148,B122:C132,B88:C101,B67:C83,B37:C41)*2)</f>
        <v>0.92771084337349397</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7" zoomScaleSheetLayoutView="67" workbookViewId="0">
      <selection activeCell="F509" sqref="F50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456</v>
      </c>
      <c r="C10" s="334"/>
      <c r="D10" s="334"/>
      <c r="E10" s="334"/>
      <c r="F10" s="334"/>
      <c r="G10" s="125"/>
    </row>
    <row r="11" spans="1:7" ht="24" x14ac:dyDescent="0.45">
      <c r="A11" s="14" t="s">
        <v>43</v>
      </c>
      <c r="B11" s="329">
        <v>43269</v>
      </c>
      <c r="C11" s="329"/>
      <c r="D11" s="329"/>
      <c r="E11" s="329"/>
      <c r="F11" s="329"/>
      <c r="G11" s="125"/>
    </row>
    <row r="12" spans="1:7" ht="24" x14ac:dyDescent="0.45">
      <c r="A12" s="14" t="s">
        <v>239</v>
      </c>
      <c r="B12" s="327">
        <f>D549</f>
        <v>0.9678899082568807</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43269</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43269</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61.5" customHeight="1" x14ac:dyDescent="0.3">
      <c r="A54" s="18" t="s">
        <v>229</v>
      </c>
      <c r="B54" s="130">
        <v>0</v>
      </c>
      <c r="C54" s="130"/>
      <c r="D54" s="138" t="s">
        <v>465</v>
      </c>
      <c r="E54" s="95" t="s">
        <v>464</v>
      </c>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1</v>
      </c>
      <c r="C71" s="130"/>
      <c r="D71" s="129" t="s">
        <v>466</v>
      </c>
      <c r="E71" s="94"/>
      <c r="F71" s="204" t="s">
        <v>356</v>
      </c>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115.5" x14ac:dyDescent="0.3">
      <c r="A76" s="70" t="s">
        <v>156</v>
      </c>
      <c r="B76" s="130">
        <v>1</v>
      </c>
      <c r="C76" s="131"/>
      <c r="D76" s="138" t="s">
        <v>471</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53.25" customHeight="1" x14ac:dyDescent="0.35">
      <c r="A89" s="260" t="s">
        <v>55</v>
      </c>
      <c r="B89" s="130">
        <v>2</v>
      </c>
      <c r="C89" s="136" t="str">
        <f>IF(B89=0, -10, IF(B89=1, -5, "0"))</f>
        <v>0</v>
      </c>
      <c r="D89" s="137" t="s">
        <v>494</v>
      </c>
      <c r="E89" s="94"/>
      <c r="F89" s="204" t="s">
        <v>356</v>
      </c>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0</v>
      </c>
      <c r="C92" s="218"/>
      <c r="D92" s="147" t="s">
        <v>479</v>
      </c>
      <c r="E92" s="116" t="s">
        <v>484</v>
      </c>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7</v>
      </c>
      <c r="F99" s="283">
        <f>COUNTA('A1 Exploitation'!F53:F98)</f>
        <v>7</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64</v>
      </c>
    </row>
    <row r="103" spans="1:7" ht="18" x14ac:dyDescent="0.35">
      <c r="A103" s="42" t="s">
        <v>199</v>
      </c>
      <c r="B103" s="152"/>
      <c r="C103" s="153"/>
      <c r="D103" s="144">
        <f>D102/(COUNT(B88:C93,B53:C60,B65:C83,B95:C99)*2)</f>
        <v>0.91428571428571426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43269</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459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49.5" x14ac:dyDescent="0.3">
      <c r="A127" s="191" t="s">
        <v>68</v>
      </c>
      <c r="B127" s="130">
        <v>1</v>
      </c>
      <c r="C127" s="213"/>
      <c r="D127" s="116" t="s">
        <v>485</v>
      </c>
      <c r="E127" s="94"/>
      <c r="F127" s="204" t="s">
        <v>356</v>
      </c>
    </row>
    <row r="128" spans="1:6" x14ac:dyDescent="0.3">
      <c r="A128" s="4" t="s">
        <v>170</v>
      </c>
      <c r="B128" s="130">
        <v>2</v>
      </c>
      <c r="C128" s="131"/>
      <c r="D128" s="95"/>
      <c r="E128" s="94"/>
      <c r="F128" s="204"/>
    </row>
    <row r="129" spans="1:7" s="112" customFormat="1" ht="29.25" customHeight="1" x14ac:dyDescent="0.3">
      <c r="A129" s="238" t="s">
        <v>445</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5</v>
      </c>
      <c r="F153" s="283">
        <f>COUNTA('A1 Exploitation'!F110:F152)</f>
        <v>5</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43269</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92.25" customHeight="1" x14ac:dyDescent="0.3">
      <c r="A168" s="10" t="s">
        <v>123</v>
      </c>
      <c r="B168" s="130">
        <v>1</v>
      </c>
      <c r="C168" s="130"/>
      <c r="D168" s="138" t="s">
        <v>486</v>
      </c>
      <c r="E168" s="94"/>
      <c r="F168" s="204" t="s">
        <v>356</v>
      </c>
    </row>
    <row r="169" spans="1:7" ht="129.75" customHeight="1" x14ac:dyDescent="0.3">
      <c r="A169" s="7" t="s">
        <v>171</v>
      </c>
      <c r="B169" s="130">
        <v>0</v>
      </c>
      <c r="C169" s="130"/>
      <c r="D169" s="95" t="s">
        <v>467</v>
      </c>
      <c r="E169" s="95" t="s">
        <v>468</v>
      </c>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11</v>
      </c>
    </row>
    <row r="173" spans="1:7" x14ac:dyDescent="0.3">
      <c r="A173" s="5" t="s">
        <v>35</v>
      </c>
      <c r="B173" s="132"/>
      <c r="C173" s="133"/>
      <c r="D173" s="134">
        <f>D172/(COUNT(B165:C171)*2)</f>
        <v>0.7857142857142857</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457</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5.2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43269</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446</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442</v>
      </c>
      <c r="B258" s="130" t="s">
        <v>32</v>
      </c>
      <c r="C258" s="131"/>
      <c r="D258" s="147"/>
      <c r="E258" s="106"/>
      <c r="F258" s="204"/>
      <c r="G258" s="127"/>
    </row>
    <row r="259" spans="1:7" ht="30" x14ac:dyDescent="0.3">
      <c r="A259" s="219" t="s">
        <v>441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43269</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442</v>
      </c>
      <c r="B310" s="130" t="s">
        <v>32</v>
      </c>
      <c r="C310" s="213"/>
      <c r="D310" s="165"/>
      <c r="E310" s="106"/>
      <c r="F310" s="204"/>
      <c r="G310" s="214"/>
    </row>
    <row r="311" spans="1:7" s="16" customFormat="1" ht="30" x14ac:dyDescent="0.3">
      <c r="A311" s="219" t="s">
        <v>441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43269</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t="s">
        <v>356</v>
      </c>
      <c r="G350" s="127"/>
    </row>
    <row r="351" spans="1:7" s="112" customFormat="1" ht="30" x14ac:dyDescent="0.3">
      <c r="A351" s="219" t="s">
        <v>441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43269</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481</v>
      </c>
      <c r="E371" s="94"/>
      <c r="F371" s="204" t="s">
        <v>356</v>
      </c>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441</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43269</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480</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441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43269</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customHeight="1"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t="s">
        <v>356</v>
      </c>
      <c r="G472" s="127"/>
    </row>
    <row r="473" spans="1:7" s="112" customFormat="1" x14ac:dyDescent="0.3">
      <c r="A473" s="55" t="s">
        <v>442</v>
      </c>
      <c r="B473" s="130">
        <v>2</v>
      </c>
      <c r="C473" s="213"/>
      <c r="D473" s="116"/>
      <c r="E473" s="106"/>
      <c r="F473" s="204"/>
      <c r="G473" s="127"/>
    </row>
    <row r="474" spans="1:7" s="112" customFormat="1" ht="30" x14ac:dyDescent="0.3">
      <c r="A474" s="219" t="s">
        <v>441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43269</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43269</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43269</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t="s">
        <v>483</v>
      </c>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COUNTA('A1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43269</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422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0.9678899082568807</v>
      </c>
    </row>
  </sheetData>
  <sheetProtection algorithmName="SHA-512" hashValue="nV98FHJk/3yB/gR8QgVf5wI1IN17G3HNpyzSkyfgENt6bWGTfiWUMooMp0nNTBH4ISx7gem4I7Vs5FEPi9lUoA==" saltValue="2gLX/PsQOleze8RXPtxV9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71" zoomScaleNormal="90" zoomScaleSheetLayoutView="71" workbookViewId="0">
      <selection activeCell="E24" sqref="E2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Mahdia</v>
      </c>
      <c r="B7" s="332"/>
      <c r="C7" s="332"/>
      <c r="D7" s="332"/>
      <c r="E7" s="332"/>
      <c r="F7" s="332"/>
      <c r="G7" s="125"/>
    </row>
    <row r="8" spans="1:7" s="12" customFormat="1" ht="24" x14ac:dyDescent="0.45">
      <c r="A8" s="14" t="s">
        <v>42</v>
      </c>
      <c r="B8" s="352" t="str">
        <f>'A2 Exploitation'!B9:F9</f>
        <v>Mme Meriam CHOUCHENE</v>
      </c>
      <c r="C8" s="352"/>
      <c r="D8" s="352"/>
      <c r="E8" s="352"/>
      <c r="F8" s="352"/>
      <c r="G8" s="125"/>
    </row>
    <row r="9" spans="1:7" s="12" customFormat="1" ht="24" x14ac:dyDescent="0.45">
      <c r="A9" s="15" t="s">
        <v>44</v>
      </c>
      <c r="B9" s="353" t="str">
        <f>'A2 Exploitation'!B10:F10</f>
        <v>Directeur &amp; chefs rayons</v>
      </c>
      <c r="C9" s="353"/>
      <c r="D9" s="353"/>
      <c r="E9" s="353"/>
      <c r="F9" s="353"/>
      <c r="G9" s="125"/>
    </row>
    <row r="10" spans="1:7" s="12" customFormat="1" ht="24" x14ac:dyDescent="0.45">
      <c r="A10" s="14" t="s">
        <v>43</v>
      </c>
      <c r="B10" s="350">
        <f>'A2 Exploitation'!B11:F11</f>
        <v>43269</v>
      </c>
      <c r="C10" s="350"/>
      <c r="D10" s="350"/>
      <c r="E10" s="350"/>
      <c r="F10" s="350"/>
      <c r="G10" s="125"/>
    </row>
    <row r="11" spans="1:7" s="12" customFormat="1" ht="24" x14ac:dyDescent="0.45">
      <c r="A11" s="14" t="s">
        <v>294</v>
      </c>
      <c r="B11" s="349">
        <f>D199</f>
        <v>0.80588235294117649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472</v>
      </c>
      <c r="E17" s="94"/>
      <c r="F17" s="94"/>
      <c r="G17" s="126" t="s">
        <v>357</v>
      </c>
    </row>
    <row r="18" spans="1:7" x14ac:dyDescent="0.3">
      <c r="A18" s="20" t="s">
        <v>80</v>
      </c>
      <c r="B18" s="94">
        <v>2</v>
      </c>
      <c r="C18" s="94"/>
      <c r="D18" s="95"/>
      <c r="E18" s="94"/>
      <c r="F18" s="94"/>
    </row>
    <row r="19" spans="1:7" ht="33" x14ac:dyDescent="0.3">
      <c r="A19" s="17" t="s">
        <v>81</v>
      </c>
      <c r="B19" s="94">
        <v>0</v>
      </c>
      <c r="C19" s="94"/>
      <c r="D19" s="95" t="s">
        <v>473</v>
      </c>
      <c r="E19" s="95" t="s">
        <v>423</v>
      </c>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7</v>
      </c>
    </row>
    <row r="23" spans="1:7" x14ac:dyDescent="0.3">
      <c r="A23" s="337" t="s">
        <v>295</v>
      </c>
      <c r="B23" s="338"/>
      <c r="C23" s="339"/>
      <c r="D23" s="33">
        <f>D22/(COUNT(B17:C21)*2)</f>
        <v>0.7</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8</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0</v>
      </c>
      <c r="C58" s="94"/>
      <c r="D58" s="95" t="s">
        <v>424</v>
      </c>
      <c r="E58" s="95" t="s">
        <v>487</v>
      </c>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t="s">
        <v>32</v>
      </c>
      <c r="C67" s="101"/>
      <c r="D67" s="102"/>
      <c r="E67" s="102"/>
      <c r="F67" s="94"/>
    </row>
    <row r="68" spans="1:7" ht="67.5" x14ac:dyDescent="0.4">
      <c r="A68" s="17" t="s">
        <v>272</v>
      </c>
      <c r="B68" s="100">
        <v>0</v>
      </c>
      <c r="C68" s="101"/>
      <c r="D68" s="95" t="s">
        <v>489</v>
      </c>
      <c r="E68" s="102" t="s">
        <v>488</v>
      </c>
      <c r="F68" s="94" t="s">
        <v>357</v>
      </c>
    </row>
    <row r="69" spans="1:7" ht="32.25" x14ac:dyDescent="0.4">
      <c r="A69" s="17" t="s">
        <v>293</v>
      </c>
      <c r="B69" s="100">
        <v>1</v>
      </c>
      <c r="C69" s="101"/>
      <c r="D69" s="103" t="s">
        <v>476</v>
      </c>
      <c r="E69" s="103"/>
      <c r="F69" s="94" t="s">
        <v>356</v>
      </c>
    </row>
    <row r="70" spans="1:7" ht="19.5" x14ac:dyDescent="0.4">
      <c r="A70" s="20" t="s">
        <v>247</v>
      </c>
      <c r="B70" s="100" t="s">
        <v>32</v>
      </c>
      <c r="C70" s="101"/>
      <c r="D70" s="103" t="s">
        <v>463</v>
      </c>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46.5" x14ac:dyDescent="0.35">
      <c r="A77" s="46" t="s">
        <v>285</v>
      </c>
      <c r="B77" s="100">
        <v>0</v>
      </c>
      <c r="C77" s="120">
        <f>IF(B77=0, -5, "0")</f>
        <v>-5</v>
      </c>
      <c r="D77" s="95" t="s">
        <v>469</v>
      </c>
      <c r="E77" s="105" t="s">
        <v>470</v>
      </c>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0</v>
      </c>
      <c r="C80" s="120">
        <f>IF(B80=0, -5, "0")</f>
        <v>-5</v>
      </c>
      <c r="D80" s="107" t="s">
        <v>490</v>
      </c>
      <c r="E80" s="105" t="s">
        <v>477</v>
      </c>
      <c r="F80" s="94" t="s">
        <v>356</v>
      </c>
    </row>
    <row r="81" spans="1:7" x14ac:dyDescent="0.3">
      <c r="A81" s="17" t="s">
        <v>299</v>
      </c>
      <c r="B81" s="100">
        <v>2</v>
      </c>
      <c r="C81" s="94"/>
      <c r="D81" s="107"/>
      <c r="E81" s="108"/>
      <c r="F81" s="94"/>
    </row>
    <row r="82" spans="1:7" ht="18" x14ac:dyDescent="0.35">
      <c r="A82" s="45" t="s">
        <v>297</v>
      </c>
      <c r="B82" s="100" t="s">
        <v>32</v>
      </c>
      <c r="C82" s="120" t="str">
        <f>IF(B82=0, -5, "0")</f>
        <v>0</v>
      </c>
      <c r="D82" s="107" t="s">
        <v>478</v>
      </c>
      <c r="E82" s="109"/>
      <c r="F82" s="94"/>
    </row>
    <row r="83" spans="1:7" x14ac:dyDescent="0.3">
      <c r="A83" s="17" t="s">
        <v>85</v>
      </c>
      <c r="B83" s="100">
        <v>2</v>
      </c>
      <c r="C83" s="94"/>
      <c r="D83" s="107"/>
      <c r="E83" s="108"/>
      <c r="F83" s="94"/>
    </row>
    <row r="84" spans="1:7" x14ac:dyDescent="0.3">
      <c r="A84" s="337" t="s">
        <v>36</v>
      </c>
      <c r="B84" s="338"/>
      <c r="C84" s="339"/>
      <c r="D84" s="248">
        <f>SUM(B67:C83)</f>
        <v>5</v>
      </c>
    </row>
    <row r="85" spans="1:7" x14ac:dyDescent="0.3">
      <c r="A85" s="337" t="s">
        <v>295</v>
      </c>
      <c r="B85" s="338"/>
      <c r="C85" s="339"/>
      <c r="D85" s="33">
        <f>D84/(COUNT(B67:C83)*2)</f>
        <v>0.19230769230769232</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t="s">
        <v>32</v>
      </c>
      <c r="C89" s="101"/>
      <c r="D89" s="95" t="s">
        <v>462</v>
      </c>
      <c r="E89" s="94"/>
      <c r="F89" s="94"/>
    </row>
    <row r="90" spans="1:7" ht="19.5" x14ac:dyDescent="0.4">
      <c r="A90" s="17" t="s">
        <v>300</v>
      </c>
      <c r="B90" s="110">
        <v>2</v>
      </c>
      <c r="C90" s="101"/>
      <c r="D90" s="107"/>
      <c r="E90" s="94"/>
      <c r="F90" s="94"/>
    </row>
    <row r="91" spans="1:7" ht="21.75" customHeight="1" x14ac:dyDescent="0.4">
      <c r="A91" s="23" t="s">
        <v>301</v>
      </c>
      <c r="B91" s="110" t="s">
        <v>32</v>
      </c>
      <c r="C91" s="101"/>
      <c r="D91" s="107"/>
      <c r="E91" s="94"/>
      <c r="F91" s="94"/>
    </row>
    <row r="92" spans="1:7" ht="19.5" x14ac:dyDescent="0.4">
      <c r="A92" s="20" t="s">
        <v>248</v>
      </c>
      <c r="B92" s="110" t="s">
        <v>32</v>
      </c>
      <c r="C92" s="101"/>
      <c r="D92" s="107" t="s">
        <v>491</v>
      </c>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461</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19</v>
      </c>
    </row>
    <row r="103" spans="1:7" x14ac:dyDescent="0.3">
      <c r="A103" s="337" t="s">
        <v>295</v>
      </c>
      <c r="B103" s="338"/>
      <c r="C103" s="339"/>
      <c r="D103" s="33">
        <f>D102/(COUNT(B88:C101)*2)</f>
        <v>0.95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458</v>
      </c>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8">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33" x14ac:dyDescent="0.3">
      <c r="A166" s="17" t="s">
        <v>287</v>
      </c>
      <c r="B166" s="94">
        <v>1</v>
      </c>
      <c r="C166" s="94"/>
      <c r="D166" s="95" t="s">
        <v>475</v>
      </c>
      <c r="E166" s="94"/>
      <c r="F166" s="94" t="s">
        <v>357</v>
      </c>
    </row>
    <row r="167" spans="1:7" x14ac:dyDescent="0.3">
      <c r="A167" s="44" t="s">
        <v>215</v>
      </c>
      <c r="B167" s="94">
        <v>2</v>
      </c>
      <c r="C167" s="94"/>
      <c r="D167" s="95"/>
      <c r="E167" s="94"/>
      <c r="F167" s="94"/>
    </row>
    <row r="168" spans="1:7" ht="33" x14ac:dyDescent="0.3">
      <c r="A168" s="17" t="s">
        <v>86</v>
      </c>
      <c r="B168" s="94">
        <v>1</v>
      </c>
      <c r="C168" s="94"/>
      <c r="D168" s="95" t="s">
        <v>482</v>
      </c>
      <c r="E168" s="95"/>
      <c r="F168" s="94" t="s">
        <v>356</v>
      </c>
    </row>
    <row r="169" spans="1:7" x14ac:dyDescent="0.3">
      <c r="A169" s="337" t="s">
        <v>36</v>
      </c>
      <c r="B169" s="338"/>
      <c r="C169" s="339"/>
      <c r="D169" s="248">
        <f>SUM(B165:C168)</f>
        <v>6</v>
      </c>
    </row>
    <row r="170" spans="1:7" x14ac:dyDescent="0.3">
      <c r="A170" s="337" t="s">
        <v>295</v>
      </c>
      <c r="B170" s="338"/>
      <c r="C170" s="339"/>
      <c r="D170" s="33">
        <f>D169/(COUNT(B165:C168)*2)</f>
        <v>0.75</v>
      </c>
    </row>
    <row r="171" spans="1:7" s="22" customFormat="1" x14ac:dyDescent="0.3">
      <c r="A171" s="26"/>
      <c r="B171" s="27"/>
      <c r="C171" s="27"/>
      <c r="D171" s="28"/>
      <c r="G171" s="126"/>
    </row>
    <row r="172" spans="1:7" ht="19.5" x14ac:dyDescent="0.4">
      <c r="A172" s="340" t="s">
        <v>17</v>
      </c>
      <c r="B172" s="341"/>
      <c r="C172" s="341"/>
      <c r="D172" s="341"/>
      <c r="E172" s="341"/>
      <c r="F172" s="341"/>
    </row>
    <row r="173" spans="1:7" ht="30.75" x14ac:dyDescent="0.3">
      <c r="A173" s="20" t="s">
        <v>180</v>
      </c>
      <c r="B173" s="94">
        <v>1</v>
      </c>
      <c r="C173" s="94"/>
      <c r="D173" s="119" t="s">
        <v>460</v>
      </c>
      <c r="E173" s="94"/>
      <c r="F173" s="94" t="s">
        <v>356</v>
      </c>
    </row>
    <row r="174" spans="1:7" ht="45.75" x14ac:dyDescent="0.3">
      <c r="A174" s="17" t="s">
        <v>87</v>
      </c>
      <c r="B174" s="94">
        <v>1</v>
      </c>
      <c r="C174" s="94"/>
      <c r="D174" s="119" t="s">
        <v>492</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66" x14ac:dyDescent="0.3">
      <c r="A181" s="44" t="s">
        <v>315</v>
      </c>
      <c r="B181" s="94">
        <v>0</v>
      </c>
      <c r="C181" s="94"/>
      <c r="D181" s="95" t="s">
        <v>432</v>
      </c>
      <c r="E181" s="95" t="s">
        <v>474</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493</v>
      </c>
      <c r="B197" s="63"/>
      <c r="C197" s="63"/>
      <c r="D197" s="298">
        <f>E197/F197</f>
        <v>0.14285714285714285</v>
      </c>
      <c r="E197" s="297">
        <f>COUNTIF('A1 Technique'!F17:F193,"ok")</f>
        <v>1</v>
      </c>
      <c r="F197" s="297">
        <f>COUNTA('A1 Technique'!F17:F193)</f>
        <v>7</v>
      </c>
    </row>
    <row r="198" spans="1:6" ht="22.5" x14ac:dyDescent="0.3">
      <c r="A198" s="35" t="s">
        <v>45</v>
      </c>
      <c r="B198" s="36"/>
      <c r="C198" s="37"/>
      <c r="D198" s="38">
        <f>SUM(D194,D186,D177,D169,D161,D63,D52,D33,D22,D118,D149,D133,D102,D84,D42)</f>
        <v>137</v>
      </c>
    </row>
    <row r="199" spans="1:6" ht="22.5" x14ac:dyDescent="0.3">
      <c r="A199" s="35" t="s">
        <v>323</v>
      </c>
      <c r="B199" s="36"/>
      <c r="C199" s="37"/>
      <c r="D199" s="39">
        <f>D198/(COUNT(B190:C193,B181:C185,B173:C176,B165:C168,B153:C160,B56:C62,B46:C51,B26:C32,B17:C21,B107:C117,B137:C148,B122:C132,B88:C101,B67:C83,B37:C41)*2)</f>
        <v>0.80588235294117649</v>
      </c>
    </row>
  </sheetData>
  <sheetProtection algorithmName="SHA-512" hashValue="yuDMc1dWc13uRgz8GJKCsIo6P2aBNaLRBo7bpHiEJwo+q6fqBfIZusI3nfiTfdfb1Mhvp4HN5yKluxjj9pwj1g==" saltValue="AFxVdfySOv/RbWSvcYVaQ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7" zoomScale="75" zoomScaleSheetLayoutView="75" workbookViewId="0">
      <selection activeCell="F542" sqref="F54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496</v>
      </c>
      <c r="C9" s="333"/>
      <c r="D9" s="333"/>
      <c r="E9" s="333"/>
      <c r="F9" s="333"/>
      <c r="G9" s="125"/>
    </row>
    <row r="10" spans="1:7" ht="24" x14ac:dyDescent="0.45">
      <c r="A10" s="15" t="s">
        <v>44</v>
      </c>
      <c r="B10" s="334" t="s">
        <v>495</v>
      </c>
      <c r="C10" s="334"/>
      <c r="D10" s="334"/>
      <c r="E10" s="334"/>
      <c r="F10" s="334"/>
      <c r="G10" s="125"/>
    </row>
    <row r="11" spans="1:7" ht="24" x14ac:dyDescent="0.45">
      <c r="A11" s="14" t="s">
        <v>43</v>
      </c>
      <c r="B11" s="329">
        <v>43298</v>
      </c>
      <c r="C11" s="329"/>
      <c r="D11" s="329"/>
      <c r="E11" s="329"/>
      <c r="F11" s="329"/>
      <c r="G11" s="125"/>
    </row>
    <row r="12" spans="1:7" ht="24" x14ac:dyDescent="0.45">
      <c r="A12" s="14" t="s">
        <v>239</v>
      </c>
      <c r="B12" s="327">
        <f>D549</f>
        <v>0.93231441048034935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t="s">
        <v>356</v>
      </c>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43298</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49.5" x14ac:dyDescent="0.3">
      <c r="A66" s="8" t="s">
        <v>129</v>
      </c>
      <c r="B66" s="130">
        <v>1</v>
      </c>
      <c r="C66" s="130"/>
      <c r="D66" s="113" t="s">
        <v>500</v>
      </c>
      <c r="E66" s="94"/>
      <c r="F66" s="204" t="s">
        <v>356</v>
      </c>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82.5" x14ac:dyDescent="0.3">
      <c r="A69" s="209" t="s">
        <v>380</v>
      </c>
      <c r="B69" s="130">
        <v>1</v>
      </c>
      <c r="C69" s="150" t="str">
        <f>IF(B69=0, -5, "0")</f>
        <v>0</v>
      </c>
      <c r="D69" s="95" t="s">
        <v>556</v>
      </c>
      <c r="E69" s="94"/>
      <c r="F69" s="204" t="s">
        <v>356</v>
      </c>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300" t="s">
        <v>550</v>
      </c>
      <c r="E74" s="116"/>
      <c r="F74" s="204"/>
      <c r="G74" s="214"/>
    </row>
    <row r="75" spans="1:7" s="112" customFormat="1" x14ac:dyDescent="0.3">
      <c r="A75" s="70" t="s">
        <v>251</v>
      </c>
      <c r="B75" s="130">
        <v>2</v>
      </c>
      <c r="C75" s="131"/>
      <c r="D75" s="151"/>
      <c r="E75" s="106"/>
      <c r="F75" s="204"/>
      <c r="G75" s="214"/>
    </row>
    <row r="76" spans="1:7" s="112" customFormat="1" ht="84" x14ac:dyDescent="0.3">
      <c r="A76" s="70" t="s">
        <v>156</v>
      </c>
      <c r="B76" s="130">
        <v>1</v>
      </c>
      <c r="C76" s="131"/>
      <c r="D76" s="138" t="s">
        <v>497</v>
      </c>
      <c r="E76" s="106"/>
      <c r="F76" s="204"/>
      <c r="G76" s="214"/>
    </row>
    <row r="77" spans="1:7" s="112" customFormat="1" ht="33" x14ac:dyDescent="0.3">
      <c r="A77" s="70" t="s">
        <v>170</v>
      </c>
      <c r="B77" s="130">
        <v>0</v>
      </c>
      <c r="C77" s="131"/>
      <c r="D77" s="300" t="s">
        <v>498</v>
      </c>
      <c r="E77" s="116" t="s">
        <v>499</v>
      </c>
      <c r="F77" s="204" t="s">
        <v>356</v>
      </c>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0.8529411764705882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98" x14ac:dyDescent="0.3">
      <c r="A92" s="70" t="s">
        <v>384</v>
      </c>
      <c r="B92" s="130">
        <v>1</v>
      </c>
      <c r="C92" s="218"/>
      <c r="D92" s="147" t="s">
        <v>551</v>
      </c>
      <c r="E92" s="106"/>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0.8</v>
      </c>
      <c r="E99" s="282">
        <f>COUNTIF('A2 Exploitation'!F53:F98,"ok")</f>
        <v>4</v>
      </c>
      <c r="F99" s="283">
        <f>COUNTA('A2 Exploitation'!F53:F98)</f>
        <v>5</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65</v>
      </c>
    </row>
    <row r="103" spans="1:7" ht="18" x14ac:dyDescent="0.35">
      <c r="A103" s="42" t="s">
        <v>199</v>
      </c>
      <c r="B103" s="152"/>
      <c r="C103" s="153"/>
      <c r="D103" s="144">
        <f>D102/(COUNT(B88:C93,B53:C60,B65:C83,B95:C99)*2)</f>
        <v>0.90277777777777779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43298</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ht="66" x14ac:dyDescent="0.3">
      <c r="A110" s="7" t="s">
        <v>53</v>
      </c>
      <c r="B110" s="130">
        <v>1</v>
      </c>
      <c r="C110" s="130"/>
      <c r="D110" s="95" t="s">
        <v>557</v>
      </c>
      <c r="E110" s="95"/>
      <c r="F110" s="204" t="s">
        <v>356</v>
      </c>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501</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503</v>
      </c>
      <c r="E128" s="94"/>
      <c r="F128" s="204" t="s">
        <v>357</v>
      </c>
    </row>
    <row r="129" spans="1:7" s="112" customFormat="1" ht="29.25" customHeight="1" x14ac:dyDescent="0.3">
      <c r="A129" s="238" t="s">
        <v>445</v>
      </c>
      <c r="B129" s="130">
        <v>2</v>
      </c>
      <c r="C129" s="213" t="str">
        <f>IF(B129=0, -5, "0")</f>
        <v>0</v>
      </c>
      <c r="D129" s="116"/>
      <c r="E129" s="116"/>
      <c r="F129" s="204"/>
      <c r="G129" s="127"/>
    </row>
    <row r="130" spans="1:7" ht="49.5" x14ac:dyDescent="0.3">
      <c r="A130" s="70" t="s">
        <v>240</v>
      </c>
      <c r="B130" s="130">
        <v>1</v>
      </c>
      <c r="C130" s="131"/>
      <c r="D130" s="138" t="s">
        <v>558</v>
      </c>
      <c r="E130" s="106"/>
      <c r="F130" s="204" t="s">
        <v>357</v>
      </c>
    </row>
    <row r="131" spans="1:7" ht="30" x14ac:dyDescent="0.3">
      <c r="A131" s="209" t="s">
        <v>380</v>
      </c>
      <c r="B131" s="130">
        <v>2</v>
      </c>
      <c r="C131" s="213" t="str">
        <f>IF(B131=0, -5, "0")</f>
        <v>0</v>
      </c>
      <c r="D131" s="95"/>
      <c r="E131" s="95"/>
      <c r="F131" s="204"/>
      <c r="G131" s="127"/>
    </row>
    <row r="132" spans="1:7" ht="143.25" customHeight="1" x14ac:dyDescent="0.3">
      <c r="A132" s="210" t="s">
        <v>157</v>
      </c>
      <c r="B132" s="130">
        <v>1</v>
      </c>
      <c r="C132" s="150" t="str">
        <f>IF(B132=0, -5, "0")</f>
        <v>0</v>
      </c>
      <c r="D132" s="300" t="s">
        <v>552</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176.25" customHeight="1" x14ac:dyDescent="0.3">
      <c r="A138" s="272" t="s">
        <v>388</v>
      </c>
      <c r="B138" s="130">
        <v>2</v>
      </c>
      <c r="C138" s="136" t="str">
        <f>IF(B138=0, -10, "0")</f>
        <v>0</v>
      </c>
      <c r="D138" s="149" t="s">
        <v>502</v>
      </c>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43298</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106.5" customHeight="1" x14ac:dyDescent="0.3">
      <c r="A169" s="7" t="s">
        <v>171</v>
      </c>
      <c r="B169" s="130">
        <v>0</v>
      </c>
      <c r="C169" s="130"/>
      <c r="D169" s="156" t="s">
        <v>513</v>
      </c>
      <c r="E169" s="113" t="s">
        <v>514</v>
      </c>
      <c r="F169" s="204" t="s">
        <v>356</v>
      </c>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38.75" customHeight="1" x14ac:dyDescent="0.35">
      <c r="A182" s="261" t="s">
        <v>223</v>
      </c>
      <c r="B182" s="130">
        <v>1</v>
      </c>
      <c r="C182" s="136">
        <f>IF(B182=0, -10, IF(B182=1, -5, "0"))</f>
        <v>-5</v>
      </c>
      <c r="D182" s="157" t="s">
        <v>547</v>
      </c>
      <c r="E182" s="95"/>
      <c r="F182" s="204" t="s">
        <v>356</v>
      </c>
    </row>
    <row r="183" spans="1:7" x14ac:dyDescent="0.3">
      <c r="A183" s="70" t="s">
        <v>376</v>
      </c>
      <c r="B183" s="130">
        <v>2</v>
      </c>
      <c r="C183" s="150"/>
      <c r="D183" s="226"/>
      <c r="E183" s="116"/>
      <c r="F183" s="204"/>
      <c r="G183" s="127"/>
    </row>
    <row r="184" spans="1:7" ht="83.25" customHeight="1" x14ac:dyDescent="0.3">
      <c r="A184" s="210" t="s">
        <v>363</v>
      </c>
      <c r="B184" s="130">
        <v>2</v>
      </c>
      <c r="C184" s="150" t="str">
        <f>IF(B184=0, -5, "0")</f>
        <v>0</v>
      </c>
      <c r="D184" s="94"/>
      <c r="E184" s="95"/>
      <c r="F184" s="204"/>
    </row>
    <row r="185" spans="1:7" ht="279.75" customHeight="1" x14ac:dyDescent="0.3">
      <c r="A185" s="70" t="s">
        <v>136</v>
      </c>
      <c r="B185" s="130">
        <v>0</v>
      </c>
      <c r="C185" s="130"/>
      <c r="D185" s="157" t="s">
        <v>512</v>
      </c>
      <c r="E185" s="113" t="s">
        <v>548</v>
      </c>
      <c r="F185" s="204" t="s">
        <v>356</v>
      </c>
      <c r="G185" s="301"/>
    </row>
    <row r="186" spans="1:7" ht="61.5" customHeight="1" x14ac:dyDescent="0.35">
      <c r="A186" s="276" t="s">
        <v>186</v>
      </c>
      <c r="B186" s="130">
        <v>2</v>
      </c>
      <c r="C186" s="136" t="str">
        <f>IF(B186=0, -10, "0")</f>
        <v>0</v>
      </c>
      <c r="D186" s="165"/>
      <c r="E186" s="94"/>
      <c r="F186" s="204"/>
    </row>
    <row r="187" spans="1:7" x14ac:dyDescent="0.3">
      <c r="A187" s="70" t="s">
        <v>251</v>
      </c>
      <c r="B187" s="130">
        <v>2</v>
      </c>
      <c r="C187" s="130"/>
      <c r="D187" s="116"/>
      <c r="E187" s="94"/>
      <c r="F187" s="204"/>
    </row>
    <row r="188" spans="1:7" ht="38.25" customHeight="1" x14ac:dyDescent="0.3">
      <c r="A188" s="70" t="s">
        <v>170</v>
      </c>
      <c r="B188" s="130">
        <v>1</v>
      </c>
      <c r="C188" s="130"/>
      <c r="D188" s="116" t="s">
        <v>503</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3</v>
      </c>
      <c r="F200" s="283">
        <f>COUNTA('A2 Exploitation'!F165:F199)</f>
        <v>3</v>
      </c>
      <c r="G200" s="127"/>
    </row>
    <row r="201" spans="1:7" x14ac:dyDescent="0.3">
      <c r="A201" s="59" t="s">
        <v>36</v>
      </c>
      <c r="B201" s="59"/>
      <c r="C201" s="59"/>
      <c r="D201" s="59">
        <f>SUM(B176:C194,B196:C200)</f>
        <v>39</v>
      </c>
    </row>
    <row r="202" spans="1:7" x14ac:dyDescent="0.3">
      <c r="A202" s="5" t="s">
        <v>35</v>
      </c>
      <c r="B202" s="132"/>
      <c r="C202" s="133"/>
      <c r="D202" s="134">
        <f>D201/(COUNT(B176:C194,B196:C200)*2)</f>
        <v>0.78</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43298</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43298</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43298</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66" x14ac:dyDescent="0.3">
      <c r="A340" s="210" t="s">
        <v>318</v>
      </c>
      <c r="B340" s="130">
        <v>1</v>
      </c>
      <c r="C340" s="150" t="str">
        <f>IF(B340=0, -5, "0")</f>
        <v>0</v>
      </c>
      <c r="D340" s="129" t="s">
        <v>559</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1</v>
      </c>
      <c r="C352" s="131"/>
      <c r="D352" s="116" t="s">
        <v>504</v>
      </c>
      <c r="E352" s="106"/>
      <c r="F352" s="204" t="s">
        <v>356</v>
      </c>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43298</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505</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82.5" x14ac:dyDescent="0.3">
      <c r="A381" s="8" t="s">
        <v>101</v>
      </c>
      <c r="B381" s="130">
        <v>1</v>
      </c>
      <c r="C381" s="130" t="str">
        <f>IF(B381=0, -5, "0")</f>
        <v>0</v>
      </c>
      <c r="D381" s="149" t="s">
        <v>549</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43298</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506</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43298</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507</v>
      </c>
      <c r="E464" s="94"/>
      <c r="F464" s="204" t="s">
        <v>357</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43298</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43298</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ht="33" x14ac:dyDescent="0.3">
      <c r="A509" s="6" t="s">
        <v>15</v>
      </c>
      <c r="B509" s="130">
        <v>2</v>
      </c>
      <c r="C509" s="130"/>
      <c r="D509" s="95" t="s">
        <v>509</v>
      </c>
      <c r="E509" s="94"/>
      <c r="F509" s="204"/>
    </row>
    <row r="510" spans="1:7" ht="33" x14ac:dyDescent="0.3">
      <c r="A510" s="9" t="s">
        <v>218</v>
      </c>
      <c r="B510" s="130">
        <v>1</v>
      </c>
      <c r="C510" s="130"/>
      <c r="D510" s="138" t="s">
        <v>508</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43298</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t="s">
        <v>356</v>
      </c>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2</v>
      </c>
      <c r="C528" s="290" t="str">
        <f>IF(B528=0, -5, "0")</f>
        <v>0</v>
      </c>
      <c r="D528" s="174" t="s">
        <v>510</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511</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43298</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t="s">
        <v>356</v>
      </c>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0.88000000000000012</v>
      </c>
    </row>
    <row r="548" spans="1:4" ht="22.5" x14ac:dyDescent="0.45">
      <c r="A548" s="35" t="s">
        <v>45</v>
      </c>
      <c r="B548" s="181"/>
      <c r="C548" s="182"/>
      <c r="D548" s="183">
        <f>SUM(D544,D533,D513,D502,D443,D390,D357,D45,D317,D265,D157,D480,D204,D102)</f>
        <v>427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0.93231441048034935</v>
      </c>
    </row>
  </sheetData>
  <sheetProtection algorithmName="SHA-512" hashValue="PiFhzdjeGhUCReQqlzOC4wLkRR7/+ilWoAf/YagQsSMkem0HGUsj3/NGbK5N+L7vsLcoQlxTfBpgkB0NrVkFyg==" saltValue="066VJTGoRT7Kgggv0zdjM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1" orientation="portrait" r:id="rId1"/>
  <rowBreaks count="5" manualBreakCount="5">
    <brk id="85" max="6" man="1"/>
    <brk id="202" max="6" man="1"/>
    <brk id="267" max="6" man="1"/>
    <brk id="374" max="6" man="1"/>
    <brk id="478"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4" zoomScale="82" zoomScaleNormal="90" zoomScaleSheetLayoutView="82" workbookViewId="0">
      <selection activeCell="E195" sqref="E19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Mahdia</v>
      </c>
      <c r="B7" s="332"/>
      <c r="C7" s="332"/>
      <c r="D7" s="332"/>
      <c r="E7" s="332"/>
      <c r="F7" s="332"/>
      <c r="G7" s="125"/>
    </row>
    <row r="8" spans="1:7" s="12" customFormat="1" ht="24" x14ac:dyDescent="0.45">
      <c r="A8" s="14" t="s">
        <v>42</v>
      </c>
      <c r="B8" s="352" t="str">
        <f>'A3 Exploitation'!B9:F9</f>
        <v>Dr Raja Bouhalfaya-Mr Yassine Elloumi</v>
      </c>
      <c r="C8" s="352"/>
      <c r="D8" s="352"/>
      <c r="E8" s="352"/>
      <c r="F8" s="352"/>
      <c r="G8" s="125"/>
    </row>
    <row r="9" spans="1:7" s="12" customFormat="1" ht="24" x14ac:dyDescent="0.45">
      <c r="A9" s="15" t="s">
        <v>44</v>
      </c>
      <c r="B9" s="353" t="str">
        <f>'A3 Exploitation'!B10:F10</f>
        <v>Directeur du magasin et chefs rayons</v>
      </c>
      <c r="C9" s="353"/>
      <c r="D9" s="353"/>
      <c r="E9" s="353"/>
      <c r="F9" s="353"/>
      <c r="G9" s="125"/>
    </row>
    <row r="10" spans="1:7" s="12" customFormat="1" ht="24" x14ac:dyDescent="0.45">
      <c r="A10" s="14" t="s">
        <v>43</v>
      </c>
      <c r="B10" s="350">
        <f>'A3 Exploitation'!B11:F11</f>
        <v>43298</v>
      </c>
      <c r="C10" s="350"/>
      <c r="D10" s="350"/>
      <c r="E10" s="350"/>
      <c r="F10" s="350"/>
      <c r="G10" s="125"/>
    </row>
    <row r="11" spans="1:7" s="12" customFormat="1" ht="24" x14ac:dyDescent="0.45">
      <c r="A11" s="14" t="s">
        <v>294</v>
      </c>
      <c r="B11" s="349">
        <f>D199</f>
        <v>0.82386363636363635</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0</v>
      </c>
      <c r="C17" s="94"/>
      <c r="D17" s="95" t="s">
        <v>560</v>
      </c>
      <c r="E17" s="95" t="s">
        <v>515</v>
      </c>
      <c r="F17" s="94" t="s">
        <v>357</v>
      </c>
      <c r="G17" s="126" t="s">
        <v>357</v>
      </c>
    </row>
    <row r="18" spans="1:7" x14ac:dyDescent="0.3">
      <c r="A18" s="20" t="s">
        <v>80</v>
      </c>
      <c r="B18" s="94">
        <v>2</v>
      </c>
      <c r="C18" s="94"/>
      <c r="D18" s="95"/>
      <c r="E18" s="94"/>
      <c r="F18" s="94"/>
    </row>
    <row r="19" spans="1:7" ht="49.5" x14ac:dyDescent="0.3">
      <c r="A19" s="17" t="s">
        <v>81</v>
      </c>
      <c r="B19" s="94">
        <v>0</v>
      </c>
      <c r="C19" s="94"/>
      <c r="D19" s="123" t="s">
        <v>553</v>
      </c>
      <c r="E19" s="95" t="s">
        <v>545</v>
      </c>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6</v>
      </c>
    </row>
    <row r="23" spans="1:7" x14ac:dyDescent="0.3">
      <c r="A23" s="337" t="s">
        <v>295</v>
      </c>
      <c r="B23" s="338"/>
      <c r="C23" s="339"/>
      <c r="D23" s="33">
        <f>D22/(COUNT(B17:C21)*2)</f>
        <v>0.6</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t="s">
        <v>516</v>
      </c>
      <c r="E27" s="94"/>
      <c r="F27" s="94"/>
    </row>
    <row r="28" spans="1:7" ht="51" x14ac:dyDescent="0.35">
      <c r="A28" s="44" t="s">
        <v>370</v>
      </c>
      <c r="B28" s="94">
        <v>1</v>
      </c>
      <c r="C28" s="94"/>
      <c r="D28" s="95" t="s">
        <v>517</v>
      </c>
      <c r="E28" s="94"/>
      <c r="F28" s="94" t="s">
        <v>356</v>
      </c>
    </row>
    <row r="29" spans="1:7" ht="33" x14ac:dyDescent="0.3">
      <c r="A29" s="17" t="s">
        <v>280</v>
      </c>
      <c r="B29" s="94">
        <v>1</v>
      </c>
      <c r="C29" s="94"/>
      <c r="D29" s="95" t="s">
        <v>518</v>
      </c>
      <c r="E29" s="94"/>
      <c r="F29" s="94" t="s">
        <v>356</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12</v>
      </c>
    </row>
    <row r="34" spans="1:7" x14ac:dyDescent="0.3">
      <c r="A34" s="337" t="s">
        <v>295</v>
      </c>
      <c r="B34" s="338"/>
      <c r="C34" s="339"/>
      <c r="D34" s="33">
        <f>D33/(COUNT(B26:C32)*2)</f>
        <v>0.8571428571428571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519</v>
      </c>
      <c r="E50" s="94"/>
      <c r="F50" s="94"/>
    </row>
    <row r="51" spans="1:7" ht="18" x14ac:dyDescent="0.35">
      <c r="A51" s="40" t="s">
        <v>296</v>
      </c>
      <c r="B51" s="94">
        <v>2</v>
      </c>
      <c r="C51" s="120" t="str">
        <f>IF(B51=0, -5, "0")</f>
        <v>0</v>
      </c>
      <c r="D51" s="98"/>
      <c r="E51" s="94"/>
      <c r="F51" s="94"/>
    </row>
    <row r="52" spans="1:7" x14ac:dyDescent="0.3">
      <c r="A52" s="337" t="s">
        <v>36</v>
      </c>
      <c r="B52" s="338"/>
      <c r="C52" s="339"/>
      <c r="D52" s="91">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66" x14ac:dyDescent="0.3">
      <c r="A58" s="23" t="s">
        <v>244</v>
      </c>
      <c r="B58" s="94">
        <v>0</v>
      </c>
      <c r="C58" s="94"/>
      <c r="D58" s="113" t="s">
        <v>554</v>
      </c>
      <c r="E58" s="113" t="s">
        <v>520</v>
      </c>
      <c r="F58" s="94" t="s">
        <v>357</v>
      </c>
    </row>
    <row r="59" spans="1:7" ht="33" x14ac:dyDescent="0.3">
      <c r="A59" s="23" t="s">
        <v>92</v>
      </c>
      <c r="B59" s="94">
        <v>0</v>
      </c>
      <c r="C59" s="94"/>
      <c r="D59" s="113" t="s">
        <v>521</v>
      </c>
      <c r="E59" s="95" t="s">
        <v>522</v>
      </c>
      <c r="F59" s="94" t="s">
        <v>357</v>
      </c>
    </row>
    <row r="60" spans="1:7" ht="103.5" x14ac:dyDescent="0.35">
      <c r="A60" s="43" t="s">
        <v>221</v>
      </c>
      <c r="B60" s="94">
        <v>1</v>
      </c>
      <c r="C60" s="120" t="str">
        <f>IF(B60=0, -5, "0")</f>
        <v>0</v>
      </c>
      <c r="D60" s="95" t="s">
        <v>523</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9</v>
      </c>
    </row>
    <row r="64" spans="1:7" x14ac:dyDescent="0.3">
      <c r="A64" s="337" t="s">
        <v>295</v>
      </c>
      <c r="B64" s="338"/>
      <c r="C64" s="339"/>
      <c r="D64" s="33">
        <f>D63/(COUNT(B56:C62)*2)</f>
        <v>0.6428571428571429</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34.5" x14ac:dyDescent="0.4">
      <c r="A68" s="17" t="s">
        <v>272</v>
      </c>
      <c r="B68" s="100">
        <v>1</v>
      </c>
      <c r="C68" s="101"/>
      <c r="D68" s="95" t="s">
        <v>524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66.75" x14ac:dyDescent="0.35">
      <c r="A77" s="46" t="s">
        <v>285</v>
      </c>
      <c r="B77" s="100">
        <v>1</v>
      </c>
      <c r="C77" s="120" t="str">
        <f>IF(B77=0, -5, "0")</f>
        <v>0</v>
      </c>
      <c r="D77" s="95" t="s">
        <v>525</v>
      </c>
      <c r="E77" s="113" t="s">
        <v>526</v>
      </c>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3" t="s">
        <v>527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91">
        <f>SUM(B67:C83)</f>
        <v>24</v>
      </c>
    </row>
    <row r="85" spans="1:7" x14ac:dyDescent="0.3">
      <c r="A85" s="337" t="s">
        <v>295</v>
      </c>
      <c r="B85" s="338"/>
      <c r="C85" s="339"/>
      <c r="D85" s="33">
        <f>D84/(COUNT(B67:C83)*2)</f>
        <v>0.92307692307692313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1</v>
      </c>
      <c r="C88" s="101"/>
      <c r="D88" s="95" t="s">
        <v>528</v>
      </c>
      <c r="E88" s="95"/>
      <c r="F88" s="94"/>
    </row>
    <row r="89" spans="1:7" ht="19.5" x14ac:dyDescent="0.4">
      <c r="A89" s="17" t="s">
        <v>272</v>
      </c>
      <c r="B89" s="110" t="s">
        <v>32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1" t="s">
        <v>529</v>
      </c>
      <c r="E93" s="94"/>
      <c r="F93" s="94"/>
    </row>
    <row r="94" spans="1:7" ht="18" x14ac:dyDescent="0.35">
      <c r="A94" s="40" t="s">
        <v>235</v>
      </c>
      <c r="B94" s="110" t="s">
        <v>32</v>
      </c>
      <c r="C94" s="120" t="str">
        <f>IF(B94=0, -5, "0")</f>
        <v>0</v>
      </c>
      <c r="D94" s="95"/>
      <c r="E94" s="94"/>
      <c r="F94" s="94"/>
    </row>
    <row r="95" spans="1:7" ht="66" x14ac:dyDescent="0.3">
      <c r="A95" s="20" t="s">
        <v>165</v>
      </c>
      <c r="B95" s="110">
        <v>1</v>
      </c>
      <c r="C95" s="94"/>
      <c r="D95" s="95" t="s">
        <v>530</v>
      </c>
      <c r="E95" s="94"/>
      <c r="F95" s="94" t="s">
        <v>356</v>
      </c>
    </row>
    <row r="96" spans="1:7" x14ac:dyDescent="0.3">
      <c r="A96" s="25" t="s">
        <v>282</v>
      </c>
      <c r="B96" s="110">
        <v>2</v>
      </c>
      <c r="C96" s="94"/>
      <c r="D96" s="95"/>
      <c r="E96" s="94"/>
      <c r="F96" s="94"/>
    </row>
    <row r="97" spans="1:7" ht="33" x14ac:dyDescent="0.3">
      <c r="A97" s="25" t="s">
        <v>283</v>
      </c>
      <c r="B97" s="110">
        <v>1</v>
      </c>
      <c r="C97" s="94"/>
      <c r="D97" s="95" t="s">
        <v>531</v>
      </c>
      <c r="E97" s="94"/>
      <c r="F97" s="94" t="s">
        <v>357</v>
      </c>
    </row>
    <row r="98" spans="1:7" x14ac:dyDescent="0.3">
      <c r="A98" s="17" t="s">
        <v>134</v>
      </c>
      <c r="B98" s="110">
        <v>2</v>
      </c>
      <c r="C98" s="94"/>
      <c r="D98" s="95"/>
      <c r="E98" s="94"/>
      <c r="F98" s="94"/>
    </row>
    <row r="99" spans="1:7" ht="50.25" x14ac:dyDescent="0.35">
      <c r="A99" s="46" t="s">
        <v>193</v>
      </c>
      <c r="B99" s="110">
        <v>1</v>
      </c>
      <c r="C99" s="120" t="str">
        <f>IF(B99=0, -5, "0")</f>
        <v>0</v>
      </c>
      <c r="D99" s="95" t="s">
        <v>532</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91">
        <f>SUM(B88:C101)</f>
        <v>18</v>
      </c>
    </row>
    <row r="103" spans="1:7" x14ac:dyDescent="0.3">
      <c r="A103" s="337" t="s">
        <v>295</v>
      </c>
      <c r="B103" s="338"/>
      <c r="C103" s="339"/>
      <c r="D103" s="33">
        <f>D102/(COUNT(B88:C101)*2)</f>
        <v>0.81818181818181823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67.5" x14ac:dyDescent="0.4">
      <c r="A107" s="50" t="s">
        <v>274</v>
      </c>
      <c r="B107" s="110">
        <v>1</v>
      </c>
      <c r="C107" s="101"/>
      <c r="D107" s="95" t="s">
        <v>534</v>
      </c>
      <c r="E107" s="94"/>
      <c r="F107" s="94"/>
      <c r="G107" s="126"/>
    </row>
    <row r="108" spans="1:7" s="22" customFormat="1" ht="19.5" x14ac:dyDescent="0.4">
      <c r="A108" s="17" t="s">
        <v>184</v>
      </c>
      <c r="B108" s="110">
        <v>2</v>
      </c>
      <c r="C108" s="101"/>
      <c r="D108" s="107"/>
      <c r="E108" s="94"/>
      <c r="F108" s="94"/>
      <c r="G108" s="126"/>
    </row>
    <row r="109" spans="1:7" s="22" customFormat="1" ht="34.5" x14ac:dyDescent="0.4">
      <c r="A109" s="17" t="s">
        <v>290</v>
      </c>
      <c r="B109" s="110">
        <v>1</v>
      </c>
      <c r="C109" s="101"/>
      <c r="D109" s="95" t="s">
        <v>533</v>
      </c>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1</v>
      </c>
      <c r="C112" s="120" t="str">
        <f>IF(B112=0, -5, "0")</f>
        <v>0</v>
      </c>
      <c r="D112" s="302" t="s">
        <v>535</v>
      </c>
      <c r="E112" s="94"/>
      <c r="F112" s="94"/>
      <c r="G112" s="126"/>
    </row>
    <row r="113" spans="1:7" s="22" customFormat="1" ht="49.5" x14ac:dyDescent="0.3">
      <c r="A113" s="21" t="s">
        <v>165</v>
      </c>
      <c r="B113" s="110">
        <v>1</v>
      </c>
      <c r="C113" s="94"/>
      <c r="D113" s="95" t="s">
        <v>536</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1</v>
      </c>
      <c r="C115" s="120" t="str">
        <f>IF(B115=0, -5, "0")</f>
        <v>0</v>
      </c>
      <c r="D115" s="95" t="s">
        <v>537</v>
      </c>
      <c r="E115" s="94"/>
      <c r="F115" s="94" t="s">
        <v>356</v>
      </c>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17</v>
      </c>
      <c r="E118" s="13"/>
      <c r="F118" s="13"/>
      <c r="G118" s="126"/>
    </row>
    <row r="119" spans="1:7" s="22" customFormat="1" x14ac:dyDescent="0.3">
      <c r="A119" s="337" t="s">
        <v>295</v>
      </c>
      <c r="B119" s="338"/>
      <c r="C119" s="339"/>
      <c r="D119" s="33">
        <f>D118/(COUNT(B107:C117)*2)</f>
        <v>0.77272727272727271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91">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91">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538</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92">
        <f>SUM(B153:C160)</f>
        <v>15</v>
      </c>
    </row>
    <row r="162" spans="1:7" x14ac:dyDescent="0.3">
      <c r="A162" s="337" t="s">
        <v>295</v>
      </c>
      <c r="B162" s="338"/>
      <c r="C162" s="339"/>
      <c r="D162" s="33">
        <f>D161/(COUNT(B153:C160)*2)</f>
        <v>0.9375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75" customHeight="1" x14ac:dyDescent="0.3">
      <c r="A167" s="44" t="s">
        <v>215</v>
      </c>
      <c r="B167" s="94">
        <v>1</v>
      </c>
      <c r="C167" s="94"/>
      <c r="D167" s="113" t="s">
        <v>555</v>
      </c>
      <c r="E167" s="94"/>
      <c r="F167" s="94" t="s">
        <v>357</v>
      </c>
    </row>
    <row r="168" spans="1:7" x14ac:dyDescent="0.3">
      <c r="A168" s="17" t="s">
        <v>86</v>
      </c>
      <c r="B168" s="94">
        <v>2</v>
      </c>
      <c r="C168" s="94"/>
      <c r="D168" s="94"/>
      <c r="E168" s="95"/>
      <c r="F168" s="94"/>
    </row>
    <row r="169" spans="1:7" x14ac:dyDescent="0.3">
      <c r="A169" s="337" t="s">
        <v>36</v>
      </c>
      <c r="B169" s="338"/>
      <c r="C169" s="339"/>
      <c r="D169" s="91">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91">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ht="33" x14ac:dyDescent="0.3">
      <c r="A181" s="44" t="s">
        <v>315</v>
      </c>
      <c r="B181" s="94">
        <v>0</v>
      </c>
      <c r="C181" s="94"/>
      <c r="D181" s="95" t="s">
        <v>539</v>
      </c>
      <c r="E181" s="95" t="s">
        <v>540</v>
      </c>
      <c r="F181" s="94" t="s">
        <v>357</v>
      </c>
    </row>
    <row r="182" spans="1:7" ht="33" x14ac:dyDescent="0.3">
      <c r="A182" s="52" t="s">
        <v>220</v>
      </c>
      <c r="B182" s="94">
        <v>1</v>
      </c>
      <c r="C182" s="94"/>
      <c r="D182" s="95" t="s">
        <v>541</v>
      </c>
      <c r="E182" s="69"/>
      <c r="F182" s="94" t="s">
        <v>356</v>
      </c>
    </row>
    <row r="183" spans="1:7" ht="66" x14ac:dyDescent="0.3">
      <c r="A183" s="17" t="s">
        <v>88</v>
      </c>
      <c r="B183" s="94">
        <v>1</v>
      </c>
      <c r="C183" s="94"/>
      <c r="D183" s="95" t="s">
        <v>546</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6</v>
      </c>
    </row>
    <row r="187" spans="1:7" x14ac:dyDescent="0.3">
      <c r="A187" s="337" t="s">
        <v>295</v>
      </c>
      <c r="B187" s="338"/>
      <c r="C187" s="339"/>
      <c r="D187" s="33">
        <f>D186/(COUNT(B181:C185)*2)</f>
        <v>0.6</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542</v>
      </c>
      <c r="E190" s="94"/>
      <c r="F190" s="94" t="s">
        <v>357</v>
      </c>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113" t="s">
        <v>543</v>
      </c>
      <c r="E192" s="113" t="s">
        <v>544</v>
      </c>
      <c r="F192" s="94" t="s">
        <v>357</v>
      </c>
    </row>
    <row r="193" spans="1:6" x14ac:dyDescent="0.3">
      <c r="A193" s="53" t="s">
        <v>189</v>
      </c>
      <c r="B193" s="94" t="s">
        <v>32</v>
      </c>
      <c r="C193" s="94"/>
      <c r="D193" s="94"/>
      <c r="E193" s="94"/>
      <c r="F193" s="94"/>
    </row>
    <row r="194" spans="1:6" x14ac:dyDescent="0.3">
      <c r="A194" s="337" t="s">
        <v>36</v>
      </c>
      <c r="B194" s="338"/>
      <c r="C194" s="339"/>
      <c r="D194" s="54">
        <f>SUM(B190:C193)</f>
        <v>1</v>
      </c>
    </row>
    <row r="195" spans="1:6" x14ac:dyDescent="0.3">
      <c r="A195" s="337" t="s">
        <v>295</v>
      </c>
      <c r="B195" s="338"/>
      <c r="C195" s="339"/>
      <c r="D195" s="33">
        <f>D194/(COUNT(B190:C193)*2)</f>
        <v>0.25</v>
      </c>
    </row>
    <row r="197" spans="1:6" ht="18" x14ac:dyDescent="0.35">
      <c r="A197" s="64" t="s">
        <v>246</v>
      </c>
      <c r="B197" s="63"/>
      <c r="C197" s="63"/>
      <c r="D197" s="298">
        <f>E197/F197</f>
        <v>0.66666666666666663</v>
      </c>
      <c r="E197" s="297">
        <f>COUNTIF('A2 Technique'!F17:F193,"ok")</f>
        <v>12</v>
      </c>
      <c r="F197" s="297">
        <f>COUNTA('A2 Technique'!F17:F193)</f>
        <v>18</v>
      </c>
    </row>
    <row r="198" spans="1:6" ht="22.5" x14ac:dyDescent="0.3">
      <c r="A198" s="35" t="s">
        <v>322</v>
      </c>
      <c r="B198" s="36"/>
      <c r="C198" s="37"/>
      <c r="D198" s="38">
        <f>SUM(D194,D186,D177,D169,D161,D63,D52,D33,D22,D118,D149,D133,D102,D84,D42)</f>
        <v>145</v>
      </c>
    </row>
    <row r="199" spans="1:6" ht="22.5" x14ac:dyDescent="0.3">
      <c r="A199" s="35" t="s">
        <v>323</v>
      </c>
      <c r="B199" s="36"/>
      <c r="C199" s="37"/>
      <c r="D199" s="39">
        <f>D198/(COUNT(B190:C193,B181:C185,B173:C176,B165:C168,B153:C160,B56:C62,B46:C51,B26:C32,B17:C21,B107:C117,B137:C148,B122:C132,B88:C101,B67:C83,B37:C41)*2)</f>
        <v>0.82386363636363635</v>
      </c>
    </row>
  </sheetData>
  <sheetProtection algorithmName="SHA-512" hashValue="l1lFyKh1JJfaJSFEFNMLNtNuDlrGYHVjhbrUU3SKUP/O2qyXSe1iQL0KH1cm7dQImV+kIf2cxNeOZ2qm9hEo1Q==" saltValue="1FQppTv8yA83t8gNLzktF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65" max="5" man="1"/>
    <brk id="134"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7" zoomScale="84" zoomScaleSheetLayoutView="84" workbookViewId="0">
      <selection activeCell="F497" sqref="F49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561</v>
      </c>
      <c r="C9" s="333"/>
      <c r="D9" s="333"/>
      <c r="E9" s="333"/>
      <c r="F9" s="333"/>
      <c r="G9" s="125"/>
    </row>
    <row r="10" spans="1:7" ht="24" x14ac:dyDescent="0.45">
      <c r="A10" s="15" t="s">
        <v>44</v>
      </c>
      <c r="B10" s="334" t="s">
        <v>562</v>
      </c>
      <c r="C10" s="334"/>
      <c r="D10" s="334"/>
      <c r="E10" s="334"/>
      <c r="F10" s="334"/>
      <c r="G10" s="125"/>
    </row>
    <row r="11" spans="1:7" ht="24" x14ac:dyDescent="0.45">
      <c r="A11" s="14" t="s">
        <v>43</v>
      </c>
      <c r="B11" s="329">
        <v>43405</v>
      </c>
      <c r="C11" s="329"/>
      <c r="D11" s="329"/>
      <c r="E11" s="329"/>
      <c r="F11" s="329"/>
      <c r="G11" s="125"/>
    </row>
    <row r="12" spans="1:7" ht="24" x14ac:dyDescent="0.45">
      <c r="A12" s="14" t="s">
        <v>239</v>
      </c>
      <c r="B12" s="327">
        <f>D549</f>
        <v>0.91521739130434787</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43405</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43405</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294" t="s">
        <v>563</v>
      </c>
      <c r="E74" s="116"/>
      <c r="F74" s="204" t="s">
        <v>356</v>
      </c>
      <c r="G74" s="214"/>
    </row>
    <row r="75" spans="1:7" s="112" customFormat="1" x14ac:dyDescent="0.3">
      <c r="A75" s="70" t="s">
        <v>251</v>
      </c>
      <c r="B75" s="130">
        <v>2</v>
      </c>
      <c r="C75" s="131"/>
      <c r="D75" s="24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4</v>
      </c>
      <c r="F99" s="283">
        <f>COUNTA('A3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69</v>
      </c>
    </row>
    <row r="103" spans="1:7" ht="18" x14ac:dyDescent="0.35">
      <c r="A103" s="42" t="s">
        <v>199</v>
      </c>
      <c r="B103" s="152"/>
      <c r="C103" s="153"/>
      <c r="D103" s="144">
        <f>D102/(COUNT(B88:C93,B53:C60,B65:C83,B95:C99)*2)</f>
        <v>0.98571428571428577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43405</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564</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4"/>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COUNTIF('A3 Exploitation'!F110:F152,"ok")</f>
        <v>2</v>
      </c>
      <c r="F153" s="283">
        <f>COUNTA('A3 Exploitation'!F110:F152)</f>
        <v>4</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69</v>
      </c>
    </row>
    <row r="158" spans="1:7" ht="18" x14ac:dyDescent="0.35">
      <c r="A158" s="42" t="s">
        <v>200</v>
      </c>
      <c r="B158" s="152"/>
      <c r="C158" s="153"/>
      <c r="D158" s="144">
        <f>D157/(COUNT(B143:C147,B110:C116,B121:C138,B149:C153)*2)</f>
        <v>0.98571428571428577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43405</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565</v>
      </c>
      <c r="E177" s="94" t="s">
        <v>566</v>
      </c>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33" x14ac:dyDescent="0.3">
      <c r="A184" s="210" t="s">
        <v>363</v>
      </c>
      <c r="B184" s="130">
        <v>0</v>
      </c>
      <c r="C184" s="150">
        <f>IF(B184=0, -5, "0")</f>
        <v>-5</v>
      </c>
      <c r="D184" s="157" t="s">
        <v>567</v>
      </c>
      <c r="E184" s="95"/>
      <c r="F184" s="204" t="s">
        <v>356</v>
      </c>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ht="49.5" x14ac:dyDescent="0.3">
      <c r="A191" s="8" t="s">
        <v>75</v>
      </c>
      <c r="B191" s="130">
        <v>1</v>
      </c>
      <c r="C191" s="130"/>
      <c r="D191" s="116" t="s">
        <v>568</v>
      </c>
      <c r="E191" s="95" t="s">
        <v>569</v>
      </c>
      <c r="F191" s="204" t="s">
        <v>356</v>
      </c>
    </row>
    <row r="192" spans="1:7" ht="76.5" customHeight="1" x14ac:dyDescent="0.3">
      <c r="A192" s="70" t="s">
        <v>178</v>
      </c>
      <c r="B192" s="130">
        <v>1</v>
      </c>
      <c r="C192" s="130"/>
      <c r="D192" s="116" t="s">
        <v>570</v>
      </c>
      <c r="E192" s="95" t="s">
        <v>571</v>
      </c>
      <c r="F192" s="204" t="s">
        <v>356</v>
      </c>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0.75</v>
      </c>
      <c r="E200" s="282">
        <f>COUNTIF('A3 Exploitation'!F165:F199,"ok")</f>
        <v>3</v>
      </c>
      <c r="F200" s="283">
        <f>COUNTA('A3 Exploitation'!F165:F199)</f>
        <v>4</v>
      </c>
      <c r="G200" s="127"/>
    </row>
    <row r="201" spans="1:7" x14ac:dyDescent="0.3">
      <c r="A201" s="59" t="s">
        <v>36</v>
      </c>
      <c r="B201" s="59"/>
      <c r="C201" s="59"/>
      <c r="D201" s="59">
        <f>SUM(B176:C194,B196:C200)</f>
        <v>37</v>
      </c>
    </row>
    <row r="202" spans="1:7" x14ac:dyDescent="0.3">
      <c r="A202" s="5" t="s">
        <v>35</v>
      </c>
      <c r="B202" s="132"/>
      <c r="C202" s="133"/>
      <c r="D202" s="134">
        <f>D201/(COUNT(B176:C194,B196:C200)*2)</f>
        <v>0.74</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43405</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43405</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43405</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2</v>
      </c>
      <c r="F353" s="283">
        <f>COUNTA('A3 Exploitation'!F325:F352)</f>
        <v>2</v>
      </c>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43405</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99.75" x14ac:dyDescent="0.35">
      <c r="A378" s="261" t="s">
        <v>7</v>
      </c>
      <c r="B378" s="130">
        <v>0</v>
      </c>
      <c r="C378" s="136">
        <f>IF(B378=0, -10, IF(B378=1, -5, "0"))</f>
        <v>-10</v>
      </c>
      <c r="D378" s="95" t="s">
        <v>572</v>
      </c>
      <c r="E378" s="116" t="s">
        <v>573</v>
      </c>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574</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2</v>
      </c>
      <c r="F386" s="283">
        <f>COUNTA('A3 Exploitation'!F365:F385)</f>
        <v>2</v>
      </c>
      <c r="G386" s="127"/>
    </row>
    <row r="387" spans="1:7" ht="39.75" customHeight="1" x14ac:dyDescent="0.3">
      <c r="A387" s="59" t="s">
        <v>36</v>
      </c>
      <c r="B387" s="59"/>
      <c r="C387" s="59"/>
      <c r="D387" s="59">
        <f>SUM(B377:C382,B384:C386)</f>
        <v>5</v>
      </c>
      <c r="G387" s="127"/>
    </row>
    <row r="388" spans="1:7" x14ac:dyDescent="0.3">
      <c r="A388" s="5" t="s">
        <v>35</v>
      </c>
      <c r="B388" s="132"/>
      <c r="C388" s="133"/>
      <c r="D388" s="134">
        <f>D387/(COUNT(B377:C382,B384:C386)*2)</f>
        <v>0.25</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0.58333333333333337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43405</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49.5" x14ac:dyDescent="0.3">
      <c r="A412" s="4" t="s">
        <v>225</v>
      </c>
      <c r="B412" s="130">
        <v>0</v>
      </c>
      <c r="C412" s="130"/>
      <c r="D412" s="95" t="s">
        <v>575</v>
      </c>
      <c r="E412" s="95" t="s">
        <v>573</v>
      </c>
      <c r="F412" s="204" t="s">
        <v>356</v>
      </c>
      <c r="G412" s="127"/>
    </row>
    <row r="413" spans="1:7" x14ac:dyDescent="0.3">
      <c r="A413" s="4" t="s">
        <v>14</v>
      </c>
      <c r="B413" s="130">
        <v>2</v>
      </c>
      <c r="C413" s="130"/>
      <c r="D413" s="157"/>
      <c r="E413" s="94"/>
      <c r="F413" s="204"/>
      <c r="G413" s="127"/>
    </row>
    <row r="414" spans="1:7" ht="18.75" customHeight="1" x14ac:dyDescent="0.3">
      <c r="A414" s="8" t="s">
        <v>104</v>
      </c>
      <c r="B414" s="130" t="s">
        <v>32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10</v>
      </c>
    </row>
    <row r="418" spans="1:16382" x14ac:dyDescent="0.3">
      <c r="A418" s="5" t="s">
        <v>35</v>
      </c>
      <c r="B418" s="132"/>
      <c r="C418" s="132"/>
      <c r="D418" s="169">
        <f>D417/(COUNT(B410:C416)*2)</f>
        <v>0.83333333333333337</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0</v>
      </c>
      <c r="C430" s="130"/>
      <c r="D430" s="129" t="s">
        <v>576</v>
      </c>
      <c r="E430" s="95" t="s">
        <v>577</v>
      </c>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0.9285714285714286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43405</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0</v>
      </c>
      <c r="C464" s="130"/>
      <c r="D464" s="138" t="s">
        <v>507</v>
      </c>
      <c r="E464" s="95" t="s">
        <v>578</v>
      </c>
      <c r="F464" s="204" t="s">
        <v>357</v>
      </c>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t="str">
        <f>IF(D476=1, 2, IF(AND(D476&lt;1,D476&gt;0), 1, IF(D476=0,"0","NA")))</f>
        <v>0</v>
      </c>
      <c r="C476" s="140"/>
      <c r="D476" s="281">
        <f>IFERROR(E476/F476,"N.A")</f>
        <v>0</v>
      </c>
      <c r="E476" s="282">
        <f>COUNTIF('A3 Exploitation'!F451:F475,"ok")</f>
        <v>0</v>
      </c>
      <c r="F476" s="283">
        <f>COUNTA('A3 Exploitation'!F451:F475)</f>
        <v>1</v>
      </c>
    </row>
    <row r="477" spans="1:7" x14ac:dyDescent="0.3">
      <c r="A477" s="5" t="s">
        <v>36</v>
      </c>
      <c r="B477" s="5"/>
      <c r="C477" s="5"/>
      <c r="D477" s="234">
        <f>SUM(B461:C470,B472:C476)</f>
        <v>26</v>
      </c>
    </row>
    <row r="478" spans="1:7" x14ac:dyDescent="0.3">
      <c r="A478" s="5" t="s">
        <v>35</v>
      </c>
      <c r="B478" s="132"/>
      <c r="C478" s="133"/>
      <c r="D478" s="134">
        <f>D477/(COUNT(B461:C470,B472:C476)*2)</f>
        <v>0.9285714285714286</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0.95</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43405</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t="s">
        <v>585</v>
      </c>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ht="49.5" x14ac:dyDescent="0.3">
      <c r="A497" s="9" t="s">
        <v>29</v>
      </c>
      <c r="B497" s="130">
        <v>1</v>
      </c>
      <c r="C497" s="130"/>
      <c r="D497" s="95" t="s">
        <v>579</v>
      </c>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3</v>
      </c>
    </row>
    <row r="500" spans="1:7" x14ac:dyDescent="0.3">
      <c r="A500" s="5" t="s">
        <v>35</v>
      </c>
      <c r="B500" s="132"/>
      <c r="C500" s="133"/>
      <c r="D500" s="134">
        <f>D499/(COUNT(B496:C498)*2)</f>
        <v>0.75</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43405</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2</v>
      </c>
      <c r="C509" s="130"/>
      <c r="D509" s="95"/>
      <c r="E509" s="94"/>
      <c r="F509" s="204"/>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43405</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43405</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0.84090909090909094</v>
      </c>
    </row>
    <row r="548" spans="1:4" ht="22.5" x14ac:dyDescent="0.45">
      <c r="A548" s="35" t="s">
        <v>45</v>
      </c>
      <c r="B548" s="181"/>
      <c r="C548" s="182"/>
      <c r="D548" s="183">
        <f>SUM(D544,D533,D513,D502,D443,D390,D357,D45,D317,D265,D157,D480,D204,D102)</f>
        <v>421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0.91521739130434787</v>
      </c>
    </row>
  </sheetData>
  <sheetProtection algorithmName="SHA-512" hashValue="lrQBGUDjRJH+2CLFagpxiEeWm5VkTWluWY3SyfOHZK0fUwoiDpoczo3De1JENXaQnjn4hZlvNB61Dbpu72k6+A==" saltValue="z9yIg/c0+xnVQO/rd58/o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6" zoomScaleNormal="90" zoomScaleSheetLayoutView="86" workbookViewId="0">
      <selection activeCell="E197" sqref="E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str">
        <f>'A4 Exploitation'!A8:F8</f>
        <v>Mahdia</v>
      </c>
      <c r="B7" s="332"/>
      <c r="C7" s="332"/>
      <c r="D7" s="332"/>
      <c r="E7" s="332"/>
      <c r="F7" s="332"/>
      <c r="G7" s="125"/>
    </row>
    <row r="8" spans="1:7" s="12" customFormat="1" ht="24" x14ac:dyDescent="0.45">
      <c r="A8" s="14" t="s">
        <v>42</v>
      </c>
      <c r="B8" s="352" t="str">
        <f>'A4 Exploitation'!B9:F9</f>
        <v>Yassine ELLOUMI</v>
      </c>
      <c r="C8" s="352"/>
      <c r="D8" s="352"/>
      <c r="E8" s="352"/>
      <c r="F8" s="352"/>
      <c r="G8" s="125"/>
    </row>
    <row r="9" spans="1:7" s="12" customFormat="1" ht="24" x14ac:dyDescent="0.45">
      <c r="A9" s="15" t="s">
        <v>44</v>
      </c>
      <c r="B9" s="353" t="str">
        <f>'A4 Exploitation'!B10:F10</f>
        <v xml:space="preserve">Directeur de magasin ,  chefs rayons et resp réception  </v>
      </c>
      <c r="C9" s="353"/>
      <c r="D9" s="353"/>
      <c r="E9" s="353"/>
      <c r="F9" s="353"/>
      <c r="G9" s="125"/>
    </row>
    <row r="10" spans="1:7" s="12" customFormat="1" ht="24" x14ac:dyDescent="0.45">
      <c r="A10" s="14" t="s">
        <v>43</v>
      </c>
      <c r="B10" s="350">
        <f>'A4 Exploitation'!B11</f>
        <v>43405</v>
      </c>
      <c r="C10" s="350"/>
      <c r="D10" s="350"/>
      <c r="E10" s="350"/>
      <c r="F10" s="350"/>
      <c r="G10" s="125"/>
    </row>
    <row r="11" spans="1:7" s="12" customFormat="1" ht="24" x14ac:dyDescent="0.45">
      <c r="A11" s="14" t="s">
        <v>294</v>
      </c>
      <c r="B11" s="349">
        <f>D199</f>
        <v>0.90588235294117647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0</v>
      </c>
      <c r="C17" s="94"/>
      <c r="D17" s="95" t="s">
        <v>560</v>
      </c>
      <c r="E17" s="95" t="s">
        <v>586</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45">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4">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4">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4">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ht="45.75" x14ac:dyDescent="0.3">
      <c r="A59" s="23" t="s">
        <v>92</v>
      </c>
      <c r="B59" s="94">
        <v>1</v>
      </c>
      <c r="C59" s="94"/>
      <c r="D59" s="98" t="s">
        <v>580</v>
      </c>
      <c r="E59" s="94"/>
      <c r="F59" s="94" t="s">
        <v>356</v>
      </c>
    </row>
    <row r="60" spans="1:7" ht="36" x14ac:dyDescent="0.35">
      <c r="A60" s="43" t="s">
        <v>221</v>
      </c>
      <c r="B60" s="94" t="s">
        <v>32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4">
        <f>SUM(B56:C62)</f>
        <v>11</v>
      </c>
    </row>
    <row r="64" spans="1:7" x14ac:dyDescent="0.3">
      <c r="A64" s="337" t="s">
        <v>295</v>
      </c>
      <c r="B64" s="338"/>
      <c r="C64" s="339"/>
      <c r="D64" s="33">
        <f>D63/(COUNT(B56:C62)*2)</f>
        <v>0.91666666666666663</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4">
        <f>SUM(B67:C83)</f>
        <v>26</v>
      </c>
    </row>
    <row r="85" spans="1:7" x14ac:dyDescent="0.3">
      <c r="A85" s="337" t="s">
        <v>295</v>
      </c>
      <c r="B85" s="338"/>
      <c r="C85" s="339"/>
      <c r="D85" s="33">
        <f>D84/(COUNT(B67:C83)*2)</f>
        <v>1</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1</v>
      </c>
      <c r="C88" s="101"/>
      <c r="D88" s="95" t="s">
        <v>581</v>
      </c>
      <c r="E88" s="95"/>
      <c r="F88" s="94" t="s">
        <v>357</v>
      </c>
    </row>
    <row r="89" spans="1:7" ht="19.5" x14ac:dyDescent="0.4">
      <c r="A89" s="17" t="s">
        <v>272</v>
      </c>
      <c r="B89" s="110" t="s">
        <v>32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531</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4">
        <f>SUM(B88:C101)</f>
        <v>20</v>
      </c>
    </row>
    <row r="103" spans="1:7" x14ac:dyDescent="0.3">
      <c r="A103" s="337" t="s">
        <v>295</v>
      </c>
      <c r="B103" s="338"/>
      <c r="C103" s="339"/>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95"/>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95"/>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02"/>
      <c r="E112" s="94"/>
      <c r="F112" s="94"/>
      <c r="G112" s="126"/>
    </row>
    <row r="113" spans="1:7" s="22" customFormat="1" ht="33" x14ac:dyDescent="0.3">
      <c r="A113" s="21" t="s">
        <v>165</v>
      </c>
      <c r="B113" s="110">
        <v>1</v>
      </c>
      <c r="C113" s="94"/>
      <c r="D113" s="95" t="s">
        <v>582</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4">
        <f>SUM(B107:C117)</f>
        <v>21</v>
      </c>
      <c r="E118" s="13"/>
      <c r="F118" s="13"/>
      <c r="G118" s="126"/>
    </row>
    <row r="119" spans="1:7" s="22" customFormat="1" x14ac:dyDescent="0.3">
      <c r="A119" s="337" t="s">
        <v>295</v>
      </c>
      <c r="B119" s="338"/>
      <c r="C119" s="339"/>
      <c r="D119" s="33">
        <f>D118/(COUNT(B107:C117)*2)</f>
        <v>0.95454545454545459</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4">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95" t="s">
        <v>583</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45">
        <f>SUM(B153:C160)</f>
        <v>9</v>
      </c>
    </row>
    <row r="162" spans="1:7" x14ac:dyDescent="0.3">
      <c r="A162" s="337" t="s">
        <v>295</v>
      </c>
      <c r="B162" s="338"/>
      <c r="C162" s="339"/>
      <c r="D162" s="33">
        <f>D161/(COUNT(B153:C160)*2)</f>
        <v>0.5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7" t="s">
        <v>36</v>
      </c>
      <c r="B169" s="338"/>
      <c r="C169" s="339"/>
      <c r="D169" s="244">
        <f>SUM(B165:C168)</f>
        <v>6</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ht="48.75" customHeight="1" x14ac:dyDescent="0.3">
      <c r="A173" s="20" t="s">
        <v>180</v>
      </c>
      <c r="B173" s="94">
        <v>1</v>
      </c>
      <c r="C173" s="94"/>
      <c r="D173" s="119" t="s">
        <v>584</v>
      </c>
      <c r="E173" s="95"/>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4">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4">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t="s">
        <v>32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1</v>
      </c>
    </row>
    <row r="197" spans="1:6" ht="18" x14ac:dyDescent="0.35">
      <c r="A197" s="64" t="s">
        <v>246</v>
      </c>
      <c r="B197" s="63"/>
      <c r="C197" s="63"/>
      <c r="D197" s="298">
        <f>E197/F197</f>
        <v>0.4</v>
      </c>
      <c r="E197" s="297">
        <f>COUNTIF('A3 Technique'!F17:F193,"ok")</f>
        <v>8</v>
      </c>
      <c r="F197" s="297">
        <f>COUNTA('A3 Technique'!F17:F193)</f>
        <v>20</v>
      </c>
    </row>
    <row r="198" spans="1:6" ht="22.5" x14ac:dyDescent="0.3">
      <c r="A198" s="35" t="s">
        <v>322</v>
      </c>
      <c r="B198" s="36"/>
      <c r="C198" s="37"/>
      <c r="D198" s="38">
        <f>SUM(D194,D186,D177,D169,D161,D63,D52,D33,D22,D118,D149,D133,D102,D84,D42)</f>
        <v>154</v>
      </c>
    </row>
    <row r="199" spans="1:6" ht="22.5" x14ac:dyDescent="0.3">
      <c r="A199" s="35" t="s">
        <v>323</v>
      </c>
      <c r="B199" s="36"/>
      <c r="C199" s="37"/>
      <c r="D199" s="39">
        <f>D198/(COUNT(B190:C193,B181:C185,B173:C176,B165:C168,B153:C160,B56:C62,B46:C51,B26:C32,B17:C21,B107:C117,B137:C148,B122:C132,B88:C101,B67:C83,B37:C41)*2)</f>
        <v>0.90588235294117647</v>
      </c>
    </row>
  </sheetData>
  <sheetProtection algorithmName="SHA-512" hashValue="R3tRomdTiuReTJPu+K7oGtQ1sHxzcl5dBGwPiIDZ/P9s4ZoUvoibycJGEsxXWf4TIfqNDJoAmRpRzh++jCRO+g==" saltValue="1JAknRY+722Ew3OKZynoj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2019-02-15T13:41:16Z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