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CM_Kram\"/>
    </mc:Choice>
  </mc:AlternateContent>
  <bookViews>
    <workbookView xWindow="0" yWindow="0" windowWidth="11175" windowHeight="315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D79" i="45" s="1"/>
  <c r="D80" i="45" s="1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1" i="44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<sst xmlns="http://schemas.openxmlformats.org/spreadsheetml/2006/main" count="2638" uniqueCount="532">
  <si>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</si>
  <si>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</si>
  <si>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</si>
  <si>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</si>
  <si>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</si>
  <si>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</si>
  <si>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</si>
  <si>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</si>
  <si>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</si>
  <si>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</si>
  <si>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</si>
  <si>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</si>
  <si>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</si>
  <si>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</si>
  <si>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</si>
  <si>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</si>
  <si>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</si>
  <si>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</si>
  <si>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</si>
  <si>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</si>
  <si>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</si>
  <si>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</si>
  <si>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</si>
  <si>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</si>
  <si>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</si>
  <si>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</si>
  <si>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</si>
  <si>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</si>
  <si>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</si>
  <si>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</si>
  <si>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</si>
  <si>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</si>
  <si>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</si>
  <si>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</si>
  <si>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</si>
  <si>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</si>
  <si>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</si>
  <si>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</si>
  <si>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</si>
  <si>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</si>
  <si>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</si>
  <si>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</si>
  <si>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</si>
  <si>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</si>
  <si>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</si>
  <si>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</si>
  <si>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</si>
  <si>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</si>
  <si>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</si>
  <si>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</si>
  <si>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</si>
  <si>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</si>
  <si>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</si>
  <si>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</si>
  <si>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</si>
  <si>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</si>
  <si>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</si>
  <si>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</si>
  <si>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</si>
  <si>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</si>
  <si>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</si>
  <si>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</si>
  <si>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</si>
  <si>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</si>
  <si>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</si>
  <si>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</si>
  <si>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</si>
  <si>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</si>
  <si>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</si>
  <si>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</si>
  <si>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</si>
  <si>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</si>
  <si>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</si>
  <si>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</si>
  <si>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</si>
  <si>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</si>
  <si>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</si>
  <si>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</si>
  <si>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</si>
  <si>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</si>
  <si>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</si>
  <si>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</si>
  <si>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</si>
  <si>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</si>
  <si>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</si>
  <si>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</si>
  <si>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</si>
  <si>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</si>
  <si>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</si>
  <si>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</si>
  <si>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</si>
  <si>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</si>
  <si>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</si>
  <si>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</si>
  <si>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</si>
  <si>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</si>
  <si>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</si>
  <si>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</si>
  <si>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</si>
  <si>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</si>
  <si>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</si>
  <si>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</si>
  <si>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</si>
  <si>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</si>
  <si>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</si>
  <si>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</si>
  <si>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</si>
  <si>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</si>
  <si>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</si>
  <si>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</si>
  <si>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</si>
  <si>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</si>
  <si>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</si>
  <si>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</si>
  <si>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</si>
  <si>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</si>
  <si>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</si>
  <si>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</si>
  <si>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</si>
  <si>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</si>
  <si>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</si>
  <si>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</si>
  <si>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</si>
  <si>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</si>
  <si>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</si>
  <si>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</si>
  <si>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</si>
  <si>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</si>
  <si>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</si>
  <si>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</si>
  <si>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</si>
  <si>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</si>
  <si>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</si>
  <si>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</si>
  <si>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</si>
  <si>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</si>
  <si>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</si>
  <si>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</si>
  <si>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</si>
  <si>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</si>
  <si>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</si>
  <si>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</si>
  <si>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</si>
  <si>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</si>
  <si>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</si>
  <si>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</si>
  <si>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</si>
  <si>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</si>
  <si>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</si>
  <si>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</si>
  <si>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</si>
  <si>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</si>
  <si>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</si>
  <si>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</si>
  <si>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</si>
  <si>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</si>
  <si>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</si>
  <si>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</si>
  <si>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</si>
  <si>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</si>
  <si>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</si>
  <si>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</si>
  <si>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</si>
  <si>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</si>
  <si>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</si>
  <si>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</si>
  <si>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</si>
  <si>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</si>
  <si>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</si>
  <si>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</si>
  <si>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</si>
  <si>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</si>
  <si>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</si>
  <si>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</si>
  <si>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</si>
  <si>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</si>
  <si>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</si>
  <si>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</si>
  <si>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</si>
  <si>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</si>
  <si>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</si>
  <si>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</si>
  <si>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</si>
  <si>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</si>
  <si>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</si>
  <si>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</si>
  <si>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</si>
  <si>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</si>
  <si>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</si>
  <si>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</si>
  <si>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</si>
  <si>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</si>
  <si>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</si>
  <si>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</si>
  <si>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</si>
  <si>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</si>
  <si>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</si>
  <si>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</si>
  <si>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</si>
  <si>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</si>
  <si>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</si>
  <si>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</si>
  <si>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</si>
  <si>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</si>
  <si>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</si>
  <si>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</si>
  <si>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</si>
  <si>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</si>
  <si>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</si>
  <si>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</si>
  <si>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</si>
  <si>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</si>
  <si>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</si>
  <si>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</si>
  <si>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</si>
  <si>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</si>
  <si>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</si>
  <si>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</si>
  <si>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</si>
  <si>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</si>
  <si>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</si>
  <si>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</si>
  <si>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</si>
  <si>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</si>
  <si>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</si>
  <si>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</si>
  <si>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</si>
  <si>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</si>
  <si>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</si>
  <si>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</si>
  <si>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</si>
  <si>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</si>
  <si>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</si>
  <si>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</si>
  <si>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</si>
  <si>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</si>
  <si>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</si>
  <si>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</si>
  <si>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</si>
  <si>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</si>
  <si>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</si>
  <si>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</si>
  <si>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</si>
  <si>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</si>
  <si>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</si>
  <si>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</si>
  <si>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</si>
  <si>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</si>
  <si>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</si>
  <si>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</si>
  <si>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</si>
  <si>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</si>
  <si>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</si>
  <si>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</si>
  <si>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</si>
  <si>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</si>
  <si>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</si>
  <si>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</si>
  <si>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</si>
  <si>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</si>
  <si>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</si>
  <si>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</si>
  <si>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</si>
  <si>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</si>
  <si>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</si>
  <si>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</si>
  <si>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</si>
  <si>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</si>
  <si>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</si>
  <si>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</si>
  <si>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</si>
  <si>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</si>
  <si>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</si>
  <si>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</si>
  <si>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</si>
  <si>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</si>
  <si>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</si>
  <si>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</si>
  <si>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</si>
  <si>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</si>
  <si>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</si>
  <si>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</si>
  <si>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</si>
  <si>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</si>
  <si>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</si>
  <si>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</si>
  <si>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</si>
  <si>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</si>
  <si>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</si>
  <si>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</si>
  <si>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</si>
  <si>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</si>
  <si>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</si>
  <si>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</si>
  <si>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</si>
  <si>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</si>
  <si>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</si>
  <si>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</si>
  <si>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</si>
  <si>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</si>
  <si>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</si>
  <si>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</si>
  <si>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</si>
  <si>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</si>
  <si>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</si>
  <si>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</si>
  <si>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</si>
  <si>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</si>
  <si>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</si>
  <si>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</si>
  <si>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</si>
  <si>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</si>
  <si>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</si>
  <si>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</si>
  <si>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</si>
  <si>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</si>
  <si>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</si>
  <si>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</si>
  <si>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</si>
  <si>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</si>
  <si>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</si>
  <si>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</si>
  <si>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</si>
  <si>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</si>
  <si>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</si>
  <si>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</si>
  <si>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</si>
  <si>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</si>
  <si>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</si>
  <si>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</si>
  <si>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</si>
  <si>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</si>
  <si>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</si>
  <si>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</si>
  <si>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</si>
  <si>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</si>
  <si>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</si>
  <si>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</si>
  <si>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</si>
  <si>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</si>
  <si>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</si>
  <si>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</si>
  <si>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</si>
  <si>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</si>
  <si>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</si>
  <si>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</si>
  <si>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</si>
  <si>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</si>
  <si>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</si>
  <si>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</si>
  <si>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</si>
  <si>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</si>
  <si>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</si>
  <si>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</si>
  <si>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</si>
  <si>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</si>
  <si>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</si>
  <si>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</si>
  <si>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</si>
  <si>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</si>
  <si>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</si>
  <si>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</si>
  <si>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</si>
  <si>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</si>
  <si>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</si>
  <si>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</si>
  <si>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</si>
  <si>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</si>
  <si>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</si>
  <si>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</si>
  <si>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</si>
  <si>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</si>
  <si>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</si>
  <si>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</si>
  <si>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</si>
  <si>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</si>
  <si>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</si>
  <si>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</si>
  <si>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</si>
  <si>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</si>
  <si>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</si>
  <si>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</si>
  <si>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</si>
  <si>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</si>
  <si>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</si>
  <si>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</si>
  <si>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</si>
  <si>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</si>
  <si>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</si>
  <si>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</si>
  <si>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</si>
  <si>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</si>
  <si>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</si>
  <si>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</si>
  <si>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</si>
  <si>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</si>
  <si>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</si>
  <si>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</si>
  <si>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</si>
  <si>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</si>
  <si>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</si>
  <si>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</si>
  <si>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</si>
  <si>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</si>
  <si>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</si>
  <si>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</si>
  <si>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</si>
  <si>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</si>
  <si>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</si>
  <si>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</si>
  <si>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</si>
  <si>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</si>
  <si>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</si>
  <si>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</si>
  <si>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</si>
  <si>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</si>
  <si>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</si>
  <si>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</si>
  <si>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</si>
  <si>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</si>
  <si>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</si>
  <si>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</si>
  <si>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</si>
  <si>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</si>
  <si>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</si>
  <si>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</si>
  <si>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</si>
  <si>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</si>
  <si>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</si>
  <si>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</si>
  <si>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</si>
  <si>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</si>
  <si>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</si>
  <si>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</si>
  <si>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</si>
  <si>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</si>
  <si>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</si>
  <si>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</si>
  <si>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</si>
  <si>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</si>
  <si>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</si>
  <si>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</si>
  <si>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</si>
  <si>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</si>
  <si>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</si>
  <si>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</si>
  <si>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</si>
  <si>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</si>
  <si>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</si>
  <si>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</si>
  <si>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</si>
  <si>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</si>
  <si>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</si>
  <si>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</si>
  <si>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</si>
  <si>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</si>
  <si>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</si>
  <si>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</si>
  <si>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</si>
  <si>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</si>
  <si>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</si>
  <si>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</si>
  <si>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</si>
  <si>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</si>
  <si>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</si>
  <si>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Etat des élements de sockage</t>
  </si>
  <si>
    <t>M Dhia Mechlaoui</t>
  </si>
  <si>
    <t>Le directeur du magasin et le chef rayon PFT</t>
  </si>
  <si>
    <t>Procéder à l'archivage des certificats de salubrités.</t>
  </si>
  <si>
    <t>Nettoyer le four.</t>
  </si>
  <si>
    <t>Le four n'était pas propre le jour de l'audit. (voir photo).</t>
  </si>
  <si>
    <t>Relier le produit à la station de nettoyage.</t>
  </si>
  <si>
    <t>L'enregistrement de la traçabilité n'était pas effectué pendant tout le mois de septembre.</t>
  </si>
  <si>
    <t>L'enregistrement des données de la traçabilité est quotidien.</t>
  </si>
  <si>
    <t>Manque de propreté du meuble froid d'exposition.</t>
  </si>
  <si>
    <t>Le nettoyage à ce niveau est à renforcer.</t>
  </si>
  <si>
    <t>La propreté du meuble froids des fromages n'était pas satisfaisant.</t>
  </si>
  <si>
    <t>Procéder au nettoyage à ce niveau.</t>
  </si>
  <si>
    <t>Le comptoir de stockage était non fonctionnel depuis le 25/09/19.</t>
  </si>
  <si>
    <t>Avertir le service technique sur cet écart.</t>
  </si>
  <si>
    <t xml:space="preserve">Un sachet de salami super spécial VA emballée le 30/09/19 et exposé au rayon n’était pas retiré le jour de l’audit.  </t>
  </si>
  <si>
    <t>Identifier les meules entamées suite au découpe.</t>
  </si>
  <si>
    <t xml:space="preserve">Plusieurs meules de fromages entamées étaient exposées sans la date d’entame.
Les dates d’entame ne figurent pas sur les raviers des fromages râpés.
</t>
  </si>
  <si>
    <t>Les abats exposés baignaient dans leurs exsudats.</t>
  </si>
  <si>
    <t>L’utilisation des égouttoirs est à prévoir.</t>
  </si>
  <si>
    <t>Absence d'une poubelle dans le local poubelle.</t>
  </si>
  <si>
    <t>Fournir une poubelle.</t>
  </si>
  <si>
    <t>Pas de vente des barquettes de fruits de mer surgelés.</t>
  </si>
  <si>
    <t xml:space="preserve">Non-conformité de la température à cœur de la daurade exposé (T° à cœur de l’ordre de 5,6°C&gt;2°C), manque de glaçage de l’étal. </t>
  </si>
  <si>
    <t>Renforcer le glaçage.</t>
  </si>
  <si>
    <t>Manque de glaçage sur l'étal.(voir photo)</t>
  </si>
  <si>
    <t>Renforcer le glaçage sur l'étal et contrôler les températures à cœur des poissons exposés.</t>
  </si>
  <si>
    <t>La propreté du matériel de découpe était insatisfaisante.</t>
  </si>
  <si>
    <t>Renforcer le nettoyage.</t>
  </si>
  <si>
    <t>Les prunes exposées étaient flétries.</t>
  </si>
  <si>
    <t>Le triage des fruits exposés est à renforcer.</t>
  </si>
  <si>
    <t>Etat de rangement manquant.</t>
  </si>
  <si>
    <t>Manque de la séparation entre les produits alimentaires et non-alimentaires.</t>
  </si>
  <si>
    <t>Renforcer le rangement.</t>
  </si>
  <si>
    <t>Utilisation d'un bol en porcelaine pour le remplissage du sucre.</t>
  </si>
  <si>
    <t>Utiliser un matériel de remplissage en inox ou en plastique de grade alimentaire.</t>
  </si>
  <si>
    <t>La zone de retrait n'était pas dégagée, il y a entreposage d'autres produits casse et retour.</t>
  </si>
  <si>
    <t>Vider la zone retrait.</t>
  </si>
  <si>
    <t xml:space="preserve">Présence excessive de mouches au niveau du rayons fruits et légumes. </t>
  </si>
  <si>
    <t>Avertir le prestataire de lutte contre les nuisibles sur cette écart.</t>
  </si>
  <si>
    <t>Les jointures du meuble des glaces manquaient de propreté.</t>
  </si>
  <si>
    <t>Procéder au nettoyage.</t>
  </si>
  <si>
    <t>Le plan des appâts n'est pas mis à jour.</t>
  </si>
  <si>
    <t>Mettre à jour le plan.</t>
  </si>
  <si>
    <t xml:space="preserve">Les certificats de salubrité des produits de la mer n'étaient pas présentes dans la réception. </t>
  </si>
  <si>
    <t>Le produit de nettoyage (IDOS DSP) n'était pas relié à la station de lavage (remarque récurrente).</t>
  </si>
  <si>
    <t>Le contrôle des produits emballés et exposés au rayon est à renforcer.</t>
  </si>
  <si>
    <t>Procéder à la séparation entres les produits par catégories.</t>
  </si>
  <si>
    <t>Aucun passage (analyses corpo et visites médicales) n'était effectué pour l'année 2019 et ceci pour tout le personnel des rayons PFT.</t>
  </si>
  <si>
    <t>Effectuer les analyses corpo et les visites médicales pour le personnel de la PFT.</t>
  </si>
  <si>
    <t>Réparer cet élément.</t>
  </si>
  <si>
    <t>La porte de la table de travail était rouillée.</t>
  </si>
  <si>
    <t>Traiter la rouille.</t>
  </si>
  <si>
    <t>La porte de la table de travail était démontée.</t>
  </si>
  <si>
    <t>Terminal de cuisson: la pédale de la poubelle au niveau du laboratoire était endommagée.</t>
  </si>
  <si>
    <t>Réparer la pédale.</t>
  </si>
  <si>
    <t>UHD Kram</t>
  </si>
  <si>
    <t>Meuble 4éme gamme:
T° du meuble affichée: 12,4°C
T° mesurée: 12,6°C</t>
  </si>
  <si>
    <t>Régler la température sur 4°C à 6°C.</t>
  </si>
  <si>
    <t>La protection du meuble d'exposition à température ambiante est partielle.</t>
  </si>
  <si>
    <t>Protéger le meuble.</t>
  </si>
  <si>
    <t>Le pistolet de la plonge poissonnerie est endommagé.</t>
  </si>
  <si>
    <t>Réparer ou remplacer ce matériel.</t>
  </si>
  <si>
    <t>Le plafond du local déchet n'était pas cloissonné.</t>
  </si>
  <si>
    <t>Cloisonner le plafond.</t>
  </si>
  <si>
    <t>Certains écarts techniques demeurent persistants.</t>
  </si>
  <si>
    <t>Procéder aux corrections nécessaires.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</si>
</sst>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1" xfId="0" applyFont="1" applyBorder="1" applyAlignment="1" applyProtection="1">
      <alignment horizontal="left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2609632"/>
        <c:axId val="372612896"/>
      </c:barChart>
      <c:catAx>
        <c:axId val="37260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2612896"/>
        <c:crosses val="autoZero"/>
        <c:auto val="1"/>
        <c:lblAlgn val="ctr"/>
        <c:lblOffset val="100"/>
        <c:noMultiLvlLbl val="0"/>
      </c:catAx>
      <c:valAx>
        <c:axId val="372612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260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986224"/>
        <c:axId val="497985136"/>
      </c:barChart>
      <c:catAx>
        <c:axId val="49798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985136"/>
        <c:crosses val="autoZero"/>
        <c:auto val="1"/>
        <c:lblAlgn val="ctr"/>
        <c:lblOffset val="100"/>
        <c:noMultiLvlLbl val="0"/>
      </c:catAx>
      <c:valAx>
        <c:axId val="497985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98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0.90476190476190477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647072"/>
        <c:axId val="498648704"/>
      </c:barChart>
      <c:catAx>
        <c:axId val="49864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648704"/>
        <c:crosses val="autoZero"/>
        <c:auto val="1"/>
        <c:lblAlgn val="ctr"/>
        <c:lblOffset val="100"/>
        <c:noMultiLvlLbl val="0"/>
      </c:catAx>
      <c:valAx>
        <c:axId val="49864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64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0.98648648648648651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649248"/>
        <c:axId val="498653600"/>
      </c:barChart>
      <c:catAx>
        <c:axId val="49864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653600"/>
        <c:crosses val="autoZero"/>
        <c:auto val="1"/>
        <c:lblAlgn val="ctr"/>
        <c:lblOffset val="100"/>
        <c:noMultiLvlLbl val="0"/>
      </c:catAx>
      <c:valAx>
        <c:axId val="498653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64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0.68421052631578949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658496"/>
        <c:axId val="498652512"/>
      </c:barChart>
      <c:catAx>
        <c:axId val="4986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652512"/>
        <c:crosses val="autoZero"/>
        <c:auto val="1"/>
        <c:lblAlgn val="ctr"/>
        <c:lblOffset val="100"/>
        <c:noMultiLvlLbl val="0"/>
      </c:catAx>
      <c:valAx>
        <c:axId val="498652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65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644352"/>
        <c:axId val="498655776"/>
      </c:barChart>
      <c:catAx>
        <c:axId val="498644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655776"/>
        <c:crosses val="autoZero"/>
        <c:auto val="1"/>
        <c:lblAlgn val="ctr"/>
        <c:lblOffset val="100"/>
        <c:noMultiLvlLbl val="0"/>
      </c:catAx>
      <c:valAx>
        <c:axId val="49865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644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0.9504504504504504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656320"/>
        <c:axId val="498657952"/>
      </c:barChart>
      <c:catAx>
        <c:axId val="498656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657952"/>
        <c:crosses val="autoZero"/>
        <c:auto val="1"/>
        <c:lblAlgn val="ctr"/>
        <c:lblOffset val="100"/>
        <c:noMultiLvlLbl val="0"/>
      </c:catAx>
      <c:valAx>
        <c:axId val="49865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65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0.81805157593123212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8650880"/>
        <c:axId val="498646528"/>
      </c:barChart>
      <c:catAx>
        <c:axId val="49865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646528"/>
        <c:crosses val="autoZero"/>
        <c:auto val="1"/>
        <c:lblAlgn val="ctr"/>
        <c:lblOffset val="100"/>
        <c:noMultiLvlLbl val="0"/>
      </c:catAx>
      <c:valAx>
        <c:axId val="498646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865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0.88425101319084121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98651424"/>
        <c:axId val="498647616"/>
        <c:extLst xmlns:c16r2="http://schemas.microsoft.com/office/drawing/2015/06/chart"/>
      </c:barChart>
      <c:catAx>
        <c:axId val="498651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647616"/>
        <c:crosses val="autoZero"/>
        <c:auto val="1"/>
        <c:lblAlgn val="ctr"/>
        <c:lblOffset val="100"/>
        <c:noMultiLvlLbl val="0"/>
      </c:catAx>
      <c:valAx>
        <c:axId val="4986476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865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0.68187500000000001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99683408"/>
        <c:axId val="499685584"/>
        <c:extLst xmlns:c16r2="http://schemas.microsoft.com/office/drawing/2015/06/chart"/>
      </c:barChart>
      <c:catAx>
        <c:axId val="49968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9685584"/>
        <c:crosses val="autoZero"/>
        <c:auto val="1"/>
        <c:lblAlgn val="ctr"/>
        <c:lblOffset val="100"/>
        <c:noMultiLvlLbl val="0"/>
      </c:catAx>
      <c:valAx>
        <c:axId val="49968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968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2612352"/>
        <c:axId val="372610176"/>
      </c:barChart>
      <c:catAx>
        <c:axId val="37261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2610176"/>
        <c:crosses val="autoZero"/>
        <c:auto val="1"/>
        <c:lblAlgn val="ctr"/>
        <c:lblOffset val="100"/>
        <c:noMultiLvlLbl val="0"/>
      </c:catAx>
      <c:valAx>
        <c:axId val="37261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2612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0.76315789473684215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2613984"/>
        <c:axId val="371826608"/>
      </c:barChart>
      <c:catAx>
        <c:axId val="37261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1826608"/>
        <c:crosses val="autoZero"/>
        <c:auto val="1"/>
        <c:lblAlgn val="ctr"/>
        <c:lblOffset val="100"/>
        <c:noMultiLvlLbl val="0"/>
      </c:catAx>
      <c:valAx>
        <c:axId val="37182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261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0.79166666666666663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986768"/>
        <c:axId val="497983504"/>
      </c:barChart>
      <c:catAx>
        <c:axId val="49798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983504"/>
        <c:crosses val="autoZero"/>
        <c:auto val="1"/>
        <c:lblAlgn val="ctr"/>
        <c:lblOffset val="100"/>
        <c:noMultiLvlLbl val="0"/>
      </c:catAx>
      <c:valAx>
        <c:axId val="497983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98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0.57894736842105265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981872"/>
        <c:axId val="497974800"/>
      </c:barChart>
      <c:catAx>
        <c:axId val="4979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974800"/>
        <c:crosses val="autoZero"/>
        <c:auto val="1"/>
        <c:lblAlgn val="ctr"/>
        <c:lblOffset val="100"/>
        <c:noMultiLvlLbl val="0"/>
      </c:catAx>
      <c:valAx>
        <c:axId val="497974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98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0.79545454545454541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987312"/>
        <c:axId val="497975888"/>
      </c:barChart>
      <c:catAx>
        <c:axId val="497987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975888"/>
        <c:crosses val="autoZero"/>
        <c:auto val="1"/>
        <c:lblAlgn val="ctr"/>
        <c:lblOffset val="100"/>
        <c:noMultiLvlLbl val="0"/>
      </c:catAx>
      <c:valAx>
        <c:axId val="497975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987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0.78205128205128205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984592"/>
        <c:axId val="497987856"/>
      </c:barChart>
      <c:catAx>
        <c:axId val="49798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987856"/>
        <c:crosses val="autoZero"/>
        <c:auto val="1"/>
        <c:lblAlgn val="ctr"/>
        <c:lblOffset val="100"/>
        <c:noMultiLvlLbl val="0"/>
      </c:catAx>
      <c:valAx>
        <c:axId val="497987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98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0.9821428571428571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976432"/>
        <c:axId val="497988400"/>
      </c:barChart>
      <c:catAx>
        <c:axId val="49797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988400"/>
        <c:crosses val="autoZero"/>
        <c:auto val="1"/>
        <c:lblAlgn val="ctr"/>
        <c:lblOffset val="100"/>
        <c:noMultiLvlLbl val="0"/>
      </c:catAx>
      <c:valAx>
        <c:axId val="497988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97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97979152"/>
        <c:axId val="497979696"/>
      </c:barChart>
      <c:catAx>
        <c:axId val="49797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97979696"/>
        <c:crosses val="autoZero"/>
        <c:auto val="1"/>
        <c:lblAlgn val="ctr"/>
        <c:lblOffset val="100"/>
        <c:noMultiLvlLbl val="0"/>
      </c:catAx>
      <c:valAx>
        <c:axId val="497979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97979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10" zoomScaleSheetLayoutView="100" workbookViewId="0">
      <selection activeCell="B24" sqref="B24:C24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4" t="s">
        <v>275</v>
      </c>
      <c r="B18" s="354"/>
      <c r="C18" s="354"/>
      <c r="D18" s="355" t="s">
        <v>521</v>
      </c>
      <c r="E18" s="355"/>
      <c r="F18" s="355"/>
      <c r="G18" s="355"/>
      <c r="H18" s="355"/>
      <c r="I18" s="355"/>
      <c r="J18" s="355"/>
      <c r="K18" s="35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56" t="s">
        <v>276</v>
      </c>
      <c r="B21" s="356"/>
      <c r="C21" s="356"/>
      <c r="D21" s="356"/>
      <c r="E21" s="356"/>
      <c r="F21" s="356"/>
      <c r="G21" s="356"/>
      <c r="H21" s="356"/>
      <c r="I21" s="356"/>
      <c r="J21" s="356"/>
      <c r="K21" s="35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7" t="s">
        <v>278</v>
      </c>
      <c r="C23" s="357"/>
      <c r="D23" s="42"/>
      <c r="E23" s="42"/>
      <c r="F23" s="42"/>
      <c r="G23" s="42"/>
      <c r="H23" s="42"/>
      <c r="I23" s="42"/>
      <c r="J23" t="str">
        <f>D18</f>
        <v>UHD Kram</v>
      </c>
    </row>
    <row r="24" spans="1:11" ht="33" customHeight="1" x14ac:dyDescent="0.25">
      <c r="A24" s="50" t="s">
        <v>279</v>
      </c>
      <c r="B24" s="358">
        <f>AVERAGE('A3 Exploitation'!D719,'A3 Technique'!D215)</f>
        <v>0.88425101319084121</v>
      </c>
      <c r="C24" s="35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8" t="e">
        <f>AVERAGE('A4 Exploitation'!D719,'A4 Technique'!D215)</f>
        <v>#DIV/0!</v>
      </c>
      <c r="C25" s="35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7" t="s">
        <v>281</v>
      </c>
      <c r="C29" s="357"/>
      <c r="D29" s="42"/>
      <c r="E29" s="42"/>
      <c r="F29" s="42"/>
      <c r="G29" s="42"/>
      <c r="H29" s="42"/>
      <c r="I29" s="42"/>
      <c r="J29" t="str">
        <f>D18</f>
        <v>UHD Kram</v>
      </c>
    </row>
    <row r="30" spans="1:11" ht="33" customHeight="1" x14ac:dyDescent="0.25">
      <c r="A30" s="50" t="s">
        <v>279</v>
      </c>
      <c r="B30" s="358">
        <f>'A3 Exploitation'!D719</f>
        <v>0.81805157593123212</v>
      </c>
      <c r="C30" s="35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8" t="e">
        <f>'A4 Exploitation'!D719</f>
        <v>#DIV/0!</v>
      </c>
      <c r="C31" s="35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9" t="s">
        <v>282</v>
      </c>
      <c r="C34" s="359"/>
      <c r="D34" s="42"/>
      <c r="E34" s="42"/>
      <c r="F34" s="42"/>
      <c r="G34" s="42"/>
      <c r="H34" s="42"/>
      <c r="I34" s="42"/>
      <c r="J34" t="str">
        <f>D18</f>
        <v>UHD Kram</v>
      </c>
    </row>
    <row r="35" spans="1:10" ht="33" customHeight="1" x14ac:dyDescent="0.25">
      <c r="A35" s="50" t="s">
        <v>279</v>
      </c>
      <c r="B35" s="358">
        <f>AVERAGE('A3 Exploitation'!D717, 'A3 Technique'!D213)</f>
        <v>0.68187500000000001</v>
      </c>
      <c r="C35" s="35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8" t="e">
        <f>AVERAGE('A4 Exploitation'!D717, 'A4 Technique'!D213)</f>
        <v>#DIV/0!</v>
      </c>
      <c r="C36" s="35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7" t="s">
        <v>283</v>
      </c>
      <c r="C39" s="357"/>
      <c r="D39" s="42"/>
      <c r="E39" s="42"/>
      <c r="F39" s="42"/>
      <c r="G39" s="42"/>
      <c r="H39" s="42"/>
      <c r="I39" s="42"/>
      <c r="J39" t="str">
        <f>D18</f>
        <v>UHD Kram</v>
      </c>
    </row>
    <row r="40" spans="1:10" ht="33" customHeight="1" x14ac:dyDescent="0.25">
      <c r="A40" s="50" t="s">
        <v>279</v>
      </c>
      <c r="B40" s="360">
        <f>'A3 Exploitation'!D48</f>
        <v>0.75</v>
      </c>
      <c r="C40" s="360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0" t="e">
        <f>'A4 Exploitation'!D48</f>
        <v>#DIV/0!</v>
      </c>
      <c r="C41" s="360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7" t="s">
        <v>284</v>
      </c>
      <c r="C44" s="357"/>
      <c r="D44" s="42"/>
      <c r="E44" s="42"/>
      <c r="F44" s="42"/>
      <c r="G44" s="42"/>
      <c r="H44" s="42"/>
      <c r="I44" s="42"/>
      <c r="J44" t="str">
        <f>D18</f>
        <v>UHD Kram</v>
      </c>
    </row>
    <row r="45" spans="1:10" ht="33" customHeight="1" x14ac:dyDescent="0.25">
      <c r="A45" s="50" t="s">
        <v>279</v>
      </c>
      <c r="B45" s="360" t="e">
        <f>'A3 Exploitation'!D129</f>
        <v>#DIV/0!</v>
      </c>
      <c r="C45" s="360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0" t="e">
        <f>'A4 Exploitation'!D129</f>
        <v>#DIV/0!</v>
      </c>
      <c r="C46" s="360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7" t="s">
        <v>444</v>
      </c>
      <c r="C49" s="357"/>
      <c r="D49" s="42"/>
      <c r="E49" s="42"/>
      <c r="F49" s="42"/>
      <c r="G49" s="42"/>
      <c r="H49" s="42"/>
      <c r="I49" s="42"/>
      <c r="J49" t="str">
        <f>D18</f>
        <v>UHD Kram</v>
      </c>
    </row>
    <row r="50" spans="1:10" ht="33" customHeight="1" x14ac:dyDescent="0.25">
      <c r="A50" s="50" t="s">
        <v>279</v>
      </c>
      <c r="B50" s="360">
        <f>'A3 Exploitation'!D183</f>
        <v>0.76315789473684215</v>
      </c>
      <c r="C50" s="360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0" t="e">
        <f>'A4 Exploitation'!D183</f>
        <v>#DIV/0!</v>
      </c>
      <c r="C51" s="360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7" t="s">
        <v>445</v>
      </c>
      <c r="C54" s="357"/>
      <c r="D54" s="42"/>
      <c r="E54" s="42"/>
      <c r="F54" s="42"/>
      <c r="G54" s="42"/>
      <c r="H54" s="42"/>
      <c r="I54" s="42"/>
      <c r="J54" t="str">
        <f>D18</f>
        <v>UHD Kram</v>
      </c>
    </row>
    <row r="55" spans="1:10" ht="33" customHeight="1" x14ac:dyDescent="0.25">
      <c r="A55" s="50" t="s">
        <v>279</v>
      </c>
      <c r="B55" s="360">
        <f>'A3 Exploitation'!D245</f>
        <v>0.79166666666666663</v>
      </c>
      <c r="C55" s="360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0" t="e">
        <f>'A4 Exploitation'!D245</f>
        <v>#DIV/0!</v>
      </c>
      <c r="C56" s="360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7" t="s">
        <v>446</v>
      </c>
      <c r="C59" s="357"/>
      <c r="D59" s="42"/>
      <c r="E59" s="42"/>
      <c r="F59" s="42"/>
      <c r="G59" s="42"/>
      <c r="H59" s="42"/>
      <c r="I59" s="42"/>
      <c r="J59" t="str">
        <f>D18</f>
        <v>UHD Kram</v>
      </c>
    </row>
    <row r="60" spans="1:10" ht="33" customHeight="1" x14ac:dyDescent="0.25">
      <c r="A60" s="50" t="s">
        <v>279</v>
      </c>
      <c r="B60" s="360">
        <f>'A3 Exploitation'!D300</f>
        <v>0.57894736842105265</v>
      </c>
      <c r="C60" s="360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0" t="e">
        <f>'A4 Exploitation'!D300</f>
        <v>#DIV/0!</v>
      </c>
      <c r="C61" s="360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7" t="s">
        <v>447</v>
      </c>
      <c r="C64" s="357"/>
      <c r="D64" s="42"/>
      <c r="E64" s="42"/>
      <c r="F64" s="42"/>
      <c r="G64" s="42"/>
      <c r="H64" s="42"/>
      <c r="I64" s="42"/>
      <c r="J64" t="str">
        <f>D18</f>
        <v>UHD Kram</v>
      </c>
    </row>
    <row r="65" spans="1:10" ht="33" customHeight="1" x14ac:dyDescent="0.25">
      <c r="A65" s="50" t="s">
        <v>279</v>
      </c>
      <c r="B65" s="360">
        <f>'A3 Exploitation'!D366</f>
        <v>0.79545454545454541</v>
      </c>
      <c r="C65" s="360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0" t="e">
        <f>'A4 Exploitation'!D366</f>
        <v>#DIV/0!</v>
      </c>
      <c r="C66" s="360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7" t="s">
        <v>448</v>
      </c>
      <c r="C69" s="357"/>
      <c r="D69" s="42"/>
      <c r="E69" s="42"/>
      <c r="F69" s="42"/>
      <c r="G69" s="42"/>
      <c r="H69" s="42"/>
      <c r="I69" s="42"/>
      <c r="J69" t="str">
        <f>D18</f>
        <v>UHD Kram</v>
      </c>
    </row>
    <row r="70" spans="1:10" ht="33" customHeight="1" x14ac:dyDescent="0.25">
      <c r="A70" s="50" t="s">
        <v>279</v>
      </c>
      <c r="B70" s="360">
        <f>'A3 Exploitation'!D424</f>
        <v>0.78205128205128205</v>
      </c>
      <c r="C70" s="360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0" t="e">
        <f>'A4 Exploitation'!D424</f>
        <v>#DIV/0!</v>
      </c>
      <c r="C71" s="360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7" t="s">
        <v>449</v>
      </c>
      <c r="C74" s="357"/>
      <c r="D74" s="42"/>
      <c r="E74" s="42"/>
      <c r="F74" s="42"/>
      <c r="G74" s="42"/>
      <c r="H74" s="42"/>
      <c r="I74" s="42"/>
      <c r="J74" t="str">
        <f>D18</f>
        <v>UHD Kram</v>
      </c>
    </row>
    <row r="75" spans="1:10" ht="33" customHeight="1" x14ac:dyDescent="0.25">
      <c r="A75" s="50" t="s">
        <v>279</v>
      </c>
      <c r="B75" s="360">
        <f>'A3 Exploitation'!D471</f>
        <v>0.9821428571428571</v>
      </c>
      <c r="C75" s="360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0" t="e">
        <f>'A4 Exploitation'!D471</f>
        <v>#DIV/0!</v>
      </c>
      <c r="C76" s="360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7" t="s">
        <v>450</v>
      </c>
      <c r="C79" s="357"/>
      <c r="D79" s="42"/>
      <c r="E79" s="42"/>
      <c r="F79" s="42"/>
      <c r="G79" s="42"/>
      <c r="H79" s="42"/>
      <c r="I79" s="42"/>
      <c r="J79" t="str">
        <f>D18</f>
        <v>UHD Kram</v>
      </c>
    </row>
    <row r="80" spans="1:10" ht="33" customHeight="1" x14ac:dyDescent="0.25">
      <c r="A80" s="50" t="s">
        <v>279</v>
      </c>
      <c r="B80" s="360" t="e">
        <f>'A3 Exploitation'!D517</f>
        <v>#DIV/0!</v>
      </c>
      <c r="C80" s="360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0" t="e">
        <f>'A4 Exploitation'!D517</f>
        <v>#DIV/0!</v>
      </c>
      <c r="C81" s="360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7" t="s">
        <v>451</v>
      </c>
      <c r="C84" s="357"/>
      <c r="D84" s="42"/>
      <c r="E84" s="42"/>
      <c r="F84" s="42"/>
      <c r="G84" s="42"/>
      <c r="H84" s="42"/>
      <c r="I84" s="42"/>
      <c r="J84" t="str">
        <f>D18</f>
        <v>UHD Kram</v>
      </c>
    </row>
    <row r="85" spans="1:10" ht="33" customHeight="1" x14ac:dyDescent="0.25">
      <c r="A85" s="50" t="s">
        <v>279</v>
      </c>
      <c r="B85" s="360">
        <f>'A3 Exploitation'!D560</f>
        <v>1</v>
      </c>
      <c r="C85" s="360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0" t="e">
        <f>'A4 Exploitation'!D560</f>
        <v>#DIV/0!</v>
      </c>
      <c r="C86" s="360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7" t="s">
        <v>285</v>
      </c>
      <c r="C89" s="357"/>
      <c r="D89" s="42"/>
      <c r="E89" s="42"/>
      <c r="F89" s="42"/>
      <c r="G89" s="42"/>
      <c r="H89" s="42"/>
      <c r="I89" s="42"/>
      <c r="J89" t="str">
        <f>D18</f>
        <v>UHD Kram</v>
      </c>
    </row>
    <row r="90" spans="1:10" ht="33" customHeight="1" x14ac:dyDescent="0.25">
      <c r="A90" s="50" t="s">
        <v>279</v>
      </c>
      <c r="B90" s="360">
        <f>'A3 Exploitation'!D600</f>
        <v>0.90476190476190477</v>
      </c>
      <c r="C90" s="360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0" t="e">
        <f>'A4 Exploitation'!D600</f>
        <v>#DIV/0!</v>
      </c>
      <c r="C91" s="360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7" t="s">
        <v>286</v>
      </c>
      <c r="C94" s="357"/>
      <c r="D94" s="42"/>
      <c r="E94" s="42"/>
      <c r="F94" s="42"/>
      <c r="G94" s="42"/>
      <c r="H94" s="42"/>
      <c r="I94" s="42"/>
      <c r="J94" t="str">
        <f>D18</f>
        <v>UHD Kram</v>
      </c>
    </row>
    <row r="95" spans="1:10" ht="33" customHeight="1" x14ac:dyDescent="0.25">
      <c r="A95" s="50" t="s">
        <v>279</v>
      </c>
      <c r="B95" s="360">
        <f>'A3 Exploitation'!D662</f>
        <v>0.98648648648648651</v>
      </c>
      <c r="C95" s="360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0" t="e">
        <f>'A4 Exploitation'!D662</f>
        <v>#DIV/0!</v>
      </c>
      <c r="C96" s="360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1"/>
      <c r="C99" s="36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7" t="s">
        <v>452</v>
      </c>
      <c r="C100" s="357"/>
      <c r="D100" s="42"/>
      <c r="E100" s="42"/>
      <c r="F100" s="42"/>
      <c r="G100" s="42"/>
      <c r="H100" s="42"/>
      <c r="I100" s="42"/>
      <c r="J100" t="str">
        <f>D18</f>
        <v>UHD Kram</v>
      </c>
    </row>
    <row r="101" spans="1:10" ht="33" customHeight="1" x14ac:dyDescent="0.25">
      <c r="A101" s="50" t="s">
        <v>279</v>
      </c>
      <c r="B101" s="360">
        <f>'A3 Exploitation'!D691</f>
        <v>0.68421052631578949</v>
      </c>
      <c r="C101" s="360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0" t="e">
        <f>'A4 Exploitation'!D691</f>
        <v>#DIV/0!</v>
      </c>
      <c r="C102" s="360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7" t="s">
        <v>453</v>
      </c>
      <c r="C105" s="357"/>
      <c r="J105" t="str">
        <f>D18</f>
        <v>UHD Kram</v>
      </c>
    </row>
    <row r="106" spans="1:10" ht="33" customHeight="1" x14ac:dyDescent="0.25">
      <c r="A106" s="50" t="s">
        <v>279</v>
      </c>
      <c r="B106" s="360">
        <f>'A3 Exploitation'!D715</f>
        <v>1</v>
      </c>
      <c r="C106" s="360"/>
    </row>
    <row r="107" spans="1:10" ht="33" customHeight="1" x14ac:dyDescent="0.25">
      <c r="A107" s="50" t="s">
        <v>280</v>
      </c>
      <c r="B107" s="360" t="e">
        <f>'A4 Exploitation'!D715</f>
        <v>#DIV/0!</v>
      </c>
      <c r="C107" s="360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7" t="s">
        <v>287</v>
      </c>
      <c r="C110" s="357"/>
      <c r="J110" t="str">
        <f>D18</f>
        <v>UHD Kram</v>
      </c>
    </row>
    <row r="111" spans="1:10" ht="33" customHeight="1" x14ac:dyDescent="0.25">
      <c r="A111" s="50" t="s">
        <v>279</v>
      </c>
      <c r="B111" s="360">
        <f>'A3 Technique'!D215</f>
        <v>0.9504504504504504</v>
      </c>
      <c r="C111" s="360"/>
    </row>
    <row r="112" spans="1:10" ht="33" customHeight="1" x14ac:dyDescent="0.25">
      <c r="A112" s="50" t="s">
        <v>280</v>
      </c>
      <c r="B112" s="360" t="e">
        <f>'A4 Technique'!D215</f>
        <v>#DIV/0!</v>
      </c>
      <c r="C112" s="360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4" zoomScale="60" zoomScaleNormal="100" workbookViewId="0">
      <selection activeCell="B12" sqref="B12:F1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UHD Kram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 t="s">
        <v>466</v>
      </c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 t="s">
        <v>467</v>
      </c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>
        <v>43740</v>
      </c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>
        <f>D719</f>
        <v>0.81805157593123212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43740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84" x14ac:dyDescent="0.4">
      <c r="A34" s="116" t="s">
        <v>412</v>
      </c>
      <c r="B34" s="104">
        <v>0</v>
      </c>
      <c r="C34" s="117">
        <f>IF(B34=0, -5, "0")</f>
        <v>-5</v>
      </c>
      <c r="D34" s="115" t="s">
        <v>509</v>
      </c>
      <c r="E34" s="105" t="s">
        <v>468</v>
      </c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19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0.6785714285714286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27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0.75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43740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404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441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42" x14ac:dyDescent="0.4">
      <c r="A145" s="149" t="s">
        <v>327</v>
      </c>
      <c r="B145" s="252">
        <v>0</v>
      </c>
      <c r="C145" s="149"/>
      <c r="D145" s="149" t="s">
        <v>470</v>
      </c>
      <c r="E145" s="149" t="s">
        <v>469</v>
      </c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84" x14ac:dyDescent="0.4">
      <c r="A152" s="224" t="s">
        <v>358</v>
      </c>
      <c r="B152" s="252">
        <v>0</v>
      </c>
      <c r="C152" s="118">
        <f>IF(B152=0, -10, "0")</f>
        <v>-10</v>
      </c>
      <c r="D152" s="107" t="s">
        <v>472</v>
      </c>
      <c r="E152" s="107" t="s">
        <v>473</v>
      </c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63" x14ac:dyDescent="0.4">
      <c r="A160" s="139" t="s">
        <v>148</v>
      </c>
      <c r="B160" s="252">
        <v>1</v>
      </c>
      <c r="C160" s="107" t="str">
        <f>IF(B160=0, -5, "0")</f>
        <v>0</v>
      </c>
      <c r="D160" s="107" t="s">
        <v>510</v>
      </c>
      <c r="E160" s="107" t="s">
        <v>471</v>
      </c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442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9">
        <v>0.5</v>
      </c>
      <c r="E181" s="353"/>
      <c r="F181" s="353"/>
      <c r="G181" s="96"/>
    </row>
    <row r="182" spans="1:7" ht="22.5" x14ac:dyDescent="0.4">
      <c r="A182" s="231" t="s">
        <v>418</v>
      </c>
      <c r="B182" s="388"/>
      <c r="C182" s="389"/>
      <c r="D182" s="243">
        <f>SUM(B145:C160,B174:C181,B163:C171,B138:C142)</f>
        <v>58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0.76315789473684215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43740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12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63" x14ac:dyDescent="0.4">
      <c r="A203" s="103" t="s">
        <v>208</v>
      </c>
      <c r="B203" s="104">
        <v>1</v>
      </c>
      <c r="C203" s="104"/>
      <c r="D203" s="141" t="s">
        <v>474</v>
      </c>
      <c r="E203" s="141" t="s">
        <v>475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84" x14ac:dyDescent="0.45">
      <c r="A215" s="184" t="s">
        <v>132</v>
      </c>
      <c r="B215" s="104">
        <v>0</v>
      </c>
      <c r="C215" s="118">
        <f>IF(B215=0, -10, "0")</f>
        <v>-10</v>
      </c>
      <c r="D215" s="107" t="s">
        <v>472</v>
      </c>
      <c r="E215" s="107" t="s">
        <v>473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21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0.58333333333333337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2</v>
      </c>
      <c r="C240" s="137"/>
      <c r="D240" s="319">
        <v>1</v>
      </c>
      <c r="E240" s="353"/>
      <c r="F240" s="353"/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24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1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57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0.79166666666666663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43740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63" x14ac:dyDescent="0.4">
      <c r="A253" s="130" t="s">
        <v>103</v>
      </c>
      <c r="B253" s="104">
        <v>1</v>
      </c>
      <c r="C253" s="104"/>
      <c r="D253" s="105" t="s">
        <v>476</v>
      </c>
      <c r="E253" s="105" t="s">
        <v>477</v>
      </c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15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0.9375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84.75" x14ac:dyDescent="0.45">
      <c r="A271" s="134" t="s">
        <v>182</v>
      </c>
      <c r="B271" s="104">
        <v>1</v>
      </c>
      <c r="C271" s="118" t="str">
        <f>IF(B271=0, -10, "0")</f>
        <v>0</v>
      </c>
      <c r="D271" s="157" t="s">
        <v>480</v>
      </c>
      <c r="E271" s="105" t="s">
        <v>511</v>
      </c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126" x14ac:dyDescent="0.4">
      <c r="A274" s="103" t="s">
        <v>116</v>
      </c>
      <c r="B274" s="104">
        <v>1</v>
      </c>
      <c r="C274" s="104"/>
      <c r="D274" s="103" t="s">
        <v>482</v>
      </c>
      <c r="E274" s="105" t="s">
        <v>481</v>
      </c>
      <c r="F274" s="105"/>
      <c r="G274" s="96"/>
    </row>
    <row r="275" spans="1:7" ht="83.25" customHeight="1" x14ac:dyDescent="0.4">
      <c r="A275" s="168" t="s">
        <v>359</v>
      </c>
      <c r="B275" s="104">
        <v>0</v>
      </c>
      <c r="C275" s="140">
        <f>IF(B275=0, -10, "0")</f>
        <v>-10</v>
      </c>
      <c r="D275" s="107" t="s">
        <v>472</v>
      </c>
      <c r="E275" s="107" t="s">
        <v>473</v>
      </c>
      <c r="F275" s="105"/>
      <c r="G275" s="96"/>
    </row>
    <row r="276" spans="1:7" ht="83.25" customHeight="1" x14ac:dyDescent="0.4">
      <c r="A276" s="168" t="s">
        <v>360</v>
      </c>
      <c r="B276" s="104">
        <v>0</v>
      </c>
      <c r="C276" s="140">
        <f>IF(B276=0, -10, "0")</f>
        <v>-10</v>
      </c>
      <c r="D276" s="107" t="s">
        <v>472</v>
      </c>
      <c r="E276" s="107" t="s">
        <v>473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9">
        <v>0.83299999999999996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29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0.48333333333333334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44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0.57894736842105265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43740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84" x14ac:dyDescent="0.4">
      <c r="A332" s="173" t="s">
        <v>58</v>
      </c>
      <c r="B332" s="104">
        <v>0</v>
      </c>
      <c r="C332" s="118">
        <f>IF(B332=0, -10, "0")</f>
        <v>-10</v>
      </c>
      <c r="D332" s="107" t="s">
        <v>472</v>
      </c>
      <c r="E332" s="107" t="s">
        <v>473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42" x14ac:dyDescent="0.4">
      <c r="A338" s="161" t="s">
        <v>406</v>
      </c>
      <c r="B338" s="104">
        <v>0</v>
      </c>
      <c r="C338" s="104"/>
      <c r="D338" s="96" t="s">
        <v>485</v>
      </c>
      <c r="E338" s="106" t="s">
        <v>486</v>
      </c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24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63" x14ac:dyDescent="0.4">
      <c r="A348" s="103" t="s">
        <v>212</v>
      </c>
      <c r="B348" s="104">
        <v>1</v>
      </c>
      <c r="C348" s="104"/>
      <c r="D348" s="175" t="s">
        <v>483</v>
      </c>
      <c r="E348" s="105" t="s">
        <v>484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0.71399999999999997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0.9375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70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0.79545454545454541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43740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48" customHeight="1" x14ac:dyDescent="0.4">
      <c r="A389" s="135" t="s">
        <v>355</v>
      </c>
      <c r="B389" s="104">
        <v>1</v>
      </c>
      <c r="C389" s="104"/>
      <c r="D389" s="96" t="s">
        <v>490</v>
      </c>
      <c r="E389" s="105" t="s">
        <v>489</v>
      </c>
      <c r="F389" s="105"/>
      <c r="G389" s="96"/>
    </row>
    <row r="390" spans="1:7" ht="47.25" customHeight="1" x14ac:dyDescent="0.4">
      <c r="A390" s="103" t="s">
        <v>152</v>
      </c>
      <c r="B390" s="104">
        <v>1</v>
      </c>
      <c r="C390" s="104"/>
      <c r="D390" s="156" t="s">
        <v>492</v>
      </c>
      <c r="E390" s="105" t="s">
        <v>493</v>
      </c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126" x14ac:dyDescent="0.4">
      <c r="A397" s="187" t="s">
        <v>457</v>
      </c>
      <c r="B397" s="104">
        <v>0</v>
      </c>
      <c r="C397" s="118">
        <f>IF(B397=0, -10, "0")</f>
        <v>-10</v>
      </c>
      <c r="D397" s="156" t="s">
        <v>488</v>
      </c>
      <c r="E397" s="105" t="s">
        <v>491</v>
      </c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42" x14ac:dyDescent="0.4">
      <c r="A402" s="173" t="s">
        <v>132</v>
      </c>
      <c r="B402" s="104" t="s">
        <v>30</v>
      </c>
      <c r="C402" s="118" t="str">
        <f>IF(B402=0, -10, "0")</f>
        <v>0</v>
      </c>
      <c r="D402" s="156" t="s">
        <v>487</v>
      </c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1</v>
      </c>
      <c r="C419" s="104"/>
      <c r="D419" s="319">
        <v>0.81799999999999995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39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0.6964285714285714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61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0.78205128205128205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43740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63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494</v>
      </c>
      <c r="E447" s="105" t="s">
        <v>495</v>
      </c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0.97499999999999998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55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0.9821428571428571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405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43740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43740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>
        <f>D532/(COUNT(B526:C531)*2)</f>
        <v>1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413" t="s">
        <v>34</v>
      </c>
      <c r="B556" s="413"/>
      <c r="C556" s="414"/>
      <c r="D556" s="327">
        <f>SUM(B548:C555,B536:C545)</f>
        <v>34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43740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42" x14ac:dyDescent="0.4">
      <c r="A569" s="103" t="s">
        <v>86</v>
      </c>
      <c r="B569" s="104">
        <v>1</v>
      </c>
      <c r="C569" s="104"/>
      <c r="D569" s="105" t="s">
        <v>496</v>
      </c>
      <c r="E569" s="105" t="s">
        <v>498</v>
      </c>
      <c r="F569" s="105"/>
      <c r="G569" s="96"/>
    </row>
    <row r="570" spans="1:7" ht="84" x14ac:dyDescent="0.4">
      <c r="A570" s="103" t="s">
        <v>45</v>
      </c>
      <c r="B570" s="104">
        <v>1</v>
      </c>
      <c r="C570" s="104"/>
      <c r="D570" s="105" t="s">
        <v>497</v>
      </c>
      <c r="E570" s="105" t="s">
        <v>512</v>
      </c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105" x14ac:dyDescent="0.4">
      <c r="A577" s="103" t="s">
        <v>217</v>
      </c>
      <c r="B577" s="104">
        <v>1</v>
      </c>
      <c r="C577" s="104"/>
      <c r="D577" s="105" t="s">
        <v>499</v>
      </c>
      <c r="E577" s="105" t="s">
        <v>500</v>
      </c>
      <c r="F577" s="105"/>
      <c r="G577" s="96"/>
    </row>
    <row r="578" spans="1:7" ht="21" x14ac:dyDescent="0.4">
      <c r="A578" s="413" t="s">
        <v>34</v>
      </c>
      <c r="B578" s="413"/>
      <c r="C578" s="414"/>
      <c r="D578" s="327">
        <f>SUM(B569:C577)</f>
        <v>15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>
        <f>D578/(COUNT(B569:C577)*2)</f>
        <v>0.83333333333333337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1</v>
      </c>
      <c r="C595" s="104"/>
      <c r="D595" s="319">
        <v>0.5</v>
      </c>
      <c r="E595" s="353"/>
      <c r="F595" s="353"/>
      <c r="G595" s="96"/>
    </row>
    <row r="596" spans="1:7" ht="21" x14ac:dyDescent="0.4">
      <c r="A596" s="413" t="s">
        <v>34</v>
      </c>
      <c r="B596" s="413"/>
      <c r="C596" s="414"/>
      <c r="D596" s="327">
        <f>SUM(B589:C595,B582:C587)</f>
        <v>23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>
        <f>D596/(COUNT(B582:C587,B589:C595)*2)</f>
        <v>0.95833333333333337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38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>
        <f>D599/(COUNT(B569:C577,B589:C595,B582:C587)*2)</f>
        <v>0.90476190476190477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43740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27">
        <f>SUM(B608:C615)</f>
        <v>16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>
        <f>D616/(COUNT(B608:C615)*2)</f>
        <v>1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42" x14ac:dyDescent="0.4">
      <c r="A643" s="133" t="s">
        <v>221</v>
      </c>
      <c r="B643" s="104">
        <v>1</v>
      </c>
      <c r="C643" s="104"/>
      <c r="D643" s="135" t="s">
        <v>505</v>
      </c>
      <c r="E643" s="105" t="s">
        <v>506</v>
      </c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27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0.9642857142857143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73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0.98648648648648651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43740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126" x14ac:dyDescent="0.4">
      <c r="A672" s="139" t="s">
        <v>43</v>
      </c>
      <c r="B672" s="104">
        <v>0</v>
      </c>
      <c r="C672" s="118">
        <f>IF(B672=0, -5, "0")</f>
        <v>-5</v>
      </c>
      <c r="D672" s="105" t="s">
        <v>513</v>
      </c>
      <c r="E672" s="105" t="s">
        <v>514</v>
      </c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48.75" customHeight="1" x14ac:dyDescent="0.4">
      <c r="A680" s="192" t="s">
        <v>13</v>
      </c>
      <c r="B680" s="104">
        <v>1</v>
      </c>
      <c r="C680" s="216"/>
      <c r="D680" s="207" t="s">
        <v>507</v>
      </c>
      <c r="E680" s="105" t="s">
        <v>508</v>
      </c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9.25" customHeight="1" x14ac:dyDescent="0.4">
      <c r="A682" s="192" t="s">
        <v>14</v>
      </c>
      <c r="B682" s="104">
        <v>1</v>
      </c>
      <c r="C682" s="216"/>
      <c r="D682" s="105" t="s">
        <v>503</v>
      </c>
      <c r="E682" s="105" t="s">
        <v>504</v>
      </c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63" x14ac:dyDescent="0.4">
      <c r="A687" s="208" t="s">
        <v>438</v>
      </c>
      <c r="B687" s="104">
        <v>1</v>
      </c>
      <c r="C687" s="118"/>
      <c r="D687" s="103" t="s">
        <v>501</v>
      </c>
      <c r="E687" s="106" t="s">
        <v>502</v>
      </c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26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0.68421052631578949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439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43740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0.86375000000000002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571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0.81805157593123212</v>
      </c>
      <c r="E719" s="3"/>
      <c r="F719" s="3"/>
    </row>
  </sheetData>
  <sheetProtection algorithmName="SHA-512" hashValue="fS6upnFRwo4+Iet/WBANYztUkhY6aPuiN13jSHqwHBDHdQozLy5yhDijjOyQlTTIBn3XdkLw++F8U6URdin9nQ==" saltValue="f8I5YYS8nT1Vl2xiIPS2OQ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620:B628 B105:B108 B374:B384 B412:B419 B85:B100 B39:B42 B526:B531 B536:B545 B569:B577 B120:B126 B651:B657 B460:B466 B288:B295 B320:B338 B444:B458 B509:B515 B432:B439 B343:B351 B708:B710 B643:B649 B389:B409 B66:B82 B227:B231 B265:B285 B174:B181 B500:B506 B354:B361 B253:B260 B191:B198 B670:B689 B63 B496:B498 B518:B519 B30:B37 B548:B555 B633:B638 B113:B117 B145:B160 B308:B315 B479:B483 B485:B494 B589:B595 B608:B615 B56:B61 B103 B111 B163:B164 B582:B587 B203:B222 B233:B240 B699:B703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499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UHD Kram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 t="str">
        <f>'A3 Exploitation'!B9:F9</f>
        <v>M Dhia Mechlaoui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 t="str">
        <f>'A3 Exploitation'!B10:F10</f>
        <v>Le directeur du magasin et le chef rayon PFT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'A3 Exploitation'!B11:F11</f>
        <v>43740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>
        <f>D215</f>
        <v>0.9504504504504504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10</v>
      </c>
    </row>
    <row r="23" spans="1:7" x14ac:dyDescent="0.3">
      <c r="A23" s="455" t="s">
        <v>249</v>
      </c>
      <c r="B23" s="456"/>
      <c r="C23" s="457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ht="49.5" x14ac:dyDescent="0.3">
      <c r="A28" s="26" t="s">
        <v>301</v>
      </c>
      <c r="B28" s="55">
        <v>0</v>
      </c>
      <c r="C28" s="55"/>
      <c r="D28" s="56" t="s">
        <v>522</v>
      </c>
      <c r="E28" s="56" t="s">
        <v>523</v>
      </c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12</v>
      </c>
    </row>
    <row r="34" spans="1:6" x14ac:dyDescent="0.3">
      <c r="A34" s="455" t="s">
        <v>249</v>
      </c>
      <c r="B34" s="456"/>
      <c r="C34" s="457"/>
      <c r="D34" s="17">
        <f>D33/(COUNT(B26:C32)*2)</f>
        <v>0.8571428571428571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10</v>
      </c>
    </row>
    <row r="43" spans="1:6" x14ac:dyDescent="0.3">
      <c r="A43" s="455" t="s">
        <v>249</v>
      </c>
      <c r="B43" s="456"/>
      <c r="C43" s="457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405</v>
      </c>
      <c r="B45" s="471"/>
      <c r="C45" s="471"/>
      <c r="D45" s="471"/>
      <c r="E45" s="471"/>
      <c r="F45" s="472"/>
    </row>
    <row r="46" spans="1:6" ht="19.5" x14ac:dyDescent="0.4">
      <c r="A46" s="6" t="s">
        <v>465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1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11</v>
      </c>
    </row>
    <row r="69" spans="1:6" x14ac:dyDescent="0.3">
      <c r="A69" s="455" t="s">
        <v>249</v>
      </c>
      <c r="B69" s="456"/>
      <c r="C69" s="457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14</v>
      </c>
    </row>
    <row r="80" spans="1:6" x14ac:dyDescent="0.3">
      <c r="A80" s="455" t="s">
        <v>249</v>
      </c>
      <c r="B80" s="456"/>
      <c r="C80" s="457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463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24</v>
      </c>
    </row>
    <row r="101" spans="1:6" x14ac:dyDescent="0.3">
      <c r="A101" s="455" t="s">
        <v>249</v>
      </c>
      <c r="B101" s="456"/>
      <c r="C101" s="457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33" x14ac:dyDescent="0.3">
      <c r="A111" s="6" t="s">
        <v>136</v>
      </c>
      <c r="B111" s="69">
        <v>1</v>
      </c>
      <c r="C111" s="55"/>
      <c r="D111" s="56" t="s">
        <v>524</v>
      </c>
      <c r="E111" s="56" t="s">
        <v>525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27</v>
      </c>
    </row>
    <row r="119" spans="1:6" x14ac:dyDescent="0.3">
      <c r="A119" s="455" t="s">
        <v>249</v>
      </c>
      <c r="B119" s="456"/>
      <c r="C119" s="457"/>
      <c r="D119" s="17">
        <f>D118/(COUNT(B104:C117)*2)</f>
        <v>0.9642857142857143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ht="49.5" x14ac:dyDescent="0.3">
      <c r="A129" s="7" t="s">
        <v>136</v>
      </c>
      <c r="B129" s="69">
        <v>1</v>
      </c>
      <c r="C129" s="55"/>
      <c r="D129" s="56" t="s">
        <v>478</v>
      </c>
      <c r="E129" s="56" t="s">
        <v>479</v>
      </c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21</v>
      </c>
    </row>
    <row r="135" spans="1:6" x14ac:dyDescent="0.3">
      <c r="A135" s="455" t="s">
        <v>249</v>
      </c>
      <c r="B135" s="456"/>
      <c r="C135" s="457"/>
      <c r="D135" s="17">
        <f>D134/(COUNT(B123:C133)*2)</f>
        <v>0.95454545454545459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22</v>
      </c>
    </row>
    <row r="150" spans="1:6" x14ac:dyDescent="0.3">
      <c r="A150" s="455" t="s">
        <v>249</v>
      </c>
      <c r="B150" s="456"/>
      <c r="C150" s="457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ht="33" x14ac:dyDescent="0.3">
      <c r="A158" s="7" t="s">
        <v>238</v>
      </c>
      <c r="B158" s="69">
        <v>1</v>
      </c>
      <c r="C158" s="56"/>
      <c r="D158" s="483" t="s">
        <v>518</v>
      </c>
      <c r="E158" s="55" t="s">
        <v>515</v>
      </c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15</v>
      </c>
    </row>
    <row r="166" spans="1:6" x14ac:dyDescent="0.3">
      <c r="A166" s="455" t="s">
        <v>249</v>
      </c>
      <c r="B166" s="456"/>
      <c r="C166" s="457"/>
      <c r="D166" s="17">
        <f>D165/(COUNT(B153:C164)*2)</f>
        <v>0.9375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16</v>
      </c>
    </row>
    <row r="178" spans="1:6" x14ac:dyDescent="0.3">
      <c r="A178" s="455" t="s">
        <v>249</v>
      </c>
      <c r="B178" s="456"/>
      <c r="C178" s="457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33.7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526</v>
      </c>
      <c r="E181" s="484" t="s">
        <v>527</v>
      </c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33" x14ac:dyDescent="0.3">
      <c r="A183" s="26" t="s">
        <v>174</v>
      </c>
      <c r="B183" s="55">
        <v>1</v>
      </c>
      <c r="C183" s="55"/>
      <c r="D183" s="483" t="s">
        <v>516</v>
      </c>
      <c r="E183" s="55" t="s">
        <v>517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6</v>
      </c>
    </row>
    <row r="186" spans="1:6" x14ac:dyDescent="0.3">
      <c r="A186" s="455" t="s">
        <v>249</v>
      </c>
      <c r="B186" s="456"/>
      <c r="C186" s="457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8</v>
      </c>
    </row>
    <row r="194" spans="1:7" x14ac:dyDescent="0.3">
      <c r="A194" s="455" t="s">
        <v>249</v>
      </c>
      <c r="B194" s="456"/>
      <c r="C194" s="457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ht="33" x14ac:dyDescent="0.3">
      <c r="A197" s="26" t="s">
        <v>268</v>
      </c>
      <c r="B197" s="55">
        <v>1</v>
      </c>
      <c r="C197" s="55"/>
      <c r="D197" s="56" t="s">
        <v>528</v>
      </c>
      <c r="E197" s="56" t="s">
        <v>529</v>
      </c>
      <c r="F197" s="55"/>
    </row>
    <row r="198" spans="1:7" ht="49.5" x14ac:dyDescent="0.3">
      <c r="A198" s="26" t="s">
        <v>179</v>
      </c>
      <c r="B198" s="55">
        <v>1</v>
      </c>
      <c r="C198" s="55"/>
      <c r="D198" s="56" t="s">
        <v>519</v>
      </c>
      <c r="E198" s="56" t="s">
        <v>520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8</v>
      </c>
    </row>
    <row r="203" spans="1:7" x14ac:dyDescent="0.3">
      <c r="A203" s="455" t="s">
        <v>249</v>
      </c>
      <c r="B203" s="456"/>
      <c r="C203" s="457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ht="49.5" x14ac:dyDescent="0.3">
      <c r="A206" s="26" t="s">
        <v>302</v>
      </c>
      <c r="B206" s="55">
        <v>1</v>
      </c>
      <c r="C206" s="55"/>
      <c r="D206" s="56" t="s">
        <v>530</v>
      </c>
      <c r="E206" s="56" t="s">
        <v>531</v>
      </c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7</v>
      </c>
    </row>
    <row r="211" spans="1:6" x14ac:dyDescent="0.3">
      <c r="A211" s="455" t="s">
        <v>249</v>
      </c>
      <c r="B211" s="456"/>
      <c r="C211" s="457"/>
      <c r="D211" s="17">
        <f>D210/(COUNT(B206:C209)*2)</f>
        <v>0.875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211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0.9504504504504504</v>
      </c>
    </row>
  </sheetData>
  <sheetProtection algorithmName="SHA-512" hashValue="rg4HeJ6UHdk+jaxkpr1/+cKZ2DDHqU68oyZ0RzE470VuEjxvJfBTpYElVXiLhypVw9sMYjAm0M6F0ltP5mPzcg==" saltValue="/ebNQJ/rl6T6JhXF3GVX6A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2"/>
      <c r="E1" s="362"/>
      <c r="F1" s="362"/>
      <c r="G1" s="362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3" t="s">
        <v>149</v>
      </c>
      <c r="B7" s="363"/>
      <c r="C7" s="363"/>
      <c r="D7" s="363"/>
      <c r="E7" s="363"/>
      <c r="F7" s="363"/>
      <c r="G7" s="93"/>
    </row>
    <row r="8" spans="1:7" ht="22.5" x14ac:dyDescent="0.45">
      <c r="A8" s="364" t="str">
        <f>'Page de garde'!D18</f>
        <v>UHD Kram</v>
      </c>
      <c r="B8" s="364"/>
      <c r="C8" s="364"/>
      <c r="D8" s="364"/>
      <c r="E8" s="364"/>
      <c r="F8" s="364"/>
      <c r="G8" s="93"/>
    </row>
    <row r="9" spans="1:7" ht="22.5" x14ac:dyDescent="0.45">
      <c r="A9" s="94" t="s">
        <v>39</v>
      </c>
      <c r="B9" s="365"/>
      <c r="C9" s="365"/>
      <c r="D9" s="365"/>
      <c r="E9" s="365"/>
      <c r="F9" s="365"/>
      <c r="G9" s="93"/>
    </row>
    <row r="10" spans="1:7" ht="22.5" x14ac:dyDescent="0.45">
      <c r="A10" s="95" t="s">
        <v>41</v>
      </c>
      <c r="B10" s="366"/>
      <c r="C10" s="366"/>
      <c r="D10" s="366"/>
      <c r="E10" s="366"/>
      <c r="F10" s="366"/>
      <c r="G10" s="93"/>
    </row>
    <row r="11" spans="1:7" ht="22.5" x14ac:dyDescent="0.45">
      <c r="A11" s="94" t="s">
        <v>40</v>
      </c>
      <c r="B11" s="367"/>
      <c r="C11" s="367"/>
      <c r="D11" s="367"/>
      <c r="E11" s="367"/>
      <c r="F11" s="367"/>
      <c r="G11" s="93"/>
    </row>
    <row r="12" spans="1:7" ht="22.5" x14ac:dyDescent="0.45">
      <c r="A12" s="94" t="s">
        <v>198</v>
      </c>
      <c r="B12" s="372" t="e">
        <f>D719</f>
        <v>#DIV/0!</v>
      </c>
      <c r="C12" s="372"/>
      <c r="D12" s="372"/>
      <c r="E12" s="372"/>
      <c r="F12" s="372"/>
      <c r="G12" s="93"/>
    </row>
    <row r="13" spans="1:7" ht="22.5" x14ac:dyDescent="0.45">
      <c r="A13" s="92"/>
      <c r="B13" s="90"/>
      <c r="C13" s="90"/>
      <c r="D13" s="362"/>
      <c r="E13" s="362"/>
      <c r="F13" s="362"/>
      <c r="G13" s="3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368"/>
      <c r="B49" s="368"/>
      <c r="C49" s="368"/>
      <c r="D49" s="368"/>
      <c r="E49" s="368"/>
      <c r="F49" s="368"/>
      <c r="G49" s="368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0"/>
      <c r="B64" s="381"/>
      <c r="C64" s="381"/>
      <c r="D64" s="381"/>
      <c r="E64" s="381"/>
      <c r="F64" s="381"/>
      <c r="G64" s="381"/>
    </row>
    <row r="65" spans="1:7" ht="43.5" customHeight="1" x14ac:dyDescent="0.4">
      <c r="A65" s="376" t="s">
        <v>341</v>
      </c>
      <c r="B65" s="376"/>
      <c r="C65" s="376"/>
      <c r="D65" s="376"/>
      <c r="E65" s="376"/>
      <c r="F65" s="37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2"/>
      <c r="B83" s="382"/>
      <c r="C83" s="382"/>
      <c r="D83" s="382"/>
      <c r="E83" s="382"/>
      <c r="F83" s="382"/>
      <c r="G83" s="382"/>
    </row>
    <row r="84" spans="1:7" ht="45" customHeight="1" x14ac:dyDescent="0.45">
      <c r="A84" s="383" t="s">
        <v>342</v>
      </c>
      <c r="B84" s="383"/>
      <c r="C84" s="383"/>
      <c r="D84" s="383"/>
      <c r="E84" s="383"/>
      <c r="F84" s="38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3"/>
      <c r="B101" s="374"/>
      <c r="C101" s="374"/>
      <c r="D101" s="374"/>
      <c r="E101" s="374"/>
      <c r="F101" s="375"/>
      <c r="G101" s="96"/>
    </row>
    <row r="102" spans="1:7" ht="46.5" customHeight="1" x14ac:dyDescent="0.4">
      <c r="A102" s="376" t="s">
        <v>343</v>
      </c>
      <c r="B102" s="376"/>
      <c r="C102" s="376"/>
      <c r="D102" s="376"/>
      <c r="E102" s="376"/>
      <c r="F102" s="37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3"/>
      <c r="B109" s="374"/>
      <c r="C109" s="374"/>
      <c r="D109" s="374"/>
      <c r="E109" s="374"/>
      <c r="F109" s="375"/>
      <c r="G109" s="96"/>
    </row>
    <row r="110" spans="1:7" ht="39.75" customHeight="1" x14ac:dyDescent="0.4">
      <c r="A110" s="376" t="s">
        <v>375</v>
      </c>
      <c r="B110" s="376"/>
      <c r="C110" s="376"/>
      <c r="D110" s="376"/>
      <c r="E110" s="376"/>
      <c r="F110" s="37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4"/>
      <c r="B118" s="374"/>
      <c r="C118" s="374"/>
      <c r="D118" s="374"/>
      <c r="E118" s="374"/>
      <c r="F118" s="374"/>
      <c r="G118" s="96"/>
    </row>
    <row r="119" spans="1:7" ht="22.5" x14ac:dyDescent="0.4">
      <c r="A119" s="376" t="s">
        <v>304</v>
      </c>
      <c r="B119" s="376"/>
      <c r="C119" s="376"/>
      <c r="D119" s="376"/>
      <c r="E119" s="376"/>
      <c r="F119" s="37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77"/>
      <c r="B130" s="377"/>
      <c r="C130" s="377"/>
      <c r="D130" s="377"/>
      <c r="E130" s="377"/>
      <c r="F130" s="377"/>
      <c r="G130" s="96"/>
    </row>
    <row r="131" spans="1:16384" ht="22.5" customHeight="1" x14ac:dyDescent="0.4">
      <c r="A131" s="378" t="s">
        <v>404</v>
      </c>
      <c r="B131" s="378"/>
      <c r="C131" s="378"/>
      <c r="D131" s="378"/>
      <c r="E131" s="378"/>
      <c r="F131" s="378"/>
      <c r="G131" s="96"/>
    </row>
    <row r="132" spans="1:16384" ht="22.5" customHeight="1" x14ac:dyDescent="0.4">
      <c r="A132" s="379"/>
      <c r="B132" s="379"/>
      <c r="C132" s="379"/>
      <c r="D132" s="379"/>
      <c r="E132" s="379"/>
      <c r="F132" s="379"/>
      <c r="G132" s="96"/>
    </row>
    <row r="133" spans="1:16384" s="258" customFormat="1" ht="22.5" customHeight="1" x14ac:dyDescent="0.25">
      <c r="A133" s="369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5" t="s">
        <v>441</v>
      </c>
      <c r="B137" s="385"/>
      <c r="C137" s="385"/>
      <c r="D137" s="385"/>
      <c r="E137" s="385"/>
      <c r="F137" s="385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4" t="s">
        <v>340</v>
      </c>
      <c r="B144" s="384"/>
      <c r="C144" s="384"/>
      <c r="D144" s="384"/>
      <c r="E144" s="384"/>
      <c r="F144" s="384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3"/>
      <c r="B161" s="374"/>
      <c r="C161" s="374"/>
      <c r="D161" s="374"/>
      <c r="E161" s="374"/>
      <c r="F161" s="374"/>
      <c r="G161" s="96"/>
    </row>
    <row r="162" spans="1:7" ht="32.25" customHeight="1" x14ac:dyDescent="0.4">
      <c r="A162" s="385" t="s">
        <v>442</v>
      </c>
      <c r="B162" s="385"/>
      <c r="C162" s="385"/>
      <c r="D162" s="385"/>
      <c r="E162" s="385"/>
      <c r="F162" s="385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386"/>
      <c r="B172" s="387"/>
      <c r="C172" s="387"/>
      <c r="D172" s="387"/>
      <c r="E172" s="387"/>
      <c r="F172" s="387"/>
      <c r="G172" s="96"/>
    </row>
    <row r="173" spans="1:7" ht="32.25" customHeight="1" x14ac:dyDescent="0.4">
      <c r="A173" s="385" t="s">
        <v>304</v>
      </c>
      <c r="B173" s="385"/>
      <c r="C173" s="385"/>
      <c r="D173" s="385"/>
      <c r="E173" s="385"/>
      <c r="F173" s="385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388"/>
      <c r="C182" s="389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396"/>
      <c r="B184" s="396"/>
      <c r="C184" s="396"/>
      <c r="D184" s="396"/>
      <c r="E184" s="396"/>
      <c r="F184" s="39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90" t="s">
        <v>34</v>
      </c>
      <c r="B199" s="391"/>
      <c r="C199" s="392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368"/>
      <c r="B201" s="368"/>
      <c r="C201" s="368"/>
      <c r="D201" s="368"/>
      <c r="E201" s="368"/>
      <c r="F201" s="368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0" t="s">
        <v>34</v>
      </c>
      <c r="B223" s="391"/>
      <c r="C223" s="392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368"/>
      <c r="B225" s="368"/>
      <c r="C225" s="368"/>
      <c r="D225" s="368"/>
      <c r="E225" s="368"/>
      <c r="F225" s="368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3" t="s">
        <v>304</v>
      </c>
      <c r="B232" s="394"/>
      <c r="C232" s="394"/>
      <c r="D232" s="39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90" t="s">
        <v>34</v>
      </c>
      <c r="B241" s="391"/>
      <c r="C241" s="392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368"/>
      <c r="B246" s="368"/>
      <c r="C246" s="368"/>
      <c r="D246" s="368"/>
      <c r="E246" s="368"/>
      <c r="F246" s="368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90" t="s">
        <v>34</v>
      </c>
      <c r="B261" s="391"/>
      <c r="C261" s="392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7"/>
      <c r="B286" s="397"/>
      <c r="C286" s="397"/>
      <c r="D286" s="397"/>
      <c r="E286" s="397"/>
      <c r="F286" s="397"/>
      <c r="G286" s="96"/>
    </row>
    <row r="287" spans="1:7" ht="31.5" customHeight="1" x14ac:dyDescent="0.4">
      <c r="A287" s="398" t="s">
        <v>304</v>
      </c>
      <c r="B287" s="398"/>
      <c r="C287" s="398"/>
      <c r="D287" s="398"/>
      <c r="E287" s="398"/>
      <c r="F287" s="398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1"/>
      <c r="B352" s="401"/>
      <c r="C352" s="401"/>
      <c r="D352" s="401"/>
      <c r="E352" s="401"/>
      <c r="F352" s="401"/>
      <c r="G352" s="401"/>
    </row>
    <row r="353" spans="1:7" ht="32.25" customHeight="1" x14ac:dyDescent="0.4">
      <c r="A353" s="402" t="s">
        <v>304</v>
      </c>
      <c r="B353" s="402"/>
      <c r="C353" s="402"/>
      <c r="D353" s="402"/>
      <c r="E353" s="402"/>
      <c r="F353" s="402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399"/>
      <c r="B410" s="382"/>
      <c r="C410" s="382"/>
      <c r="D410" s="382"/>
      <c r="E410" s="382"/>
      <c r="F410" s="382"/>
      <c r="G410" s="382"/>
    </row>
    <row r="411" spans="1:7" ht="24.75" x14ac:dyDescent="0.4">
      <c r="A411" s="400" t="s">
        <v>313</v>
      </c>
      <c r="B411" s="400"/>
      <c r="C411" s="400"/>
      <c r="D411" s="400"/>
      <c r="E411" s="400"/>
      <c r="F411" s="40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0" t="s">
        <v>304</v>
      </c>
      <c r="B459" s="400"/>
      <c r="C459" s="400"/>
      <c r="D459" s="400"/>
      <c r="E459" s="400"/>
      <c r="F459" s="400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06" t="s">
        <v>405</v>
      </c>
      <c r="B473" s="406"/>
      <c r="C473" s="406"/>
      <c r="D473" s="406"/>
      <c r="E473" s="406"/>
      <c r="F473" s="406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7" t="s">
        <v>52</v>
      </c>
      <c r="B478" s="477"/>
      <c r="C478" s="477"/>
      <c r="D478" s="477"/>
      <c r="E478" s="477"/>
      <c r="F478" s="477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8" t="s">
        <v>443</v>
      </c>
      <c r="B484" s="479"/>
      <c r="C484" s="479"/>
      <c r="D484" s="479"/>
      <c r="E484" s="479"/>
      <c r="F484" s="479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0" t="s">
        <v>23</v>
      </c>
      <c r="B495" s="481"/>
      <c r="C495" s="481"/>
      <c r="D495" s="481"/>
      <c r="E495" s="481"/>
      <c r="F495" s="482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3"/>
      <c r="B507" s="403"/>
      <c r="C507" s="403"/>
      <c r="D507" s="403"/>
      <c r="E507" s="403"/>
      <c r="F507" s="403"/>
      <c r="G507" s="403"/>
    </row>
    <row r="508" spans="1:7" ht="26.25" customHeight="1" x14ac:dyDescent="0.5">
      <c r="A508" s="288" t="s">
        <v>304</v>
      </c>
      <c r="B508" s="404"/>
      <c r="C508" s="404"/>
      <c r="D508" s="404"/>
      <c r="E508" s="404"/>
      <c r="F508" s="40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5" t="s">
        <v>97</v>
      </c>
      <c r="B520" s="405"/>
      <c r="C520" s="405"/>
      <c r="D520" s="405"/>
      <c r="E520" s="405"/>
      <c r="F520" s="405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5" t="s">
        <v>28</v>
      </c>
      <c r="B522" s="417" t="s">
        <v>29</v>
      </c>
      <c r="C522" s="418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6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9"/>
      <c r="D525" s="419"/>
      <c r="E525" s="419"/>
      <c r="F525" s="420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90" t="s">
        <v>34</v>
      </c>
      <c r="B532" s="391"/>
      <c r="C532" s="392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90" t="s">
        <v>33</v>
      </c>
      <c r="B533" s="391"/>
      <c r="C533" s="392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368"/>
      <c r="B534" s="368"/>
      <c r="C534" s="368"/>
      <c r="D534" s="368"/>
      <c r="E534" s="368"/>
      <c r="F534" s="368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01"/>
      <c r="C546" s="401"/>
      <c r="D546" s="401"/>
      <c r="E546" s="401"/>
      <c r="F546" s="401"/>
      <c r="G546" s="401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3" t="s">
        <v>34</v>
      </c>
      <c r="B556" s="413"/>
      <c r="C556" s="414"/>
      <c r="D556" s="345">
        <f>SUM(B548:C555,B536:C545)</f>
        <v>0</v>
      </c>
      <c r="E556" s="90"/>
      <c r="F556" s="96"/>
      <c r="G556" s="96"/>
    </row>
    <row r="557" spans="1:7" ht="21" x14ac:dyDescent="0.4">
      <c r="A557" s="413" t="s">
        <v>33</v>
      </c>
      <c r="B557" s="413"/>
      <c r="C557" s="413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68"/>
      <c r="B562" s="368"/>
      <c r="C562" s="368"/>
      <c r="D562" s="368"/>
      <c r="E562" s="368"/>
      <c r="F562" s="368"/>
      <c r="G562" s="96"/>
    </row>
    <row r="563" spans="1:7" ht="22.5" x14ac:dyDescent="0.45">
      <c r="A563" s="429" t="s">
        <v>19</v>
      </c>
      <c r="B563" s="429"/>
      <c r="C563" s="429"/>
      <c r="D563" s="429"/>
      <c r="E563" s="429"/>
      <c r="F563" s="429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1" t="s">
        <v>10</v>
      </c>
      <c r="B568" s="422"/>
      <c r="C568" s="422"/>
      <c r="D568" s="422"/>
      <c r="E568" s="422"/>
      <c r="F568" s="423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413" t="s">
        <v>34</v>
      </c>
      <c r="B578" s="413"/>
      <c r="C578" s="414"/>
      <c r="D578" s="345">
        <f>SUM(B569:C577)</f>
        <v>0</v>
      </c>
      <c r="E578" s="90"/>
      <c r="F578" s="96"/>
      <c r="G578" s="96"/>
    </row>
    <row r="579" spans="1:7" ht="21" x14ac:dyDescent="0.4">
      <c r="A579" s="413" t="s">
        <v>33</v>
      </c>
      <c r="B579" s="413"/>
      <c r="C579" s="413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4" t="s">
        <v>23</v>
      </c>
      <c r="B581" s="425"/>
      <c r="C581" s="425"/>
      <c r="D581" s="425"/>
      <c r="E581" s="425"/>
      <c r="F581" s="426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27" t="s">
        <v>370</v>
      </c>
      <c r="B588" s="428"/>
      <c r="C588" s="428"/>
      <c r="D588" s="428"/>
      <c r="E588" s="428"/>
      <c r="F588" s="428"/>
      <c r="G588" s="428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413" t="s">
        <v>34</v>
      </c>
      <c r="B596" s="413"/>
      <c r="C596" s="414"/>
      <c r="D596" s="345">
        <f>SUM(B589:C595,B582:C587)</f>
        <v>0</v>
      </c>
      <c r="E596" s="90"/>
      <c r="F596" s="96"/>
      <c r="G596" s="96"/>
    </row>
    <row r="597" spans="1:7" ht="21" x14ac:dyDescent="0.4">
      <c r="A597" s="413" t="s">
        <v>33</v>
      </c>
      <c r="B597" s="413"/>
      <c r="C597" s="413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435" t="s">
        <v>168</v>
      </c>
      <c r="B600" s="436"/>
      <c r="C600" s="437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29" t="s">
        <v>8</v>
      </c>
      <c r="B602" s="429"/>
      <c r="C602" s="429"/>
      <c r="D602" s="429"/>
      <c r="E602" s="429"/>
      <c r="F602" s="429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0"/>
      <c r="D607" s="430"/>
      <c r="E607" s="430"/>
      <c r="F607" s="431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3" t="s">
        <v>34</v>
      </c>
      <c r="B616" s="413"/>
      <c r="C616" s="413"/>
      <c r="D616" s="345">
        <f>SUM(B608:C615)</f>
        <v>0</v>
      </c>
      <c r="E616" s="432"/>
      <c r="F616" s="397"/>
      <c r="G616" s="96"/>
    </row>
    <row r="617" spans="1:7" ht="21" x14ac:dyDescent="0.4">
      <c r="A617" s="413" t="s">
        <v>33</v>
      </c>
      <c r="B617" s="413"/>
      <c r="C617" s="413"/>
      <c r="D617" s="298" t="e">
        <f>D616/(COUNT(B608:C615)*2)</f>
        <v>#DIV/0!</v>
      </c>
      <c r="E617" s="433"/>
      <c r="F617" s="403"/>
      <c r="G617" s="96"/>
    </row>
    <row r="618" spans="1:7" ht="21" x14ac:dyDescent="0.4">
      <c r="A618" s="128"/>
      <c r="B618" s="96"/>
      <c r="C618" s="434"/>
      <c r="D618" s="434"/>
      <c r="E618" s="434"/>
      <c r="F618" s="434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0" t="s">
        <v>34</v>
      </c>
      <c r="B629" s="391"/>
      <c r="C629" s="392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0"/>
      <c r="D632" s="430"/>
      <c r="E632" s="430"/>
      <c r="F632" s="431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90" t="s">
        <v>34</v>
      </c>
      <c r="B639" s="391"/>
      <c r="C639" s="39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439"/>
      <c r="B641" s="439"/>
      <c r="C641" s="439"/>
      <c r="D641" s="439"/>
      <c r="E641" s="439"/>
      <c r="F641" s="439"/>
      <c r="G641" s="439"/>
    </row>
    <row r="642" spans="1:7" ht="24.75" x14ac:dyDescent="0.4">
      <c r="A642" s="284" t="s">
        <v>26</v>
      </c>
      <c r="B642" s="430"/>
      <c r="C642" s="430"/>
      <c r="D642" s="430"/>
      <c r="E642" s="430"/>
      <c r="F642" s="431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440" t="s">
        <v>304</v>
      </c>
      <c r="B650" s="441"/>
      <c r="C650" s="441"/>
      <c r="D650" s="441"/>
      <c r="E650" s="441"/>
      <c r="F650" s="44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29" t="s">
        <v>346</v>
      </c>
      <c r="B665" s="429"/>
      <c r="C665" s="429"/>
      <c r="D665" s="429"/>
      <c r="E665" s="429"/>
      <c r="F665" s="429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38" t="s">
        <v>439</v>
      </c>
      <c r="B693" s="438"/>
      <c r="C693" s="438"/>
      <c r="D693" s="438"/>
      <c r="E693" s="438"/>
      <c r="F693" s="438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448" t="s">
        <v>28</v>
      </c>
      <c r="B695" s="417" t="s">
        <v>29</v>
      </c>
      <c r="C695" s="417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5" t="s">
        <v>299</v>
      </c>
      <c r="B698" s="446"/>
      <c r="C698" s="446"/>
      <c r="D698" s="446"/>
      <c r="E698" s="446"/>
      <c r="F698" s="44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3"/>
      <c r="C704" s="44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443"/>
      <c r="C705" s="44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5" t="s">
        <v>300</v>
      </c>
      <c r="B707" s="446"/>
      <c r="C707" s="446"/>
      <c r="D707" s="446"/>
      <c r="E707" s="446"/>
      <c r="F707" s="44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0"/>
      <c r="E1" s="450"/>
      <c r="F1" s="450"/>
      <c r="G1" s="450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1" t="s">
        <v>46</v>
      </c>
      <c r="B6" s="451"/>
      <c r="C6" s="451"/>
      <c r="D6" s="451"/>
      <c r="E6" s="451"/>
      <c r="F6" s="451"/>
      <c r="G6" s="79"/>
    </row>
    <row r="7" spans="1:7" s="2" customFormat="1" ht="21.75" customHeight="1" x14ac:dyDescent="0.45">
      <c r="A7" s="452" t="str">
        <f>'Page de garde'!D18</f>
        <v>UHD Kram</v>
      </c>
      <c r="B7" s="452"/>
      <c r="C7" s="452"/>
      <c r="D7" s="452"/>
      <c r="E7" s="452"/>
      <c r="F7" s="452"/>
      <c r="G7" s="79"/>
    </row>
    <row r="8" spans="1:7" s="2" customFormat="1" ht="24" x14ac:dyDescent="0.45">
      <c r="A8" s="4" t="s">
        <v>39</v>
      </c>
      <c r="B8" s="453">
        <f>'A4 Exploitation'!B9:F9</f>
        <v>0</v>
      </c>
      <c r="C8" s="453"/>
      <c r="D8" s="453"/>
      <c r="E8" s="453"/>
      <c r="F8" s="453"/>
      <c r="G8" s="79"/>
    </row>
    <row r="9" spans="1:7" s="2" customFormat="1" ht="24" x14ac:dyDescent="0.45">
      <c r="A9" s="5" t="s">
        <v>41</v>
      </c>
      <c r="B9" s="454">
        <f>'A4 Exploitation'!B10:F10</f>
        <v>0</v>
      </c>
      <c r="C9" s="454"/>
      <c r="D9" s="454"/>
      <c r="E9" s="454"/>
      <c r="F9" s="454"/>
      <c r="G9" s="79"/>
    </row>
    <row r="10" spans="1:7" s="2" customFormat="1" ht="24" x14ac:dyDescent="0.45">
      <c r="A10" s="4" t="s">
        <v>40</v>
      </c>
      <c r="B10" s="449">
        <f>'A4 Exploitation'!B11:F11</f>
        <v>0</v>
      </c>
      <c r="C10" s="449"/>
      <c r="D10" s="449"/>
      <c r="E10" s="449"/>
      <c r="F10" s="449"/>
      <c r="G10" s="79"/>
    </row>
    <row r="11" spans="1:7" s="2" customFormat="1" ht="24" x14ac:dyDescent="0.45">
      <c r="A11" s="4" t="s">
        <v>248</v>
      </c>
      <c r="B11" s="458" t="e">
        <f>D215</f>
        <v>#DIV/0!</v>
      </c>
      <c r="C11" s="458"/>
      <c r="D11" s="458"/>
      <c r="E11" s="458"/>
      <c r="F11" s="458"/>
      <c r="G11" s="79"/>
    </row>
    <row r="12" spans="1:7" s="2" customFormat="1" ht="22.5" x14ac:dyDescent="0.45">
      <c r="A12" s="1"/>
      <c r="D12" s="362"/>
      <c r="E12" s="362"/>
      <c r="F12" s="362"/>
      <c r="G12" s="362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158</v>
      </c>
      <c r="F13" s="460" t="s">
        <v>159</v>
      </c>
    </row>
    <row r="14" spans="1:7" s="2" customFormat="1" ht="12.75" customHeight="1" x14ac:dyDescent="0.3">
      <c r="A14" s="459"/>
      <c r="B14" s="18" t="s">
        <v>32</v>
      </c>
      <c r="C14" s="18" t="s">
        <v>31</v>
      </c>
      <c r="D14" s="460"/>
      <c r="E14" s="460"/>
      <c r="F14" s="460"/>
      <c r="G14" s="78"/>
    </row>
    <row r="15" spans="1:7" x14ac:dyDescent="0.3">
      <c r="A15" s="461"/>
      <c r="B15" s="462"/>
      <c r="C15" s="462"/>
      <c r="D15" s="462"/>
      <c r="E15" s="462"/>
      <c r="F15" s="462"/>
    </row>
    <row r="16" spans="1:7" ht="19.5" x14ac:dyDescent="0.4">
      <c r="A16" s="463" t="s">
        <v>0</v>
      </c>
      <c r="B16" s="464"/>
      <c r="C16" s="464"/>
      <c r="D16" s="464"/>
      <c r="E16" s="464"/>
      <c r="F16" s="464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65" t="s">
        <v>34</v>
      </c>
      <c r="B22" s="466"/>
      <c r="C22" s="467"/>
      <c r="D22" s="330">
        <f>SUM(B17:C21)</f>
        <v>0</v>
      </c>
    </row>
    <row r="23" spans="1:7" x14ac:dyDescent="0.3">
      <c r="A23" s="455" t="s">
        <v>249</v>
      </c>
      <c r="B23" s="456"/>
      <c r="C23" s="457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68" t="s">
        <v>4</v>
      </c>
      <c r="B25" s="469"/>
      <c r="C25" s="469"/>
      <c r="D25" s="469"/>
      <c r="E25" s="469"/>
      <c r="F25" s="469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5" t="s">
        <v>34</v>
      </c>
      <c r="B33" s="456"/>
      <c r="C33" s="457"/>
      <c r="D33" s="329">
        <f>SUM(B26:C32)</f>
        <v>0</v>
      </c>
    </row>
    <row r="34" spans="1:6" x14ac:dyDescent="0.3">
      <c r="A34" s="455" t="s">
        <v>249</v>
      </c>
      <c r="B34" s="456"/>
      <c r="C34" s="457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68" t="s">
        <v>178</v>
      </c>
      <c r="B36" s="469"/>
      <c r="C36" s="469"/>
      <c r="D36" s="469"/>
      <c r="E36" s="469"/>
      <c r="F36" s="469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5" t="s">
        <v>34</v>
      </c>
      <c r="B42" s="456"/>
      <c r="C42" s="457"/>
      <c r="D42" s="329">
        <f>SUM(B37:C41)</f>
        <v>0</v>
      </c>
    </row>
    <row r="43" spans="1:6" x14ac:dyDescent="0.3">
      <c r="A43" s="455" t="s">
        <v>249</v>
      </c>
      <c r="B43" s="456"/>
      <c r="C43" s="457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0" t="s">
        <v>405</v>
      </c>
      <c r="B45" s="471"/>
      <c r="C45" s="471"/>
      <c r="D45" s="471"/>
      <c r="E45" s="471"/>
      <c r="F45" s="47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5" t="s">
        <v>34</v>
      </c>
      <c r="B58" s="456"/>
      <c r="C58" s="457"/>
      <c r="D58" s="341">
        <f>SUM(B46:C57)</f>
        <v>0</v>
      </c>
    </row>
    <row r="59" spans="1:6" x14ac:dyDescent="0.3">
      <c r="A59" s="455" t="s">
        <v>249</v>
      </c>
      <c r="B59" s="456"/>
      <c r="C59" s="457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3" t="s">
        <v>19</v>
      </c>
      <c r="B61" s="474"/>
      <c r="C61" s="474"/>
      <c r="D61" s="474"/>
      <c r="E61" s="474"/>
      <c r="F61" s="474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5" t="s">
        <v>34</v>
      </c>
      <c r="B68" s="456"/>
      <c r="C68" s="457"/>
      <c r="D68" s="329">
        <f>SUM(B62:C67)</f>
        <v>0</v>
      </c>
    </row>
    <row r="69" spans="1:6" x14ac:dyDescent="0.3">
      <c r="A69" s="455" t="s">
        <v>249</v>
      </c>
      <c r="B69" s="456"/>
      <c r="C69" s="457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68" t="s">
        <v>8</v>
      </c>
      <c r="B71" s="469"/>
      <c r="C71" s="469"/>
      <c r="D71" s="469"/>
      <c r="E71" s="469"/>
      <c r="F71" s="469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5" t="s">
        <v>34</v>
      </c>
      <c r="B79" s="456"/>
      <c r="C79" s="457"/>
      <c r="D79" s="329">
        <f>SUM(B72:C78)</f>
        <v>0</v>
      </c>
    </row>
    <row r="80" spans="1:6" x14ac:dyDescent="0.3">
      <c r="A80" s="455" t="s">
        <v>249</v>
      </c>
      <c r="B80" s="456"/>
      <c r="C80" s="457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68" t="s">
        <v>463</v>
      </c>
      <c r="B82" s="469"/>
      <c r="C82" s="469"/>
      <c r="D82" s="469"/>
      <c r="E82" s="469"/>
      <c r="F82" s="469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5" t="s">
        <v>34</v>
      </c>
      <c r="B100" s="456"/>
      <c r="C100" s="457"/>
      <c r="D100" s="329">
        <f>SUM(B83:C99)</f>
        <v>0</v>
      </c>
    </row>
    <row r="101" spans="1:6" x14ac:dyDescent="0.3">
      <c r="A101" s="455" t="s">
        <v>249</v>
      </c>
      <c r="B101" s="456"/>
      <c r="C101" s="457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68" t="s">
        <v>170</v>
      </c>
      <c r="B103" s="469"/>
      <c r="C103" s="469"/>
      <c r="D103" s="469"/>
      <c r="E103" s="469"/>
      <c r="F103" s="469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5" t="s">
        <v>34</v>
      </c>
      <c r="B118" s="456"/>
      <c r="C118" s="457"/>
      <c r="D118" s="329">
        <f>SUM(B104:C117)</f>
        <v>0</v>
      </c>
    </row>
    <row r="119" spans="1:6" x14ac:dyDescent="0.3">
      <c r="A119" s="455" t="s">
        <v>249</v>
      </c>
      <c r="B119" s="456"/>
      <c r="C119" s="457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68" t="s">
        <v>171</v>
      </c>
      <c r="B122" s="469"/>
      <c r="C122" s="469"/>
      <c r="D122" s="469"/>
      <c r="E122" s="469"/>
      <c r="F122" s="469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5" t="s">
        <v>34</v>
      </c>
      <c r="B134" s="456"/>
      <c r="C134" s="457"/>
      <c r="D134" s="329">
        <f>SUM(B123:C133)</f>
        <v>0</v>
      </c>
    </row>
    <row r="135" spans="1:6" x14ac:dyDescent="0.3">
      <c r="A135" s="455" t="s">
        <v>249</v>
      </c>
      <c r="B135" s="456"/>
      <c r="C135" s="457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68" t="s">
        <v>154</v>
      </c>
      <c r="B137" s="469"/>
      <c r="C137" s="469"/>
      <c r="D137" s="469"/>
      <c r="E137" s="469"/>
      <c r="F137" s="469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5" t="s">
        <v>34</v>
      </c>
      <c r="B149" s="456"/>
      <c r="C149" s="457"/>
      <c r="D149" s="329">
        <f>SUM(B138:C148)</f>
        <v>0</v>
      </c>
    </row>
    <row r="150" spans="1:6" x14ac:dyDescent="0.3">
      <c r="A150" s="455" t="s">
        <v>249</v>
      </c>
      <c r="B150" s="456"/>
      <c r="C150" s="457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68" t="s">
        <v>61</v>
      </c>
      <c r="B152" s="469"/>
      <c r="C152" s="469"/>
      <c r="D152" s="469"/>
      <c r="E152" s="469"/>
      <c r="F152" s="469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5" t="s">
        <v>34</v>
      </c>
      <c r="B165" s="456"/>
      <c r="C165" s="457"/>
      <c r="D165" s="329">
        <f>SUM(B153:C164)</f>
        <v>0</v>
      </c>
    </row>
    <row r="166" spans="1:6" x14ac:dyDescent="0.3">
      <c r="A166" s="455" t="s">
        <v>249</v>
      </c>
      <c r="B166" s="456"/>
      <c r="C166" s="457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68" t="s">
        <v>176</v>
      </c>
      <c r="B168" s="469"/>
      <c r="C168" s="469"/>
      <c r="D168" s="469"/>
      <c r="E168" s="469"/>
      <c r="F168" s="469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5" t="s">
        <v>34</v>
      </c>
      <c r="B177" s="466"/>
      <c r="C177" s="467"/>
      <c r="D177" s="330">
        <f>SUM(B169:C176)</f>
        <v>0</v>
      </c>
    </row>
    <row r="178" spans="1:6" x14ac:dyDescent="0.3">
      <c r="A178" s="455" t="s">
        <v>249</v>
      </c>
      <c r="B178" s="456"/>
      <c r="C178" s="457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68" t="s">
        <v>64</v>
      </c>
      <c r="B180" s="469"/>
      <c r="C180" s="469"/>
      <c r="D180" s="469"/>
      <c r="E180" s="469"/>
      <c r="F180" s="469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5" t="s">
        <v>34</v>
      </c>
      <c r="B185" s="456"/>
      <c r="C185" s="457"/>
      <c r="D185" s="329">
        <f>SUM(B181:C184)</f>
        <v>0</v>
      </c>
    </row>
    <row r="186" spans="1:6" x14ac:dyDescent="0.3">
      <c r="A186" s="455" t="s">
        <v>249</v>
      </c>
      <c r="B186" s="456"/>
      <c r="C186" s="457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5" t="s">
        <v>15</v>
      </c>
      <c r="B188" s="476"/>
      <c r="C188" s="476"/>
      <c r="D188" s="476"/>
      <c r="E188" s="476"/>
      <c r="F188" s="476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5" t="s">
        <v>34</v>
      </c>
      <c r="B193" s="456"/>
      <c r="C193" s="457"/>
      <c r="D193" s="329">
        <f>SUM(B189:C192)</f>
        <v>0</v>
      </c>
    </row>
    <row r="194" spans="1:7" x14ac:dyDescent="0.3">
      <c r="A194" s="455" t="s">
        <v>249</v>
      </c>
      <c r="B194" s="456"/>
      <c r="C194" s="457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68" t="s">
        <v>65</v>
      </c>
      <c r="B196" s="469"/>
      <c r="C196" s="469"/>
      <c r="D196" s="469"/>
      <c r="E196" s="469"/>
      <c r="F196" s="469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5" t="s">
        <v>34</v>
      </c>
      <c r="B202" s="456"/>
      <c r="C202" s="457"/>
      <c r="D202" s="329">
        <f>SUM(B197:C201)</f>
        <v>0</v>
      </c>
    </row>
    <row r="203" spans="1:7" x14ac:dyDescent="0.3">
      <c r="A203" s="455" t="s">
        <v>249</v>
      </c>
      <c r="B203" s="456"/>
      <c r="C203" s="457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68" t="s">
        <v>175</v>
      </c>
      <c r="B205" s="469"/>
      <c r="C205" s="469"/>
      <c r="D205" s="469"/>
      <c r="E205" s="469"/>
      <c r="F205" s="469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5" t="s">
        <v>34</v>
      </c>
      <c r="B210" s="456"/>
      <c r="C210" s="457"/>
      <c r="D210" s="34">
        <f>SUM(B206:C209)</f>
        <v>0</v>
      </c>
    </row>
    <row r="211" spans="1:6" x14ac:dyDescent="0.3">
      <c r="A211" s="455" t="s">
        <v>249</v>
      </c>
      <c r="B211" s="456"/>
      <c r="C211" s="457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2019-10-06T18:40:24Z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