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Le Kram/2019/août 19/"/>
    </mc:Choice>
  </mc:AlternateContent>
  <bookViews>
    <workbookView xWindow="0" yWindow="0" windowWidth="20490" windowHeight="6555" tabRatio="916"/>
  </bookViews>
  <sheets>
    <sheet name="Page de garde" sheetId="29" r:id="rId1"/>
    <sheet name="A2 Exploitation" sheetId="44" r:id="rId2"/>
    <sheet name="A2 Technique" sheetId="45" r:id="rId3"/>
    <sheet name="A3 Exploitation" sheetId="48" r:id="rId4"/>
    <sheet name="A3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'A2 Exploitation'!$A$1:$G$719</definedName>
    <definedName name="_xlnm.Print_Area" localSheetId="2">'A2 Technique'!$A$1:$F$215</definedName>
    <definedName name="_xlnm.Print_Area" localSheetId="3">'A3 Exploitation'!$A$1:$G$719</definedName>
    <definedName name="_xlnm.Print_Area" localSheetId="4">'A3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04" i="48" l="1"/>
  <c r="D705" i="48" s="1"/>
  <c r="D640" i="48"/>
  <c r="D630" i="48"/>
  <c r="D616" i="48"/>
  <c r="D617" i="48" s="1"/>
  <c r="D578" i="48"/>
  <c r="D579" i="48"/>
  <c r="D59" i="45"/>
  <c r="D517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D596" i="48" s="1"/>
  <c r="F555" i="48"/>
  <c r="E555" i="48"/>
  <c r="F515" i="48"/>
  <c r="E515" i="48"/>
  <c r="F466" i="48"/>
  <c r="E466" i="48"/>
  <c r="F419" i="48"/>
  <c r="E419" i="48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7" i="48" l="1"/>
  <c r="D599" i="48"/>
  <c r="D600" i="48" s="1"/>
  <c r="B91" i="29" s="1"/>
  <c r="D419" i="48"/>
  <c r="B419" i="48" s="1"/>
  <c r="D420" i="48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C124" i="44"/>
  <c r="C96" i="44"/>
  <c r="D712" i="48" l="1"/>
  <c r="D714" i="48"/>
  <c r="D715" i="48" s="1"/>
  <c r="D690" i="48"/>
  <c r="D691" i="48" s="1"/>
  <c r="B102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56" i="44"/>
  <c r="D557" i="44" s="1"/>
  <c r="D385" i="44"/>
  <c r="D386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B80" i="29" s="1"/>
  <c r="D362" i="44"/>
  <c r="D363" i="44" s="1"/>
  <c r="D127" i="44"/>
  <c r="B127" i="44" s="1"/>
  <c r="D128" i="44" s="1"/>
  <c r="D714" i="44" l="1"/>
  <c r="D715" i="44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129" i="44"/>
  <c r="B45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06" i="29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<sst xmlns="http://schemas.openxmlformats.org/spreadsheetml/2006/main" count="2764" uniqueCount="596">
  <si>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</si>
  <si>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</si>
  <si>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</si>
  <si>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</si>
  <si>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</si>
  <si>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</si>
  <si>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</si>
  <si>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</si>
  <si>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</si>
  <si>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</si>
  <si>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</si>
  <si>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</si>
  <si>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</si>
  <si>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</si>
  <si>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</si>
  <si>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</si>
  <si>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</si>
  <si>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</si>
  <si>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</si>
  <si>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</si>
  <si>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</si>
  <si>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</si>
  <si>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</si>
  <si>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</si>
  <si>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</si>
  <si>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</si>
  <si>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</si>
  <si>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</si>
  <si>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</si>
  <si>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</si>
  <si>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</si>
  <si>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</si>
  <si>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</si>
  <si>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</si>
  <si>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</si>
  <si>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</si>
  <si>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</si>
  <si>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</si>
  <si>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</si>
  <si>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</si>
  <si>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</si>
  <si>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</si>
  <si>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</si>
  <si>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</si>
  <si>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</si>
  <si>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</si>
  <si>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</si>
  <si>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</si>
  <si>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</si>
  <si>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</si>
  <si>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</si>
  <si>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</si>
  <si>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</si>
  <si>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</si>
  <si>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</si>
  <si>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</si>
  <si>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</si>
  <si>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</si>
  <si>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</si>
  <si>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</si>
  <si>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</si>
  <si>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</si>
  <si>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</si>
  <si>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</si>
  <si>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</si>
  <si>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</si>
  <si>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</si>
  <si>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</si>
  <si>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</si>
  <si>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</si>
  <si>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</si>
  <si>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</si>
  <si>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</si>
  <si>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</si>
  <si>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</si>
  <si>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</si>
  <si>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</si>
  <si>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</si>
  <si>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</si>
  <si>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</si>
  <si>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</si>
  <si>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</si>
  <si>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</si>
  <si>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</si>
  <si>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</si>
  <si>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</si>
  <si>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</si>
  <si>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</si>
  <si>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</si>
  <si>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</si>
  <si>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</si>
  <si>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</si>
  <si>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</si>
  <si>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</si>
  <si>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</si>
  <si>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</si>
  <si>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</si>
  <si>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</si>
  <si>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</si>
  <si>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</si>
  <si>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</si>
  <si>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</si>
  <si>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</si>
  <si>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</si>
  <si>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</si>
  <si>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</si>
  <si>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</si>
  <si>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</si>
  <si>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</si>
  <si>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</si>
  <si>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</si>
  <si>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</si>
  <si>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</si>
  <si>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</si>
  <si>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</si>
  <si>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</si>
  <si>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</si>
  <si>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</si>
  <si>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</si>
  <si>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</si>
  <si>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</si>
  <si>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</si>
  <si>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</si>
  <si>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</si>
  <si>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</si>
  <si>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</si>
  <si>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</si>
  <si>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</si>
  <si>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</si>
  <si>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</si>
  <si>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</si>
  <si>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</si>
  <si>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</si>
  <si>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</si>
  <si>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</si>
  <si>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</si>
  <si>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</si>
  <si>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</si>
  <si>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</si>
  <si>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</si>
  <si>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</si>
  <si>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</si>
  <si>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</si>
  <si>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</si>
  <si>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</si>
  <si>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</si>
  <si>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</si>
  <si>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</si>
  <si>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</si>
  <si>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</si>
  <si>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</si>
  <si>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</si>
  <si>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</si>
  <si>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</si>
  <si>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</si>
  <si>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</si>
  <si>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</si>
  <si>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</si>
  <si>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</si>
  <si>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</si>
  <si>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</si>
  <si>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</si>
  <si>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</si>
  <si>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</si>
  <si>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</si>
  <si>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</si>
  <si>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</si>
  <si>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</si>
  <si>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</si>
  <si>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</si>
  <si>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</si>
  <si>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</si>
  <si>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</si>
  <si>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</si>
  <si>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</si>
  <si>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</si>
  <si>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</si>
  <si>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</si>
  <si>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</si>
  <si>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</si>
  <si>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</si>
  <si>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</si>
  <si>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</si>
  <si>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</si>
  <si>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</si>
  <si>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</si>
  <si>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</si>
  <si>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</si>
  <si>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</si>
  <si>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</si>
  <si>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</si>
  <si>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</si>
  <si>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</si>
  <si>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</si>
  <si>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</si>
  <si>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</si>
  <si>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</si>
  <si>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</si>
  <si>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</si>
  <si>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</si>
  <si>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</si>
  <si>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</si>
  <si>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</si>
  <si>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</si>
  <si>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</si>
  <si>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</si>
  <si>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</si>
  <si>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</si>
  <si>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</si>
  <si>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</si>
  <si>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</si>
  <si>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</si>
  <si>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</si>
  <si>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</si>
  <si>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</si>
  <si>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</si>
  <si>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</si>
  <si>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</si>
  <si>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</si>
  <si>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</si>
  <si>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</si>
  <si>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</si>
  <si>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</si>
  <si>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</si>
  <si>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</si>
  <si>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</si>
  <si>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</si>
  <si>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</si>
  <si>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</si>
  <si>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</si>
  <si>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</si>
  <si>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</si>
  <si>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</si>
  <si>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</si>
  <si>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</si>
  <si>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</si>
  <si>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</si>
  <si>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</si>
  <si>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</si>
  <si>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</si>
  <si>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</si>
  <si>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</si>
  <si>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</si>
  <si>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</si>
  <si>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</si>
  <si>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</si>
  <si>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</si>
  <si>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</si>
  <si>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</si>
  <si>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</si>
  <si>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</si>
  <si>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</si>
  <si>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</si>
  <si>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</si>
  <si>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</si>
  <si>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</si>
  <si>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</si>
  <si>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</si>
  <si>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</si>
  <si>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</si>
  <si>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</si>
  <si>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</si>
  <si>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</si>
  <si>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</si>
  <si>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</si>
  <si>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</si>
  <si>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</si>
  <si>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</si>
  <si>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</si>
  <si>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</si>
  <si>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</si>
  <si>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</si>
  <si>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</si>
  <si>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</si>
  <si>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</si>
  <si>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</si>
  <si>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</si>
  <si>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</si>
  <si>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</si>
  <si>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</si>
  <si>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</si>
  <si>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</si>
  <si>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</si>
  <si>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</si>
  <si>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</si>
  <si>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</si>
  <si>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</si>
  <si>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</si>
  <si>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</si>
  <si>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</si>
  <si>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</si>
  <si>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</si>
  <si>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</si>
  <si>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</si>
  <si>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</si>
  <si>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</si>
  <si>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</si>
  <si>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</si>
  <si>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</si>
  <si>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</si>
  <si>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</si>
  <si>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</si>
  <si>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</si>
  <si>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</si>
  <si>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</si>
  <si>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</si>
  <si>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</si>
  <si>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</si>
  <si>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</si>
  <si>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</si>
  <si>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</si>
  <si>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</si>
  <si>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</si>
  <si>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</si>
  <si>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</si>
  <si>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</si>
  <si>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</si>
  <si>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</si>
  <si>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</si>
  <si>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</si>
  <si>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</si>
  <si>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</si>
  <si>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</si>
  <si>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</si>
  <si>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</si>
  <si>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</si>
  <si>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</si>
  <si>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</si>
  <si>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</si>
  <si>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</si>
  <si>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</si>
  <si>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</si>
  <si>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</si>
  <si>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</si>
  <si>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</si>
  <si>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</si>
  <si>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</si>
  <si>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</si>
  <si>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</si>
  <si>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</si>
  <si>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</si>
  <si>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</si>
  <si>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</si>
  <si>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</si>
  <si>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</si>
  <si>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</si>
  <si>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</si>
  <si>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</si>
  <si>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</si>
  <si>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</si>
  <si>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</si>
  <si>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</si>
  <si>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</si>
  <si>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</si>
  <si>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</si>
  <si>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</si>
  <si>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</si>
  <si>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</si>
  <si>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</si>
  <si>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</si>
  <si>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</si>
  <si>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</si>
  <si>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</si>
  <si>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</si>
  <si>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</si>
  <si>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</si>
  <si>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</si>
  <si>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</si>
  <si>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</si>
  <si>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</si>
  <si>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</si>
  <si>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</si>
  <si>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</si>
  <si>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</si>
  <si>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</si>
  <si>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</si>
  <si>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</si>
  <si>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</si>
  <si>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</si>
  <si>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</si>
  <si>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</si>
  <si>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</si>
  <si>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</si>
  <si>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</si>
  <si>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</si>
  <si>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</si>
  <si>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</si>
  <si>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</si>
  <si>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</si>
  <si>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</si>
  <si>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</si>
  <si>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</si>
  <si>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</si>
  <si>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</si>
  <si>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</si>
  <si>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</si>
  <si>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</si>
  <si>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</si>
  <si>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</si>
  <si>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</si>
  <si>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</si>
  <si>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</si>
  <si>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</si>
  <si>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</si>
  <si>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</si>
  <si>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</si>
  <si>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</si>
  <si>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</si>
  <si>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</si>
  <si>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</si>
  <si>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</si>
  <si>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</si>
  <si>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</si>
  <si>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</si>
  <si>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</si>
  <si>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</si>
  <si>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</si>
  <si>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</si>
  <si>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</si>
  <si>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</si>
  <si>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</si>
  <si>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</si>
  <si>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</si>
  <si>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</si>
  <si>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</si>
  <si>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</si>
  <si>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</si>
  <si>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</si>
  <si>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</si>
  <si>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</si>
  <si>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</si>
  <si>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</si>
  <si>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</si>
  <si>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</si>
  <si>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</si>
  <si>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</si>
  <si>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</si>
  <si>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</si>
  <si>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</si>
  <si>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</si>
  <si>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</si>
  <si>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</si>
  <si>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</si>
  <si>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</si>
  <si>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</si>
  <si>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</si>
  <si>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</si>
  <si>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</si>
  <si>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</si>
  <si>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</si>
  <si>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</si>
  <si>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</si>
  <si>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</si>
  <si>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</si>
  <si>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</si>
  <si>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</si>
  <si>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</si>
  <si>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</si>
  <si>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</si>
  <si>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</si>
  <si>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</si>
  <si>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</si>
  <si>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</si>
  <si>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</si>
  <si>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UHD KRAM</t>
  </si>
  <si>
    <t>Mme Meriam CHOUCHENE</t>
  </si>
  <si>
    <t>Directeur magasin &amp; chefs rayons</t>
  </si>
  <si>
    <t xml:space="preserve">POINT TRANSERVESE DIRECTEUR MAGASIN </t>
  </si>
  <si>
    <t>Renforcer le nettoyage de la chambre froide.</t>
  </si>
  <si>
    <t>Etat de propreté insatisfaisant de la chambre froide et rideaux à lanière.</t>
  </si>
  <si>
    <t>Elévation de la température de la chambre froide à 18°C suite à l'ouverture prolongée de la porte.</t>
  </si>
  <si>
    <t>Minimiser la durée d'ouverture de la chambre froide.</t>
  </si>
  <si>
    <t>Manque de glaçage des poissons sur l'étal.</t>
  </si>
  <si>
    <t>Assurer le glaçage régulier de l'étal.</t>
  </si>
  <si>
    <t>Renforcer la lutte contre les mouches.</t>
  </si>
  <si>
    <t>Nettoyer régulièrement les DEIV.</t>
  </si>
  <si>
    <t>Absence de produits surgelés</t>
  </si>
  <si>
    <t xml:space="preserve">Procéder au nettoyage du stand avant manipulation des produits.
Remplacer les ustensiles rouillés.
</t>
  </si>
  <si>
    <t>Fournir du papier essuie-mains.</t>
  </si>
  <si>
    <t>Port de pantalon de ville.</t>
  </si>
  <si>
    <t>Respecter la charte vestimentaire.</t>
  </si>
  <si>
    <t>Identification erronée des poissons 'Daurades'; désignation par 'Raies' avec une date de réception le 30/07/2019.</t>
  </si>
  <si>
    <t>Identifier correctement les poissons par leur date de réception.</t>
  </si>
  <si>
    <t>Archivage unique des certificats sanitaires du mois de juin. Les documents sont mouillés et abimés.</t>
  </si>
  <si>
    <t>Archiver les certificats dans de bonnes conditions.
Archiver les documents sanitaires pour une période de 2 ans.</t>
  </si>
  <si>
    <t>Respecter la fréquence de suivi des températures à cœur des produits.</t>
  </si>
  <si>
    <t>Définir une zone pour les produits casse de la poissonnerie.</t>
  </si>
  <si>
    <t>Voir ligne 397</t>
  </si>
  <si>
    <t>Améliorer le système de drainage à ces niveaux.</t>
  </si>
  <si>
    <t>Aviser le fournisseur sur cet écart.</t>
  </si>
  <si>
    <t>Non disponibilité de benne à ordure dans le local déchets.</t>
  </si>
  <si>
    <t>Fournir une benne à ordure.</t>
  </si>
  <si>
    <t>Le billot des viandes rouges est fissuré.</t>
  </si>
  <si>
    <t>Raboter le billot.</t>
  </si>
  <si>
    <t>Absence de la date d'ouverture du Taberner.</t>
  </si>
  <si>
    <t>Présence de mouches aux rayons poissonnerie et boucherie.</t>
  </si>
  <si>
    <t>L'opérateur du rayon traiteur procède à des opérations simultanées au rayon fromage/ charcuterie. Attention au risque de contamination croisée.</t>
  </si>
  <si>
    <t>Barbe non rasée ou protégée
Le même opérateur ne maitrise pas le protocole de lavage des mains.</t>
  </si>
  <si>
    <t>Respecter l'hygiène personnelle et des mains.</t>
  </si>
  <si>
    <t>Même thermomètre pour rayons traiteur et fromage/ charcuterie.</t>
  </si>
  <si>
    <t>Fournir des thermomètres séparés.</t>
  </si>
  <si>
    <t>Utilisation de grattoir métallique aux opérations de nettoyage.</t>
  </si>
  <si>
    <t>Utiliser les outils indiqués au plan de nettoyage.</t>
  </si>
  <si>
    <t>Réparer ou remplacer la poubelle.</t>
  </si>
  <si>
    <t>Etat de propreté insatisfaisant du meuble froid des fromages.</t>
  </si>
  <si>
    <t>Renforcer le nettoyage et désinfection du meuble.</t>
  </si>
  <si>
    <t>Réaliser régulièrement les autocontrôles de N/D.</t>
  </si>
  <si>
    <t>Assurer le suivi des températures à cœur des produits exposés.</t>
  </si>
  <si>
    <t>Le suivi des températures à cœur des produits exposés n'est pas régulièrement réalisé (juin/ juillet/ août)</t>
  </si>
  <si>
    <t>Le suivi des températures à cœur des produits exposés n'est pas régulièrement réalisé.</t>
  </si>
  <si>
    <t>Non disponibilité du cadencier de cuisson au mois d'août.</t>
  </si>
  <si>
    <t>Assurer le remplissage régulier du cadencier de cuisson.</t>
  </si>
  <si>
    <t>Le thermomètre du rayon traiteur est non fonctionnel. Utilisation du thermomètre du rayon fromage.</t>
  </si>
  <si>
    <t>T° prélevée de plats cuisiné 'Camounia': 9,2°C.</t>
  </si>
  <si>
    <t>T° affichée du meuble froid: 4°C, T° prélevée 7,8°C</t>
  </si>
  <si>
    <t>Ajuster la température du meuble.</t>
  </si>
  <si>
    <t>Non disponibilité de poubelle au rayon.</t>
  </si>
  <si>
    <t>Fournir une benne à ordure à ce niveau.</t>
  </si>
  <si>
    <t>La protection du meuble d'exposition à température ambiante est partielle.</t>
  </si>
  <si>
    <t>Protéger correctement le meuble.</t>
  </si>
  <si>
    <t>La balance est en panne.</t>
  </si>
  <si>
    <t>Réparer la balance.</t>
  </si>
  <si>
    <t>Respecter l'hygiène des mains, corporelle et vestimentaire.</t>
  </si>
  <si>
    <t>Stockage des plats cuisinés dans la chambre froide de la pâtisserie.</t>
  </si>
  <si>
    <t>Respecter le plan de rangement des chambres froides.</t>
  </si>
  <si>
    <t>Absence de savon liquide au laboratoire.</t>
  </si>
  <si>
    <t>Fournir du savon liquide.</t>
  </si>
  <si>
    <t>Même chambre froide pour légumes; absence de séparation physique entre les deux compartiments.</t>
  </si>
  <si>
    <t>Maintenir les surfaces externes des seaux propres.</t>
  </si>
  <si>
    <t>Absence des étiquettes de balance sur les fiches de traçabilité.</t>
  </si>
  <si>
    <t>Coller les étiquettes relatives aux produits pour une meilleure maitrise de traçabilité.</t>
  </si>
  <si>
    <t>Utilisation de palettes en bois en état usée (planche abimée, clous apparents) pour stockage des produits.</t>
  </si>
  <si>
    <t>Utiliser des palettes en bon état.</t>
  </si>
  <si>
    <t>Présence de souillures sur les étagères de la réserve.</t>
  </si>
  <si>
    <t>Stockage juxtaposé des produits alimentaires et non alimentaires.</t>
  </si>
  <si>
    <t>T° affichée du meuble 9°C</t>
  </si>
  <si>
    <t>Ajuster la température à 4°C.</t>
  </si>
  <si>
    <t>La liste des ingrédients est non lisible sur l'étiquette UHD des gâteaux chocolat.</t>
  </si>
  <si>
    <t>Avertir le service concerné sur cet écart.</t>
  </si>
  <si>
    <t>Présence de souillures et poussière sur les flacons de l'huile d'olive.</t>
  </si>
  <si>
    <t>Assurer le nettoyage de surfaces externes des flacons de l'huile d'olive.</t>
  </si>
  <si>
    <t>Présence de rouille sur certaines étagères.</t>
  </si>
  <si>
    <t>Procéder au traitement anti rouille pour les étagères oxydées.</t>
  </si>
  <si>
    <t>Présence de 2 paquets de raisins séchés ayant une DLUO expirée.</t>
  </si>
  <si>
    <t>Renforcer le contrôle des durées de vie des produits exposés.</t>
  </si>
  <si>
    <t>Présence de piqûres de moisissures sur le meuble des yaourts.</t>
  </si>
  <si>
    <t>Le suivi des températures à cœur des produits n'est pas réalisé au mois d'août.</t>
  </si>
  <si>
    <t>Réaliser le suivi des températures à cœur des produits exposés.</t>
  </si>
  <si>
    <t>Mauvais drainage des eaux souillées aux rayons poissonnerie et boucherie.
Stagnation d'eau issue des eaux de condensation sur le quai de réception.</t>
  </si>
  <si>
    <t>Fournir des lingettes désinfectantes.</t>
  </si>
  <si>
    <t>Etat de propreté insatisfaisant du four.</t>
  </si>
  <si>
    <t>Renforcer le nettoyage et désinfection du four.</t>
  </si>
  <si>
    <t>Fournir un thermomètre au rayon traiteur.</t>
  </si>
  <si>
    <t>L'étiquette du fournisseur 'Sopat' de l'escalope de dinde est erronée; indication inversée des dates de fabrication et durée de vie.</t>
  </si>
  <si>
    <t>Identifier les produits entamés par leur date d'ouverture initiale.</t>
  </si>
  <si>
    <t>Plus de rigueur dans l'enregistrement des quantités aux enregistrements de traçabilité.
Assurer la réalisation de traçabilité à la fabrication.</t>
  </si>
  <si>
    <t>L'enregistrement des températures à cœur des produits n'est pas réalisé.</t>
  </si>
  <si>
    <t>Présence d'écailles de poissons sur les murs et billot du stand.
Oxydation du petit matériel; ciseau rouillé</t>
  </si>
  <si>
    <t>Absence de papier essuie-mains.</t>
  </si>
  <si>
    <t>Le suivi des températures à cœur des poissons n'est pas réalisé au mois de juillet.</t>
  </si>
  <si>
    <t>Présence de piqûres de moisissures sur les étiquettes de certains seaux de condiments.</t>
  </si>
  <si>
    <t>Renforcer le nettoyage et dépoussiérage de la réserve.</t>
  </si>
  <si>
    <t>Assurer la séparation au stockage des produits de différentes natures.</t>
  </si>
  <si>
    <t>Une opératrice de l'équipe de nettoyage assure le remplissage de sucre; l'opératrice ne porte pas de tablier et gants.</t>
  </si>
  <si>
    <t>Renforcer le nettoyage désinfection du meuble.</t>
  </si>
  <si>
    <t>Les produits de la mer réceptionnés de l'entrepôt ne font pas objet de suivi et enregistrement.</t>
  </si>
  <si>
    <t>Assurer le suivi des paramètres d'acceptation des produits de la mer de l'entrepôt.</t>
  </si>
  <si>
    <t>Interdire la polyvalence. Respecter le flux du personnel par rayons.
Fournir des machines de filmage séparées.</t>
  </si>
  <si>
    <t>L'opérateur de la poissonnerie procède à des opérations simultanées à la boucherie. Attention au risque de contamination croisée.
Utilisation de la même machine de filmage pour les produits de la boucherie et fromage.</t>
  </si>
  <si>
    <t>Séparer les zones de stockage des produits de différentes catégories.</t>
  </si>
  <si>
    <t>Le pistolet de la plonge poissonnerie est abimé.</t>
  </si>
  <si>
    <t>Manque de glaçage des poissons dans la chambre froide.</t>
  </si>
  <si>
    <t>Maintenir les poissons sous glace fondante.</t>
  </si>
  <si>
    <t>Absence de système de climatisation au local déchet. Le plafond du local n'est pas cloisonné.</t>
  </si>
  <si>
    <t>Prévoir un système de climatisation au local déchet. Cloisonner le plafond.</t>
  </si>
  <si>
    <t>A2</t>
  </si>
  <si>
    <t>Les vieux matériels suite aux travaux demeurent dans la zone de la réception.</t>
  </si>
  <si>
    <t>Evacuer les matériels hors usage.</t>
  </si>
  <si>
    <t>Non disponibilité de produits de nettoyage à la réception.</t>
  </si>
  <si>
    <t>Fournir les produits de nettoyage adaptés.</t>
  </si>
  <si>
    <t>Fixer la station au produit de nettoyage.</t>
  </si>
  <si>
    <t>Le produit de nettoyage n’était pas relié à la station de nettoyage.</t>
  </si>
  <si>
    <t xml:space="preserve">Absence de zone définie pour les produits casse.
Entreposage d'une barquette de Poutargue casse dans la chambre froide sans identification.
</t>
  </si>
  <si>
    <t>Les étagères sont souillées par les eaux de salage.</t>
  </si>
  <si>
    <t>Renforcer le nettoyage des étagères.</t>
  </si>
  <si>
    <t>DEIV de la poissonnerie et FLEG remplis de cadavres d'insectes.</t>
  </si>
  <si>
    <t>L'enregistrement des autocontrôles de nettoyage est incomplet.</t>
  </si>
  <si>
    <t xml:space="preserve">
Avec absence de support à la station de nettoyage de la pâtisserie.</t>
  </si>
  <si>
    <t xml:space="preserve">Réparer ou remplacer le pistolet </t>
  </si>
  <si>
    <t>Fixer le support.</t>
  </si>
  <si>
    <t>Procéder aux corrections nécessaires.</t>
  </si>
  <si>
    <t>Certains écarts techniques demeurent persistants.</t>
  </si>
  <si>
    <t>Le système d'ouverture à pédale de la poubelle du rayon fromage est abimé.</t>
  </si>
  <si>
    <t>Absence de lingettes ou autre dispositif pour désinfection du thermomètre.</t>
  </si>
  <si>
    <t>Les quantités restantes enregistrées sur les fiches traçabilité trad. boucherie sont erronées.
Absence de la traçabilité de fabrication des viandes hachées le 01/08 &amp; 04/08/2019.</t>
  </si>
  <si>
    <t xml:space="preserve">Interdire la polyvalence. Respecter le flux du personnel par rayons.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</si>
</sst>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0.8529411764705882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894992"/>
        <c:axId val="1562887376"/>
      </c:barChart>
      <c:catAx>
        <c:axId val="156289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887376"/>
        <c:crosses val="autoZero"/>
        <c:auto val="1"/>
        <c:lblAlgn val="ctr"/>
        <c:lblOffset val="100"/>
        <c:noMultiLvlLbl val="0"/>
      </c:catAx>
      <c:valAx>
        <c:axId val="156288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89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0.9285714285714286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893904"/>
        <c:axId val="1562895536"/>
      </c:barChart>
      <c:catAx>
        <c:axId val="156289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895536"/>
        <c:crosses val="autoZero"/>
        <c:auto val="1"/>
        <c:lblAlgn val="ctr"/>
        <c:lblOffset val="100"/>
        <c:noMultiLvlLbl val="0"/>
      </c:catAx>
      <c:valAx>
        <c:axId val="1562895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89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0.8571428571428571</c:v>
                </c:pt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915664"/>
        <c:axId val="1562900976"/>
      </c:barChart>
      <c:catAx>
        <c:axId val="156291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900976"/>
        <c:crosses val="autoZero"/>
        <c:auto val="1"/>
        <c:lblAlgn val="ctr"/>
        <c:lblOffset val="100"/>
        <c:noMultiLvlLbl val="0"/>
      </c:catAx>
      <c:valAx>
        <c:axId val="156290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91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0.95714285714285718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903696"/>
        <c:axId val="1562910768"/>
      </c:barChart>
      <c:catAx>
        <c:axId val="156290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910768"/>
        <c:crosses val="autoZero"/>
        <c:auto val="1"/>
        <c:lblAlgn val="ctr"/>
        <c:lblOffset val="100"/>
        <c:noMultiLvlLbl val="0"/>
      </c:catAx>
      <c:valAx>
        <c:axId val="1562910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90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0.94117647058823528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902064"/>
        <c:axId val="1562902608"/>
      </c:barChart>
      <c:catAx>
        <c:axId val="156290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902608"/>
        <c:crosses val="autoZero"/>
        <c:auto val="1"/>
        <c:lblAlgn val="ctr"/>
        <c:lblOffset val="100"/>
        <c:noMultiLvlLbl val="0"/>
      </c:catAx>
      <c:valAx>
        <c:axId val="156290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90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918384"/>
        <c:axId val="1562886288"/>
      </c:barChart>
      <c:catAx>
        <c:axId val="156291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886288"/>
        <c:crosses val="autoZero"/>
        <c:auto val="1"/>
        <c:lblAlgn val="ctr"/>
        <c:lblOffset val="100"/>
        <c:noMultiLvlLbl val="0"/>
      </c:catAx>
      <c:valAx>
        <c:axId val="156288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91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0.89380530973451322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3962912"/>
        <c:axId val="591086160"/>
      </c:barChart>
      <c:catAx>
        <c:axId val="69396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1086160"/>
        <c:crosses val="autoZero"/>
        <c:auto val="1"/>
        <c:lblAlgn val="ctr"/>
        <c:lblOffset val="100"/>
        <c:noMultiLvlLbl val="0"/>
      </c:catAx>
      <c:valAx>
        <c:axId val="591086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396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0.83775811209439532</c:v>
                </c:pt>
                <c:pt idx="1">
                  <c:v>0.79166666666666663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6515360"/>
        <c:axId val="708596592"/>
      </c:barChart>
      <c:catAx>
        <c:axId val="59651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596592"/>
        <c:crosses val="autoZero"/>
        <c:auto val="1"/>
        <c:lblAlgn val="ctr"/>
        <c:lblOffset val="100"/>
        <c:noMultiLvlLbl val="0"/>
      </c:catAx>
      <c:valAx>
        <c:axId val="708596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651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0.86578171091445433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08588976"/>
        <c:axId val="708587344"/>
        <c:extLst xmlns:c16r2="http://schemas.microsoft.com/office/drawing/2015/06/chart"/>
      </c:barChart>
      <c:catAx>
        <c:axId val="708588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587344"/>
        <c:crosses val="autoZero"/>
        <c:auto val="1"/>
        <c:lblAlgn val="ctr"/>
        <c:lblOffset val="100"/>
        <c:noMultiLvlLbl val="0"/>
      </c:catAx>
      <c:valAx>
        <c:axId val="708587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58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0.57995833333333335</c:v>
                </c:pt>
                <c:pt idx="1">
                  <c:v>0.69440836940836936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08597136"/>
        <c:axId val="708584080"/>
        <c:extLst xmlns:c16r2="http://schemas.microsoft.com/office/drawing/2015/06/chart"/>
      </c:barChart>
      <c:catAx>
        <c:axId val="70859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584080"/>
        <c:crosses val="autoZero"/>
        <c:auto val="1"/>
        <c:lblAlgn val="ctr"/>
        <c:lblOffset val="100"/>
        <c:noMultiLvlLbl val="0"/>
      </c:catAx>
      <c:valAx>
        <c:axId val="70858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59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906416"/>
        <c:axId val="1562897168"/>
      </c:barChart>
      <c:catAx>
        <c:axId val="156290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897168"/>
        <c:crosses val="autoZero"/>
        <c:auto val="1"/>
        <c:lblAlgn val="ctr"/>
        <c:lblOffset val="100"/>
        <c:noMultiLvlLbl val="0"/>
      </c:catAx>
      <c:valAx>
        <c:axId val="156289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90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0.91891891891891897</c:v>
                </c:pt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906960"/>
        <c:axId val="1562912400"/>
      </c:barChart>
      <c:catAx>
        <c:axId val="156290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912400"/>
        <c:crosses val="autoZero"/>
        <c:auto val="1"/>
        <c:lblAlgn val="ctr"/>
        <c:lblOffset val="100"/>
        <c:noMultiLvlLbl val="0"/>
      </c:catAx>
      <c:valAx>
        <c:axId val="156291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90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0.80769230769230771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899344"/>
        <c:axId val="1562889008"/>
      </c:barChart>
      <c:catAx>
        <c:axId val="156289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889008"/>
        <c:crosses val="autoZero"/>
        <c:auto val="1"/>
        <c:lblAlgn val="ctr"/>
        <c:lblOffset val="100"/>
        <c:noMultiLvlLbl val="0"/>
      </c:catAx>
      <c:valAx>
        <c:axId val="156288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89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0.72972972972972971</c:v>
                </c:pt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911856"/>
        <c:axId val="1562896080"/>
      </c:barChart>
      <c:catAx>
        <c:axId val="156291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896080"/>
        <c:crosses val="autoZero"/>
        <c:auto val="1"/>
        <c:lblAlgn val="ctr"/>
        <c:lblOffset val="100"/>
        <c:noMultiLvlLbl val="0"/>
      </c:catAx>
      <c:valAx>
        <c:axId val="156289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91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0.61111111111111116</c:v>
                </c:pt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892272"/>
        <c:axId val="1562913488"/>
      </c:barChart>
      <c:catAx>
        <c:axId val="156289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913488"/>
        <c:crosses val="autoZero"/>
        <c:auto val="1"/>
        <c:lblAlgn val="ctr"/>
        <c:lblOffset val="100"/>
        <c:noMultiLvlLbl val="0"/>
      </c:catAx>
      <c:valAx>
        <c:axId val="156291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89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0.80555555555555558</c:v>
                </c:pt>
                <c:pt idx="1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892816"/>
        <c:axId val="1562896624"/>
      </c:barChart>
      <c:catAx>
        <c:axId val="156289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896624"/>
        <c:crosses val="autoZero"/>
        <c:auto val="1"/>
        <c:lblAlgn val="ctr"/>
        <c:lblOffset val="100"/>
        <c:noMultiLvlLbl val="0"/>
      </c:catAx>
      <c:valAx>
        <c:axId val="156289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89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0.98076923076923073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912944"/>
        <c:axId val="1562916752"/>
      </c:barChart>
      <c:catAx>
        <c:axId val="156291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916752"/>
        <c:crosses val="autoZero"/>
        <c:auto val="1"/>
        <c:lblAlgn val="ctr"/>
        <c:lblOffset val="100"/>
        <c:noMultiLvlLbl val="0"/>
      </c:catAx>
      <c:valAx>
        <c:axId val="156291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91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A2</c:v>
                </c:pt>
                <c:pt idx="1">
                  <c:v>A3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2899888"/>
        <c:axId val="1562910224"/>
      </c:barChart>
      <c:catAx>
        <c:axId val="156289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2910224"/>
        <c:crosses val="autoZero"/>
        <c:auto val="1"/>
        <c:lblAlgn val="ctr"/>
        <c:lblOffset val="100"/>
        <c:noMultiLvlLbl val="0"/>
      </c:catAx>
      <c:valAx>
        <c:axId val="156291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289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7" zoomScaleSheetLayoutView="100" workbookViewId="0">
      <selection activeCell="B24" sqref="B24:C24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2" t="s">
        <v>275</v>
      </c>
      <c r="B18" s="362"/>
      <c r="C18" s="362"/>
      <c r="D18" s="363" t="s">
        <v>464</v>
      </c>
      <c r="E18" s="363"/>
      <c r="F18" s="363"/>
      <c r="G18" s="363"/>
      <c r="H18" s="363"/>
      <c r="I18" s="363"/>
      <c r="J18" s="363"/>
      <c r="K18" s="363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4" t="s">
        <v>276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8" t="s">
        <v>278</v>
      </c>
      <c r="C23" s="358"/>
      <c r="D23" s="42"/>
      <c r="E23" s="42"/>
      <c r="F23" s="42"/>
      <c r="G23" s="42"/>
      <c r="H23" s="42"/>
      <c r="I23" s="42"/>
      <c r="J23" t="str">
        <f>D18</f>
        <v>UHD KRAM</v>
      </c>
    </row>
    <row r="24" spans="1:11" ht="33" customHeight="1" x14ac:dyDescent="0.25">
      <c r="A24" s="50" t="s">
        <v>575</v>
      </c>
      <c r="B24" s="360">
        <f>AVERAGE('A2 Exploitation'!D719,'A2 Technique'!D215)</f>
        <v>0.86578171091445433</v>
      </c>
      <c r="C24" s="360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279</v>
      </c>
      <c r="B25" s="360" t="e">
        <f>AVERAGE('A3 Exploitation'!D719,'A3 Technique'!D215)</f>
        <v>#DIV/0!</v>
      </c>
      <c r="C25" s="360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8" t="s">
        <v>280</v>
      </c>
      <c r="C29" s="358"/>
      <c r="D29" s="42"/>
      <c r="E29" s="42"/>
      <c r="F29" s="42"/>
      <c r="G29" s="42"/>
      <c r="H29" s="42"/>
      <c r="I29" s="42"/>
      <c r="J29" t="str">
        <f>D18</f>
        <v>UHD KRAM</v>
      </c>
    </row>
    <row r="30" spans="1:11" ht="33" customHeight="1" x14ac:dyDescent="0.25">
      <c r="A30" s="50" t="s">
        <v>575</v>
      </c>
      <c r="B30" s="360">
        <f>'A2 Exploitation'!D719</f>
        <v>0.83775811209439532</v>
      </c>
      <c r="C30" s="360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279</v>
      </c>
      <c r="B31" s="360">
        <f>'A3 Exploitation'!D719</f>
        <v>0.79166666666666663</v>
      </c>
      <c r="C31" s="360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1" t="s">
        <v>281</v>
      </c>
      <c r="C34" s="361"/>
      <c r="D34" s="42"/>
      <c r="E34" s="42"/>
      <c r="F34" s="42"/>
      <c r="G34" s="42"/>
      <c r="H34" s="42"/>
      <c r="I34" s="42"/>
      <c r="J34" t="str">
        <f>D18</f>
        <v>UHD KRAM</v>
      </c>
    </row>
    <row r="35" spans="1:10" ht="33" customHeight="1" x14ac:dyDescent="0.25">
      <c r="A35" s="50" t="s">
        <v>575</v>
      </c>
      <c r="B35" s="360">
        <f>AVERAGE('A2 Exploitation'!D717, 'A2 Technique'!D213)</f>
        <v>0.57995833333333335</v>
      </c>
      <c r="C35" s="36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279</v>
      </c>
      <c r="B36" s="360">
        <f>AVERAGE('A3 Exploitation'!D717, 'A3 Technique'!D213)</f>
        <v>0.69440836940836936</v>
      </c>
      <c r="C36" s="360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8" t="s">
        <v>282</v>
      </c>
      <c r="C39" s="358"/>
      <c r="D39" s="42"/>
      <c r="E39" s="42"/>
      <c r="F39" s="42"/>
      <c r="G39" s="42"/>
      <c r="H39" s="42"/>
      <c r="I39" s="42"/>
      <c r="J39" t="str">
        <f>D18</f>
        <v>UHD KRAM</v>
      </c>
    </row>
    <row r="40" spans="1:10" ht="33" customHeight="1" x14ac:dyDescent="0.25">
      <c r="A40" s="50" t="s">
        <v>575</v>
      </c>
      <c r="B40" s="357">
        <f>'A2 Exploitation'!D48</f>
        <v>0.8529411764705882</v>
      </c>
      <c r="C40" s="35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279</v>
      </c>
      <c r="B41" s="357">
        <f>'A3 Exploitation'!D48</f>
        <v>1</v>
      </c>
      <c r="C41" s="35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8" t="s">
        <v>283</v>
      </c>
      <c r="C44" s="358"/>
      <c r="D44" s="42"/>
      <c r="E44" s="42"/>
      <c r="F44" s="42"/>
      <c r="G44" s="42"/>
      <c r="H44" s="42"/>
      <c r="I44" s="42"/>
      <c r="J44" t="str">
        <f>D18</f>
        <v>UHD KRAM</v>
      </c>
    </row>
    <row r="45" spans="1:10" ht="33" customHeight="1" x14ac:dyDescent="0.25">
      <c r="A45" s="50" t="s">
        <v>575</v>
      </c>
      <c r="B45" s="357" t="e">
        <f>'A2 Exploitation'!D129</f>
        <v>#DIV/0!</v>
      </c>
      <c r="C45" s="35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279</v>
      </c>
      <c r="B46" s="357" t="e">
        <f>'A3 Exploitation'!D129</f>
        <v>#DIV/0!</v>
      </c>
      <c r="C46" s="35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8" t="s">
        <v>443</v>
      </c>
      <c r="C49" s="358"/>
      <c r="D49" s="42"/>
      <c r="E49" s="42"/>
      <c r="F49" s="42"/>
      <c r="G49" s="42"/>
      <c r="H49" s="42"/>
      <c r="I49" s="42"/>
      <c r="J49" t="str">
        <f>D18</f>
        <v>UHD KRAM</v>
      </c>
    </row>
    <row r="50" spans="1:10" ht="33" customHeight="1" x14ac:dyDescent="0.25">
      <c r="A50" s="50" t="s">
        <v>575</v>
      </c>
      <c r="B50" s="357">
        <f>'A2 Exploitation'!D183</f>
        <v>0.91891891891891897</v>
      </c>
      <c r="C50" s="35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279</v>
      </c>
      <c r="B51" s="357">
        <f>'A3 Exploitation'!D183</f>
        <v>0.5</v>
      </c>
      <c r="C51" s="35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8" t="s">
        <v>444</v>
      </c>
      <c r="C54" s="358"/>
      <c r="D54" s="42"/>
      <c r="E54" s="42"/>
      <c r="F54" s="42"/>
      <c r="G54" s="42"/>
      <c r="H54" s="42"/>
      <c r="I54" s="42"/>
      <c r="J54" t="str">
        <f>D18</f>
        <v>UHD KRAM</v>
      </c>
    </row>
    <row r="55" spans="1:10" ht="33" customHeight="1" x14ac:dyDescent="0.25">
      <c r="A55" s="50" t="s">
        <v>575</v>
      </c>
      <c r="B55" s="357">
        <f>'A2 Exploitation'!D245</f>
        <v>0.80769230769230771</v>
      </c>
      <c r="C55" s="35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279</v>
      </c>
      <c r="B56" s="357">
        <f>'A3 Exploitation'!D245</f>
        <v>1</v>
      </c>
      <c r="C56" s="35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8" t="s">
        <v>445</v>
      </c>
      <c r="C59" s="358"/>
      <c r="D59" s="42"/>
      <c r="E59" s="42"/>
      <c r="F59" s="42"/>
      <c r="G59" s="42"/>
      <c r="H59" s="42"/>
      <c r="I59" s="42"/>
      <c r="J59" t="str">
        <f>D18</f>
        <v>UHD KRAM</v>
      </c>
    </row>
    <row r="60" spans="1:10" ht="33" customHeight="1" x14ac:dyDescent="0.25">
      <c r="A60" s="50" t="s">
        <v>575</v>
      </c>
      <c r="B60" s="357">
        <f>'A2 Exploitation'!D300</f>
        <v>0.72972972972972971</v>
      </c>
      <c r="C60" s="35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279</v>
      </c>
      <c r="B61" s="357">
        <f>'A3 Exploitation'!D300</f>
        <v>0.5</v>
      </c>
      <c r="C61" s="35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8" t="s">
        <v>446</v>
      </c>
      <c r="C64" s="358"/>
      <c r="D64" s="42"/>
      <c r="E64" s="42"/>
      <c r="F64" s="42"/>
      <c r="G64" s="42"/>
      <c r="H64" s="42"/>
      <c r="I64" s="42"/>
      <c r="J64" t="str">
        <f>D18</f>
        <v>UHD KRAM</v>
      </c>
    </row>
    <row r="65" spans="1:10" ht="33" customHeight="1" x14ac:dyDescent="0.25">
      <c r="A65" s="50" t="s">
        <v>575</v>
      </c>
      <c r="B65" s="357">
        <f>'A2 Exploitation'!D366</f>
        <v>0.61111111111111116</v>
      </c>
      <c r="C65" s="35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279</v>
      </c>
      <c r="B66" s="357">
        <f>'A3 Exploitation'!D366</f>
        <v>0.5</v>
      </c>
      <c r="C66" s="35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8" t="s">
        <v>447</v>
      </c>
      <c r="C69" s="358"/>
      <c r="D69" s="42"/>
      <c r="E69" s="42"/>
      <c r="F69" s="42"/>
      <c r="G69" s="42"/>
      <c r="H69" s="42"/>
      <c r="I69" s="42"/>
      <c r="J69" t="str">
        <f>D18</f>
        <v>UHD KRAM</v>
      </c>
    </row>
    <row r="70" spans="1:10" ht="33" customHeight="1" x14ac:dyDescent="0.25">
      <c r="A70" s="50" t="s">
        <v>575</v>
      </c>
      <c r="B70" s="357">
        <f>'A2 Exploitation'!D424</f>
        <v>0.80555555555555558</v>
      </c>
      <c r="C70" s="35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279</v>
      </c>
      <c r="B71" s="357">
        <f>'A3 Exploitation'!D424</f>
        <v>0.5</v>
      </c>
      <c r="C71" s="35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8" t="s">
        <v>448</v>
      </c>
      <c r="C74" s="358"/>
      <c r="D74" s="42"/>
      <c r="E74" s="42"/>
      <c r="F74" s="42"/>
      <c r="G74" s="42"/>
      <c r="H74" s="42"/>
      <c r="I74" s="42"/>
      <c r="J74" t="str">
        <f>D18</f>
        <v>UHD KRAM</v>
      </c>
    </row>
    <row r="75" spans="1:10" ht="33" customHeight="1" x14ac:dyDescent="0.25">
      <c r="A75" s="50" t="s">
        <v>575</v>
      </c>
      <c r="B75" s="357">
        <f>'A2 Exploitation'!D471</f>
        <v>0.98076923076923073</v>
      </c>
      <c r="C75" s="35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279</v>
      </c>
      <c r="B76" s="357">
        <f>'A3 Exploitation'!D471</f>
        <v>1</v>
      </c>
      <c r="C76" s="35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8" t="s">
        <v>449</v>
      </c>
      <c r="C79" s="358"/>
      <c r="D79" s="42"/>
      <c r="E79" s="42"/>
      <c r="F79" s="42"/>
      <c r="G79" s="42"/>
      <c r="H79" s="42"/>
      <c r="I79" s="42"/>
      <c r="J79" t="str">
        <f>D18</f>
        <v>UHD KRAM</v>
      </c>
    </row>
    <row r="80" spans="1:10" ht="33" customHeight="1" x14ac:dyDescent="0.25">
      <c r="A80" s="50" t="s">
        <v>575</v>
      </c>
      <c r="B80" s="357" t="e">
        <f>'A2 Exploitation'!D517</f>
        <v>#DIV/0!</v>
      </c>
      <c r="C80" s="35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279</v>
      </c>
      <c r="B81" s="357" t="e">
        <f>'A3 Exploitation'!D517</f>
        <v>#DIV/0!</v>
      </c>
      <c r="C81" s="35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8" t="s">
        <v>450</v>
      </c>
      <c r="C84" s="358"/>
      <c r="D84" s="42"/>
      <c r="E84" s="42"/>
      <c r="F84" s="42"/>
      <c r="G84" s="42"/>
      <c r="H84" s="42"/>
      <c r="I84" s="42"/>
      <c r="J84" t="str">
        <f>D18</f>
        <v>UHD KRAM</v>
      </c>
    </row>
    <row r="85" spans="1:10" ht="33" customHeight="1" x14ac:dyDescent="0.25">
      <c r="A85" s="50" t="s">
        <v>575</v>
      </c>
      <c r="B85" s="357">
        <f>'A2 Exploitation'!D560</f>
        <v>0.9285714285714286</v>
      </c>
      <c r="C85" s="35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279</v>
      </c>
      <c r="B86" s="357">
        <f>'A3 Exploitation'!D560</f>
        <v>1</v>
      </c>
      <c r="C86" s="35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8" t="s">
        <v>284</v>
      </c>
      <c r="C89" s="358"/>
      <c r="D89" s="42"/>
      <c r="E89" s="42"/>
      <c r="F89" s="42"/>
      <c r="G89" s="42"/>
      <c r="H89" s="42"/>
      <c r="I89" s="42"/>
      <c r="J89" t="str">
        <f>D18</f>
        <v>UHD KRAM</v>
      </c>
    </row>
    <row r="90" spans="1:10" ht="33" customHeight="1" x14ac:dyDescent="0.25">
      <c r="A90" s="50" t="s">
        <v>575</v>
      </c>
      <c r="B90" s="357">
        <f>'A2 Exploitation'!D600</f>
        <v>0.8571428571428571</v>
      </c>
      <c r="C90" s="35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279</v>
      </c>
      <c r="B91" s="357">
        <f>'A3 Exploitation'!D600</f>
        <v>0.5</v>
      </c>
      <c r="C91" s="35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8" t="s">
        <v>285</v>
      </c>
      <c r="C94" s="358"/>
      <c r="D94" s="42"/>
      <c r="E94" s="42"/>
      <c r="F94" s="42"/>
      <c r="G94" s="42"/>
      <c r="H94" s="42"/>
      <c r="I94" s="42"/>
      <c r="J94" t="str">
        <f>D18</f>
        <v>UHD KRAM</v>
      </c>
    </row>
    <row r="95" spans="1:10" ht="33" customHeight="1" x14ac:dyDescent="0.25">
      <c r="A95" s="50" t="s">
        <v>575</v>
      </c>
      <c r="B95" s="357">
        <f>'A2 Exploitation'!D662</f>
        <v>0.95714285714285718</v>
      </c>
      <c r="C95" s="35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279</v>
      </c>
      <c r="B96" s="357">
        <f>'A3 Exploitation'!D662</f>
        <v>1</v>
      </c>
      <c r="C96" s="35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9"/>
      <c r="C99" s="359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8" t="s">
        <v>451</v>
      </c>
      <c r="C100" s="358"/>
      <c r="D100" s="42"/>
      <c r="E100" s="42"/>
      <c r="F100" s="42"/>
      <c r="G100" s="42"/>
      <c r="H100" s="42"/>
      <c r="I100" s="42"/>
      <c r="J100" t="str">
        <f>D18</f>
        <v>UHD KRAM</v>
      </c>
    </row>
    <row r="101" spans="1:10" ht="33" customHeight="1" x14ac:dyDescent="0.25">
      <c r="A101" s="50" t="s">
        <v>575</v>
      </c>
      <c r="B101" s="357">
        <f>'A2 Exploitation'!D691</f>
        <v>0.94117647058823528</v>
      </c>
      <c r="C101" s="35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279</v>
      </c>
      <c r="B102" s="357">
        <f>'A3 Exploitation'!D691</f>
        <v>1</v>
      </c>
      <c r="C102" s="35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8" t="s">
        <v>452</v>
      </c>
      <c r="C105" s="358"/>
      <c r="J105" t="str">
        <f>D18</f>
        <v>UHD KRAM</v>
      </c>
    </row>
    <row r="106" spans="1:10" ht="33" customHeight="1" x14ac:dyDescent="0.25">
      <c r="A106" s="50" t="s">
        <v>575</v>
      </c>
      <c r="B106" s="357">
        <f>'A2 Exploitation'!D715</f>
        <v>1</v>
      </c>
      <c r="C106" s="357"/>
    </row>
    <row r="107" spans="1:10" ht="33" customHeight="1" x14ac:dyDescent="0.25">
      <c r="A107" s="50" t="s">
        <v>279</v>
      </c>
      <c r="B107" s="357">
        <f>'A3 Exploitation'!D715</f>
        <v>1</v>
      </c>
      <c r="C107" s="35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8" t="s">
        <v>286</v>
      </c>
      <c r="C110" s="358"/>
      <c r="J110" t="str">
        <f>D18</f>
        <v>UHD KRAM</v>
      </c>
    </row>
    <row r="111" spans="1:10" ht="33" customHeight="1" x14ac:dyDescent="0.25">
      <c r="A111" s="50" t="s">
        <v>575</v>
      </c>
      <c r="B111" s="357">
        <f>'A2 Technique'!D215</f>
        <v>0.89380530973451322</v>
      </c>
      <c r="C111" s="357"/>
    </row>
    <row r="112" spans="1:10" ht="33" customHeight="1" x14ac:dyDescent="0.25">
      <c r="A112" s="50" t="s">
        <v>279</v>
      </c>
      <c r="B112" s="357" t="e">
        <f>'A3 Technique'!D215</f>
        <v>#DIV/0!</v>
      </c>
      <c r="C112" s="35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+HvYR28qwWMRKQGS8pa5ypkTGbrozm6RiPqJp7Sa7swG3Jhv87NI2fBTsVhFp70WeSh0a2gCG27kcdkgZdYNoQ==" saltValue="ViwdJMdYrEOiexm0H9/vbw==" spinCount="100000" sheet="1" objects="1" scenarios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>UHD KRAM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 t="s">
        <v>465</v>
      </c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 t="s">
        <v>466</v>
      </c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>
        <v>43682</v>
      </c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>
        <f>D719</f>
        <v>0.83775811209439532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43682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293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63" x14ac:dyDescent="0.4">
      <c r="A21" s="103" t="s">
        <v>9</v>
      </c>
      <c r="B21" s="104">
        <v>1</v>
      </c>
      <c r="C21" s="104"/>
      <c r="D21" s="105" t="s">
        <v>576</v>
      </c>
      <c r="E21" s="105" t="s">
        <v>577</v>
      </c>
      <c r="F21" s="105" t="s">
        <v>291</v>
      </c>
      <c r="G21" s="96"/>
      <c r="H21" s="2" t="s">
        <v>291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292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410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360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7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0.875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315</v>
      </c>
      <c r="B31" s="104">
        <v>2</v>
      </c>
      <c r="C31" s="104"/>
      <c r="D31" s="105"/>
      <c r="E31" s="106"/>
      <c r="F31" s="105"/>
      <c r="G31" s="96"/>
    </row>
    <row r="32" spans="1:8" ht="63" x14ac:dyDescent="0.4">
      <c r="A32" s="103" t="s">
        <v>129</v>
      </c>
      <c r="B32" s="104">
        <v>1</v>
      </c>
      <c r="C32" s="104"/>
      <c r="D32" s="115" t="s">
        <v>593</v>
      </c>
      <c r="E32" s="105" t="s">
        <v>549</v>
      </c>
      <c r="F32" s="105" t="s">
        <v>291</v>
      </c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411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05" x14ac:dyDescent="0.4">
      <c r="A35" s="187" t="s">
        <v>453</v>
      </c>
      <c r="B35" s="104">
        <v>1</v>
      </c>
      <c r="C35" s="118" t="str">
        <f>IF(B35=0, -10, "0")</f>
        <v>0</v>
      </c>
      <c r="D35" s="105" t="s">
        <v>565</v>
      </c>
      <c r="E35" s="105" t="s">
        <v>566</v>
      </c>
      <c r="F35" s="105" t="s">
        <v>291</v>
      </c>
      <c r="G35" s="96"/>
    </row>
    <row r="36" spans="1:7" ht="22.5" x14ac:dyDescent="0.4">
      <c r="A36" s="307" t="s">
        <v>379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382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303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321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295</v>
      </c>
      <c r="B40" s="104">
        <v>2</v>
      </c>
      <c r="C40" s="104"/>
      <c r="D40" s="105"/>
      <c r="E40" s="106"/>
      <c r="F40" s="105"/>
      <c r="G40" s="96"/>
    </row>
    <row r="41" spans="1:7" ht="68.25" customHeight="1" x14ac:dyDescent="0.4">
      <c r="A41" s="103" t="s">
        <v>305</v>
      </c>
      <c r="B41" s="104">
        <v>1</v>
      </c>
      <c r="C41" s="104"/>
      <c r="D41" s="105" t="s">
        <v>578</v>
      </c>
      <c r="E41" s="105" t="s">
        <v>579</v>
      </c>
      <c r="F41" s="105" t="s">
        <v>291</v>
      </c>
      <c r="G41" s="96"/>
    </row>
    <row r="42" spans="1:7" ht="24.75" customHeight="1" x14ac:dyDescent="0.4">
      <c r="A42" s="107" t="s">
        <v>387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401</v>
      </c>
      <c r="B43" s="322">
        <v>1</v>
      </c>
      <c r="C43" s="104"/>
      <c r="D43" s="319">
        <v>0.5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22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0.84615384615384615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29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0.8529411764705882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43682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294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296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324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340</v>
      </c>
      <c r="B65" s="438"/>
      <c r="C65" s="438"/>
      <c r="D65" s="438"/>
      <c r="E65" s="438"/>
      <c r="F65" s="438"/>
      <c r="G65" s="96"/>
    </row>
    <row r="66" spans="1:7" ht="45" x14ac:dyDescent="0.4">
      <c r="A66" s="147" t="s">
        <v>419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316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304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412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413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414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328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383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386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323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308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397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341</v>
      </c>
      <c r="B84" s="444"/>
      <c r="C84" s="444"/>
      <c r="D84" s="444"/>
      <c r="E84" s="444"/>
      <c r="F84" s="444"/>
      <c r="G84" s="96"/>
    </row>
    <row r="85" spans="1:7" ht="21" x14ac:dyDescent="0.4">
      <c r="A85" s="277" t="s">
        <v>326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419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384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385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296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304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330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343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323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383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344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415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306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313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342</v>
      </c>
      <c r="B102" s="438"/>
      <c r="C102" s="438"/>
      <c r="D102" s="438"/>
      <c r="E102" s="438"/>
      <c r="F102" s="43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375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307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454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374</v>
      </c>
      <c r="B110" s="438"/>
      <c r="C110" s="438"/>
      <c r="D110" s="438"/>
      <c r="E110" s="438"/>
      <c r="F110" s="43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454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333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336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303</v>
      </c>
      <c r="B119" s="438"/>
      <c r="C119" s="438"/>
      <c r="D119" s="438"/>
      <c r="E119" s="438"/>
      <c r="F119" s="438"/>
      <c r="G119" s="96"/>
    </row>
    <row r="120" spans="1:7" ht="21" x14ac:dyDescent="0.4">
      <c r="A120" s="149" t="s">
        <v>321</v>
      </c>
      <c r="B120" s="252" t="s">
        <v>30</v>
      </c>
      <c r="C120" s="150"/>
      <c r="D120" s="151"/>
      <c r="E120" s="255"/>
      <c r="F120" s="209"/>
      <c r="G120" s="96"/>
    </row>
    <row r="121" spans="1:7" ht="21" x14ac:dyDescent="0.4">
      <c r="A121" s="149" t="s">
        <v>295</v>
      </c>
      <c r="B121" s="252" t="s">
        <v>30</v>
      </c>
      <c r="C121" s="150"/>
      <c r="D121" s="151"/>
      <c r="E121" s="106"/>
      <c r="F121" s="209"/>
      <c r="G121" s="96"/>
    </row>
    <row r="122" spans="1:7" ht="21" x14ac:dyDescent="0.4">
      <c r="A122" s="107" t="s">
        <v>361</v>
      </c>
      <c r="B122" s="252" t="s">
        <v>30</v>
      </c>
      <c r="C122" s="137"/>
      <c r="D122" s="144"/>
      <c r="E122" s="106"/>
      <c r="F122" s="209"/>
      <c r="G122" s="96"/>
    </row>
    <row r="123" spans="1:7" ht="21" x14ac:dyDescent="0.4">
      <c r="A123" s="152" t="s">
        <v>362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310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320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387</v>
      </c>
      <c r="B126" s="252" t="s">
        <v>30</v>
      </c>
      <c r="C126" s="137"/>
      <c r="D126" s="144"/>
      <c r="E126" s="106"/>
      <c r="F126" s="209"/>
      <c r="G126" s="96"/>
    </row>
    <row r="127" spans="1:7" ht="21" x14ac:dyDescent="0.4">
      <c r="A127" s="152" t="s">
        <v>401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403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8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294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2" t="s">
        <v>440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326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327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356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324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9" t="s">
        <v>339</v>
      </c>
      <c r="B144" s="429"/>
      <c r="C144" s="429"/>
      <c r="D144" s="429"/>
      <c r="E144" s="429"/>
      <c r="F144" s="429"/>
      <c r="G144" s="96"/>
    </row>
    <row r="145" spans="1:7" ht="84" x14ac:dyDescent="0.4">
      <c r="A145" s="149" t="s">
        <v>326</v>
      </c>
      <c r="B145" s="252">
        <v>1</v>
      </c>
      <c r="C145" s="149"/>
      <c r="D145" s="149" t="s">
        <v>550</v>
      </c>
      <c r="E145" s="149" t="s">
        <v>551</v>
      </c>
      <c r="F145" s="209" t="s">
        <v>292</v>
      </c>
      <c r="G145" s="96"/>
    </row>
    <row r="146" spans="1:7" ht="21" x14ac:dyDescent="0.4">
      <c r="A146" s="107" t="s">
        <v>400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388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329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363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304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330</v>
      </c>
      <c r="B151" s="252">
        <v>2</v>
      </c>
      <c r="C151" s="107"/>
      <c r="D151" s="107"/>
      <c r="E151" s="107"/>
      <c r="F151" s="209"/>
      <c r="G151" s="96"/>
    </row>
    <row r="152" spans="1:7" ht="126" x14ac:dyDescent="0.4">
      <c r="A152" s="224" t="s">
        <v>357</v>
      </c>
      <c r="B152" s="252">
        <v>1</v>
      </c>
      <c r="C152" s="118" t="str">
        <f>IF(B152=0, -10, "0")</f>
        <v>0</v>
      </c>
      <c r="D152" s="107" t="s">
        <v>529</v>
      </c>
      <c r="E152" s="107" t="s">
        <v>530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343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323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42" x14ac:dyDescent="0.4">
      <c r="A158" s="103" t="s">
        <v>383</v>
      </c>
      <c r="B158" s="252">
        <v>1</v>
      </c>
      <c r="C158" s="166"/>
      <c r="D158" s="107" t="s">
        <v>525</v>
      </c>
      <c r="E158" s="107" t="s">
        <v>526</v>
      </c>
      <c r="F158" s="209" t="s">
        <v>291</v>
      </c>
      <c r="G158" s="96"/>
    </row>
    <row r="159" spans="1:7" ht="45" x14ac:dyDescent="0.4">
      <c r="A159" s="195" t="s">
        <v>419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63" x14ac:dyDescent="0.4">
      <c r="A160" s="139" t="s">
        <v>148</v>
      </c>
      <c r="B160" s="252">
        <v>1</v>
      </c>
      <c r="C160" s="354" t="str">
        <f>IF(B160=0, -5, "0")</f>
        <v>0</v>
      </c>
      <c r="D160" s="107" t="s">
        <v>581</v>
      </c>
      <c r="E160" s="107" t="s">
        <v>580</v>
      </c>
      <c r="F160" s="209" t="s">
        <v>292</v>
      </c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441</v>
      </c>
      <c r="B162" s="432"/>
      <c r="C162" s="432"/>
      <c r="D162" s="432"/>
      <c r="E162" s="432"/>
      <c r="F162" s="432"/>
      <c r="G162" s="96"/>
    </row>
    <row r="163" spans="1:7" ht="63" x14ac:dyDescent="0.4">
      <c r="A163" s="312" t="s">
        <v>308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332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380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333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364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63" x14ac:dyDescent="0.4">
      <c r="A168" s="107" t="s">
        <v>389</v>
      </c>
      <c r="B168" s="104">
        <v>1</v>
      </c>
      <c r="C168" s="107"/>
      <c r="D168" s="107" t="s">
        <v>537</v>
      </c>
      <c r="E168" s="105" t="s">
        <v>538</v>
      </c>
      <c r="F168" s="209" t="s">
        <v>291</v>
      </c>
      <c r="G168" s="96"/>
    </row>
    <row r="169" spans="1:7" ht="21" x14ac:dyDescent="0.4">
      <c r="A169" s="107" t="s">
        <v>335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336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390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303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337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355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320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325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376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416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387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401</v>
      </c>
      <c r="B181" s="104">
        <v>1</v>
      </c>
      <c r="C181" s="103"/>
      <c r="D181" s="319">
        <v>0.71399999999999997</v>
      </c>
      <c r="E181" s="353"/>
      <c r="F181" s="353"/>
      <c r="G181" s="96"/>
    </row>
    <row r="182" spans="1:7" ht="22.5" x14ac:dyDescent="0.4">
      <c r="A182" s="231" t="s">
        <v>417</v>
      </c>
      <c r="B182" s="435"/>
      <c r="C182" s="436"/>
      <c r="D182" s="243">
        <f>SUM(B145:C160,B174:C181,B163:C171,B138:C142)</f>
        <v>68</v>
      </c>
      <c r="E182" s="90"/>
      <c r="F182" s="96"/>
      <c r="G182" s="96"/>
    </row>
    <row r="183" spans="1:7" ht="22.5" x14ac:dyDescent="0.4">
      <c r="A183" s="231" t="s">
        <v>418</v>
      </c>
      <c r="B183" s="219"/>
      <c r="C183" s="220"/>
      <c r="D183" s="221">
        <f>D182/(COUNT(B138:C142,B145:C160,B163:C171,B174:C181)*2)</f>
        <v>0.91891891891891897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43682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294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63" x14ac:dyDescent="0.4">
      <c r="A191" s="130" t="s">
        <v>49</v>
      </c>
      <c r="B191" s="104">
        <v>1</v>
      </c>
      <c r="C191" s="104"/>
      <c r="D191" s="105" t="s">
        <v>523</v>
      </c>
      <c r="E191" s="105" t="s">
        <v>524</v>
      </c>
      <c r="F191" s="105" t="s">
        <v>291</v>
      </c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324</v>
      </c>
      <c r="B194" s="104">
        <v>2</v>
      </c>
      <c r="C194" s="104"/>
      <c r="D194" s="120"/>
      <c r="E194" s="106"/>
      <c r="F194" s="105"/>
      <c r="G194" s="96"/>
    </row>
    <row r="195" spans="1:7" ht="21" x14ac:dyDescent="0.4">
      <c r="A195" s="335" t="s">
        <v>365</v>
      </c>
      <c r="B195" s="104">
        <v>2</v>
      </c>
      <c r="C195" s="140" t="str">
        <f>IF(B195=0, -5, "0")</f>
        <v>0</v>
      </c>
      <c r="D195" s="141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15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0.9375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419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329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391</v>
      </c>
      <c r="B210" s="104">
        <v>2</v>
      </c>
      <c r="C210" s="137"/>
      <c r="D210" s="105"/>
      <c r="E210" s="106"/>
      <c r="F210" s="105"/>
      <c r="G210" s="96"/>
    </row>
    <row r="211" spans="1:7" ht="63" x14ac:dyDescent="0.4">
      <c r="A211" s="103" t="s">
        <v>140</v>
      </c>
      <c r="B211" s="104">
        <v>0</v>
      </c>
      <c r="C211" s="104"/>
      <c r="D211" s="105" t="s">
        <v>512</v>
      </c>
      <c r="E211" s="105" t="s">
        <v>552</v>
      </c>
      <c r="F211" s="105" t="s">
        <v>291</v>
      </c>
      <c r="G211" s="96"/>
    </row>
    <row r="212" spans="1:7" ht="95.25" customHeight="1" x14ac:dyDescent="0.4">
      <c r="A212" s="158" t="s">
        <v>392</v>
      </c>
      <c r="B212" s="104">
        <v>0</v>
      </c>
      <c r="C212" s="159">
        <f>IF(B212=0, -5, "0")</f>
        <v>-5</v>
      </c>
      <c r="D212" s="105" t="s">
        <v>510</v>
      </c>
      <c r="E212" s="105" t="s">
        <v>511</v>
      </c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377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343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323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383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63" x14ac:dyDescent="0.4">
      <c r="A221" s="161" t="s">
        <v>405</v>
      </c>
      <c r="B221" s="104">
        <v>1</v>
      </c>
      <c r="C221" s="104"/>
      <c r="D221" s="161" t="s">
        <v>516</v>
      </c>
      <c r="E221" s="105" t="s">
        <v>517</v>
      </c>
      <c r="F221" s="105" t="s">
        <v>291</v>
      </c>
      <c r="G221" s="96"/>
    </row>
    <row r="222" spans="1:7" ht="67.5" x14ac:dyDescent="0.4">
      <c r="A222" s="162" t="s">
        <v>308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26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0.68421052631578949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364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455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393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5" t="s">
        <v>303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321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295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361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362</v>
      </c>
      <c r="B236" s="104">
        <v>2</v>
      </c>
      <c r="C236" s="166"/>
      <c r="D236" s="105"/>
      <c r="E236" s="105"/>
      <c r="F236" s="105"/>
      <c r="G236" s="96"/>
    </row>
    <row r="237" spans="1:7" ht="84" x14ac:dyDescent="0.4">
      <c r="A237" s="139" t="s">
        <v>310</v>
      </c>
      <c r="B237" s="104">
        <v>1</v>
      </c>
      <c r="C237" s="118" t="str">
        <f>IF(B237=0, -5, "0")</f>
        <v>0</v>
      </c>
      <c r="D237" s="105" t="s">
        <v>508</v>
      </c>
      <c r="E237" s="105" t="s">
        <v>507</v>
      </c>
      <c r="F237" s="105" t="s">
        <v>291</v>
      </c>
      <c r="G237" s="96"/>
    </row>
    <row r="238" spans="1:7" ht="21" x14ac:dyDescent="0.4">
      <c r="A238" s="152" t="s">
        <v>320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387</v>
      </c>
      <c r="B239" s="104">
        <v>2</v>
      </c>
      <c r="C239" s="166"/>
      <c r="D239" s="105"/>
      <c r="E239" s="105"/>
      <c r="F239" s="105"/>
      <c r="G239" s="96"/>
    </row>
    <row r="240" spans="1:7" ht="21" x14ac:dyDescent="0.4">
      <c r="A240" s="107" t="s">
        <v>401</v>
      </c>
      <c r="B240" s="104">
        <v>1</v>
      </c>
      <c r="C240" s="137"/>
      <c r="D240" s="319">
        <v>0.8</v>
      </c>
      <c r="E240" s="353"/>
      <c r="F240" s="353"/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420</v>
      </c>
      <c r="B244" s="153"/>
      <c r="C244" s="154"/>
      <c r="D244" s="126">
        <f>SUM(D241,D199,D223)</f>
        <v>63</v>
      </c>
      <c r="E244" s="90"/>
      <c r="F244" s="96"/>
      <c r="G244" s="96"/>
    </row>
    <row r="245" spans="1:7" ht="22.5" x14ac:dyDescent="0.45">
      <c r="A245" s="326" t="s">
        <v>421</v>
      </c>
      <c r="B245" s="153"/>
      <c r="C245" s="154"/>
      <c r="D245" s="127">
        <f>D244/(COUNT(B227:C231,B191:C198,B203:C222,B233:C240)*2)</f>
        <v>0.80769230769230771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43682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294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370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322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84" x14ac:dyDescent="0.4">
      <c r="A265" s="103" t="s">
        <v>80</v>
      </c>
      <c r="B265" s="104">
        <v>1</v>
      </c>
      <c r="C265" s="104"/>
      <c r="D265" s="141" t="s">
        <v>504</v>
      </c>
      <c r="E265" s="105" t="s">
        <v>505</v>
      </c>
      <c r="F265" s="105" t="s">
        <v>292</v>
      </c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375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33.5" customHeight="1" x14ac:dyDescent="0.4">
      <c r="A272" s="230" t="s">
        <v>419</v>
      </c>
      <c r="B272" s="104">
        <v>0</v>
      </c>
      <c r="C272" s="118">
        <f>IF(B272=0, -10, "0")</f>
        <v>-10</v>
      </c>
      <c r="D272" s="157" t="s">
        <v>496</v>
      </c>
      <c r="E272" s="105" t="s">
        <v>595</v>
      </c>
      <c r="F272" s="105" t="s">
        <v>291</v>
      </c>
      <c r="G272" s="96"/>
    </row>
    <row r="273" spans="1:7" ht="21" x14ac:dyDescent="0.4">
      <c r="A273" s="168" t="s">
        <v>378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358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359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66.75" customHeight="1" x14ac:dyDescent="0.4">
      <c r="A278" s="103" t="s">
        <v>140</v>
      </c>
      <c r="B278" s="104">
        <v>1</v>
      </c>
      <c r="C278" s="104"/>
      <c r="D278" s="105" t="s">
        <v>499</v>
      </c>
      <c r="E278" s="105" t="s">
        <v>500</v>
      </c>
      <c r="F278" s="105" t="s">
        <v>291</v>
      </c>
      <c r="G278" s="96"/>
    </row>
    <row r="279" spans="1:7" ht="21" customHeight="1" x14ac:dyDescent="0.45">
      <c r="A279" s="139" t="s">
        <v>343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65.25" customHeight="1" x14ac:dyDescent="0.4">
      <c r="A280" s="139" t="s">
        <v>63</v>
      </c>
      <c r="B280" s="104">
        <v>1</v>
      </c>
      <c r="C280" s="140" t="str">
        <f>IF(B280=0, -5, "0")</f>
        <v>0</v>
      </c>
      <c r="D280" s="105" t="s">
        <v>497</v>
      </c>
      <c r="E280" s="164" t="s">
        <v>498</v>
      </c>
      <c r="F280" s="105" t="s">
        <v>291</v>
      </c>
      <c r="G280" s="96"/>
    </row>
    <row r="281" spans="1:7" ht="21" customHeight="1" x14ac:dyDescent="0.45">
      <c r="A281" s="139" t="s">
        <v>323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383</v>
      </c>
      <c r="B282" s="104">
        <v>2</v>
      </c>
      <c r="C282" s="166"/>
      <c r="D282" s="105"/>
      <c r="E282" s="106"/>
      <c r="F282" s="105"/>
      <c r="G282" s="96"/>
    </row>
    <row r="283" spans="1:7" ht="64.5" customHeight="1" x14ac:dyDescent="0.4">
      <c r="A283" s="103" t="s">
        <v>148</v>
      </c>
      <c r="B283" s="104">
        <v>1</v>
      </c>
      <c r="C283" s="104"/>
      <c r="D283" s="105" t="s">
        <v>501</v>
      </c>
      <c r="E283" s="105" t="s">
        <v>502</v>
      </c>
      <c r="F283" s="105" t="s">
        <v>291</v>
      </c>
      <c r="G283" s="96"/>
    </row>
    <row r="284" spans="1:7" ht="21.75" customHeight="1" x14ac:dyDescent="0.4">
      <c r="A284" s="161" t="s">
        <v>405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456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303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321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295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361</v>
      </c>
      <c r="B290" s="104">
        <v>2</v>
      </c>
      <c r="C290" s="104"/>
      <c r="D290" s="167"/>
      <c r="E290" s="106"/>
      <c r="F290" s="105"/>
      <c r="G290" s="96"/>
    </row>
    <row r="291" spans="1:7" ht="21" x14ac:dyDescent="0.4">
      <c r="A291" s="130" t="s">
        <v>362</v>
      </c>
      <c r="B291" s="104">
        <v>2</v>
      </c>
      <c r="C291" s="104"/>
      <c r="D291" s="105"/>
      <c r="E291" s="106"/>
      <c r="F291" s="105"/>
      <c r="G291" s="96"/>
    </row>
    <row r="292" spans="1:7" ht="90.75" customHeight="1" x14ac:dyDescent="0.4">
      <c r="A292" s="139" t="s">
        <v>310</v>
      </c>
      <c r="B292" s="104">
        <v>1</v>
      </c>
      <c r="C292" s="118" t="str">
        <f>IF(B292=0, -5, "0")</f>
        <v>0</v>
      </c>
      <c r="D292" s="105" t="s">
        <v>509</v>
      </c>
      <c r="E292" s="105" t="s">
        <v>507</v>
      </c>
      <c r="F292" s="105" t="s">
        <v>291</v>
      </c>
      <c r="G292" s="96"/>
    </row>
    <row r="293" spans="1:7" ht="22.5" customHeight="1" x14ac:dyDescent="0.4">
      <c r="A293" s="152" t="s">
        <v>320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387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401</v>
      </c>
      <c r="B295" s="104">
        <v>1</v>
      </c>
      <c r="C295" s="104"/>
      <c r="D295" s="319">
        <v>0.5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0.65517241379310343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422</v>
      </c>
      <c r="B299" s="153"/>
      <c r="C299" s="154"/>
      <c r="D299" s="126">
        <f>SUM(D261,D296)</f>
        <v>54</v>
      </c>
      <c r="E299" s="90"/>
      <c r="F299" s="96"/>
      <c r="G299" s="96"/>
    </row>
    <row r="300" spans="1:7" ht="22.5" x14ac:dyDescent="0.45">
      <c r="A300" s="326" t="s">
        <v>423</v>
      </c>
      <c r="B300" s="153"/>
      <c r="C300" s="154"/>
      <c r="D300" s="127">
        <f>D299/(COUNT(B253:C260,B265:C285,B288:C295)*2)</f>
        <v>0.72972972972972971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43682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294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324</v>
      </c>
      <c r="B312" s="104">
        <v>2</v>
      </c>
      <c r="C312" s="104"/>
      <c r="D312" s="105"/>
      <c r="E312" s="106"/>
      <c r="F312" s="105"/>
      <c r="G312" s="96"/>
    </row>
    <row r="313" spans="1:7" ht="84" x14ac:dyDescent="0.4">
      <c r="A313" s="130" t="s">
        <v>119</v>
      </c>
      <c r="B313" s="104">
        <v>1</v>
      </c>
      <c r="C313" s="104"/>
      <c r="D313" s="131" t="s">
        <v>553</v>
      </c>
      <c r="E313" s="105" t="s">
        <v>489</v>
      </c>
      <c r="F313" s="105" t="s">
        <v>291</v>
      </c>
      <c r="G313" s="96"/>
    </row>
    <row r="314" spans="1:7" ht="84" x14ac:dyDescent="0.4">
      <c r="A314" s="168" t="s">
        <v>267</v>
      </c>
      <c r="B314" s="104">
        <v>1</v>
      </c>
      <c r="C314" s="118" t="str">
        <f>IF(B314=0, -5, "0")</f>
        <v>0</v>
      </c>
      <c r="D314" s="105" t="s">
        <v>494</v>
      </c>
      <c r="E314" s="105" t="s">
        <v>554</v>
      </c>
      <c r="F314" s="105" t="s">
        <v>291</v>
      </c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14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0.875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308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180" customHeight="1" x14ac:dyDescent="0.4">
      <c r="A324" s="230" t="s">
        <v>419</v>
      </c>
      <c r="B324" s="104">
        <v>0</v>
      </c>
      <c r="C324" s="118">
        <f>IF(B324=0, -10, "0")</f>
        <v>-10</v>
      </c>
      <c r="D324" s="157" t="s">
        <v>568</v>
      </c>
      <c r="E324" s="105" t="s">
        <v>567</v>
      </c>
      <c r="F324" s="105" t="s">
        <v>291</v>
      </c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394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346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09.25" customHeight="1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594</v>
      </c>
      <c r="E332" s="105" t="s">
        <v>555</v>
      </c>
      <c r="F332" s="105" t="s">
        <v>292</v>
      </c>
      <c r="G332" s="96"/>
    </row>
    <row r="333" spans="1:7" ht="19.5" customHeight="1" x14ac:dyDescent="0.45">
      <c r="A333" s="229" t="s">
        <v>343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323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383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366</v>
      </c>
      <c r="B337" s="104">
        <v>2</v>
      </c>
      <c r="C337" s="104"/>
      <c r="D337" s="106"/>
      <c r="E337" s="106"/>
      <c r="F337" s="105"/>
      <c r="G337" s="96"/>
    </row>
    <row r="338" spans="1:7" ht="42" x14ac:dyDescent="0.4">
      <c r="A338" s="161" t="s">
        <v>405</v>
      </c>
      <c r="B338" s="104">
        <v>0</v>
      </c>
      <c r="C338" s="104"/>
      <c r="D338" s="96" t="s">
        <v>490</v>
      </c>
      <c r="E338" s="105" t="s">
        <v>491</v>
      </c>
      <c r="F338" s="105" t="s">
        <v>292</v>
      </c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12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0.2857142857142857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375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367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323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379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303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321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295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361</v>
      </c>
      <c r="B356" s="104">
        <v>2</v>
      </c>
      <c r="C356" s="104"/>
      <c r="D356" s="167"/>
      <c r="E356" s="106"/>
      <c r="F356" s="105"/>
      <c r="G356" s="96"/>
    </row>
    <row r="357" spans="1:7" ht="84" x14ac:dyDescent="0.4">
      <c r="A357" s="152" t="s">
        <v>362</v>
      </c>
      <c r="B357" s="104">
        <v>1</v>
      </c>
      <c r="C357" s="104"/>
      <c r="D357" s="131" t="s">
        <v>586</v>
      </c>
      <c r="E357" s="105" t="s">
        <v>506</v>
      </c>
      <c r="F357" s="105" t="s">
        <v>291</v>
      </c>
      <c r="G357" s="96"/>
    </row>
    <row r="358" spans="1:7" ht="84" x14ac:dyDescent="0.4">
      <c r="A358" s="139" t="s">
        <v>310</v>
      </c>
      <c r="B358" s="104">
        <v>1</v>
      </c>
      <c r="C358" s="104" t="str">
        <f>IF(B358=0, -5, "0")</f>
        <v>0</v>
      </c>
      <c r="D358" s="131" t="s">
        <v>556</v>
      </c>
      <c r="E358" s="105" t="s">
        <v>507</v>
      </c>
      <c r="F358" s="105" t="s">
        <v>291</v>
      </c>
      <c r="G358" s="96"/>
    </row>
    <row r="359" spans="1:7" ht="21" x14ac:dyDescent="0.4">
      <c r="A359" s="152" t="s">
        <v>320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395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0.57099999999999995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0.90625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424</v>
      </c>
      <c r="B365" s="153"/>
      <c r="C365" s="154"/>
      <c r="D365" s="126">
        <f>SUM(D362,D316,D339)</f>
        <v>55</v>
      </c>
      <c r="E365" s="90"/>
      <c r="F365" s="96"/>
      <c r="G365" s="96"/>
    </row>
    <row r="366" spans="1:7" ht="22.5" x14ac:dyDescent="0.45">
      <c r="A366" s="177" t="s">
        <v>425</v>
      </c>
      <c r="B366" s="178"/>
      <c r="C366" s="179"/>
      <c r="D366" s="180">
        <f>D365/(COUNT(B320:C338,B343:C351,B308:C315,B354:C361)*2)</f>
        <v>0.61111111111111116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43682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294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63" x14ac:dyDescent="0.4">
      <c r="A374" s="130" t="s">
        <v>115</v>
      </c>
      <c r="B374" s="104">
        <v>1</v>
      </c>
      <c r="C374" s="104"/>
      <c r="D374" s="131" t="s">
        <v>469</v>
      </c>
      <c r="E374" s="105" t="s">
        <v>468</v>
      </c>
      <c r="F374" s="105" t="s">
        <v>291</v>
      </c>
      <c r="G374" s="96"/>
    </row>
    <row r="375" spans="1:7" ht="21" x14ac:dyDescent="0.4">
      <c r="A375" s="130" t="s">
        <v>213</v>
      </c>
      <c r="B375" s="104" t="s">
        <v>30</v>
      </c>
      <c r="C375" s="104"/>
      <c r="D375" s="105" t="s">
        <v>487</v>
      </c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126" x14ac:dyDescent="0.4">
      <c r="A377" s="130" t="s">
        <v>324</v>
      </c>
      <c r="B377" s="104">
        <v>1</v>
      </c>
      <c r="C377" s="104"/>
      <c r="D377" s="105" t="s">
        <v>582</v>
      </c>
      <c r="E377" s="105" t="s">
        <v>486</v>
      </c>
      <c r="F377" s="105" t="s">
        <v>291</v>
      </c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84" x14ac:dyDescent="0.4">
      <c r="A379" s="130" t="s">
        <v>144</v>
      </c>
      <c r="B379" s="104">
        <v>1</v>
      </c>
      <c r="C379" s="104"/>
      <c r="D379" s="105" t="s">
        <v>481</v>
      </c>
      <c r="E379" s="105" t="s">
        <v>482</v>
      </c>
      <c r="F379" s="105" t="s">
        <v>291</v>
      </c>
      <c r="G379" s="96"/>
    </row>
    <row r="380" spans="1:7" ht="63" x14ac:dyDescent="0.4">
      <c r="A380" s="130" t="s">
        <v>124</v>
      </c>
      <c r="B380" s="104">
        <v>0</v>
      </c>
      <c r="C380" s="118"/>
      <c r="D380" s="105" t="s">
        <v>571</v>
      </c>
      <c r="E380" s="105" t="s">
        <v>572</v>
      </c>
      <c r="F380" s="105" t="s">
        <v>291</v>
      </c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15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0.75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348</v>
      </c>
      <c r="B388" s="114"/>
      <c r="C388" s="114"/>
      <c r="D388" s="114"/>
      <c r="E388" s="114"/>
      <c r="F388" s="114"/>
      <c r="G388" s="96"/>
    </row>
    <row r="389" spans="1:7" ht="43.5" customHeight="1" x14ac:dyDescent="0.4">
      <c r="A389" s="135" t="s">
        <v>354</v>
      </c>
      <c r="B389" s="104">
        <v>1</v>
      </c>
      <c r="C389" s="104"/>
      <c r="D389" s="96" t="s">
        <v>472</v>
      </c>
      <c r="E389" s="105" t="s">
        <v>473</v>
      </c>
      <c r="F389" s="105" t="s">
        <v>292</v>
      </c>
      <c r="G389" s="96"/>
    </row>
    <row r="390" spans="1:7" ht="147" x14ac:dyDescent="0.4">
      <c r="A390" s="103" t="s">
        <v>152</v>
      </c>
      <c r="B390" s="104">
        <v>1</v>
      </c>
      <c r="C390" s="104"/>
      <c r="D390" s="156" t="s">
        <v>557</v>
      </c>
      <c r="E390" s="105" t="s">
        <v>477</v>
      </c>
      <c r="F390" s="105" t="s">
        <v>292</v>
      </c>
      <c r="G390" s="96"/>
    </row>
    <row r="391" spans="1:7" ht="22.5" x14ac:dyDescent="0.4">
      <c r="A391" s="173" t="s">
        <v>317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375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456</v>
      </c>
      <c r="B397" s="104">
        <v>1</v>
      </c>
      <c r="C397" s="118" t="str">
        <f>IF(B397=0, -10, "0")</f>
        <v>0</v>
      </c>
      <c r="D397" s="156" t="s">
        <v>470</v>
      </c>
      <c r="E397" s="105" t="s">
        <v>471</v>
      </c>
      <c r="F397" s="105" t="s">
        <v>291</v>
      </c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302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396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 t="s">
        <v>476</v>
      </c>
      <c r="E402" s="106"/>
      <c r="F402" s="105"/>
      <c r="G402" s="96"/>
    </row>
    <row r="403" spans="1:7" ht="41.25" customHeight="1" x14ac:dyDescent="0.4">
      <c r="A403" s="139" t="s">
        <v>343</v>
      </c>
      <c r="B403" s="104">
        <v>1</v>
      </c>
      <c r="C403" s="118" t="str">
        <f>IF(B403=0, -5, "0")</f>
        <v>0</v>
      </c>
      <c r="D403" s="156" t="s">
        <v>479</v>
      </c>
      <c r="E403" s="164" t="s">
        <v>480</v>
      </c>
      <c r="F403" s="105" t="s">
        <v>291</v>
      </c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323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42" x14ac:dyDescent="0.4">
      <c r="A406" s="103" t="s">
        <v>383</v>
      </c>
      <c r="B406" s="104">
        <v>1</v>
      </c>
      <c r="C406" s="166"/>
      <c r="D406" s="156" t="s">
        <v>558</v>
      </c>
      <c r="E406" s="105" t="s">
        <v>478</v>
      </c>
      <c r="F406" s="105" t="s">
        <v>291</v>
      </c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349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405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312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321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295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361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362</v>
      </c>
      <c r="B415" s="104">
        <v>2</v>
      </c>
      <c r="C415" s="104"/>
      <c r="D415" s="156"/>
      <c r="E415" s="106"/>
      <c r="F415" s="105"/>
      <c r="G415" s="96"/>
    </row>
    <row r="416" spans="1:7" ht="147" x14ac:dyDescent="0.4">
      <c r="A416" s="262" t="s">
        <v>395</v>
      </c>
      <c r="B416" s="104">
        <v>0</v>
      </c>
      <c r="C416" s="104"/>
      <c r="D416" s="156" t="s">
        <v>483</v>
      </c>
      <c r="E416" s="105" t="s">
        <v>484</v>
      </c>
      <c r="F416" s="105" t="s">
        <v>291</v>
      </c>
      <c r="G416" s="96"/>
    </row>
    <row r="417" spans="1:7" ht="84" x14ac:dyDescent="0.4">
      <c r="A417" s="139" t="s">
        <v>310</v>
      </c>
      <c r="B417" s="104">
        <v>1</v>
      </c>
      <c r="C417" s="104" t="str">
        <f>IF(B417=0, -5, "0")</f>
        <v>0</v>
      </c>
      <c r="D417" s="156" t="s">
        <v>559</v>
      </c>
      <c r="E417" s="105" t="s">
        <v>485</v>
      </c>
      <c r="F417" s="105" t="s">
        <v>291</v>
      </c>
      <c r="G417" s="96"/>
    </row>
    <row r="418" spans="1:7" ht="21" x14ac:dyDescent="0.4">
      <c r="A418" s="152" t="s">
        <v>320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426</v>
      </c>
      <c r="B419" s="104">
        <v>1</v>
      </c>
      <c r="C419" s="104"/>
      <c r="D419" s="319">
        <v>0.5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43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0.82692307692307687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427</v>
      </c>
      <c r="B423" s="153"/>
      <c r="C423" s="154"/>
      <c r="D423" s="126">
        <f>SUM(D420,D385)</f>
        <v>58</v>
      </c>
      <c r="E423" s="90"/>
      <c r="F423" s="96"/>
      <c r="G423" s="96"/>
    </row>
    <row r="424" spans="1:7" ht="22.5" x14ac:dyDescent="0.45">
      <c r="A424" s="326" t="s">
        <v>428</v>
      </c>
      <c r="B424" s="153"/>
      <c r="C424" s="154"/>
      <c r="D424" s="127">
        <f>D423/(COUNT(B374:C384,B389:C409,B412:C419)*2)</f>
        <v>0.80555555555555558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429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43682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294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297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350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351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105" x14ac:dyDescent="0.4">
      <c r="A449" s="103" t="s">
        <v>85</v>
      </c>
      <c r="B449" s="104">
        <v>1</v>
      </c>
      <c r="C449" s="104"/>
      <c r="D449" s="131" t="s">
        <v>539</v>
      </c>
      <c r="E449" s="105" t="s">
        <v>540</v>
      </c>
      <c r="F449" s="105" t="s">
        <v>291</v>
      </c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343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323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397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456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9" t="s">
        <v>303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321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295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362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310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320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387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401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35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0.97222222222222221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430</v>
      </c>
      <c r="B470" s="153"/>
      <c r="C470" s="154"/>
      <c r="D470" s="126">
        <f>SUM(D467,D440)</f>
        <v>51</v>
      </c>
      <c r="E470" s="90"/>
      <c r="F470" s="96"/>
      <c r="G470" s="96"/>
    </row>
    <row r="471" spans="1:7" ht="22.5" x14ac:dyDescent="0.45">
      <c r="A471" s="326" t="s">
        <v>431</v>
      </c>
      <c r="B471" s="153"/>
      <c r="C471" s="154"/>
      <c r="D471" s="127">
        <f>D470/(COUNT(B444:C457,B432:C439,B460:C466)*2)</f>
        <v>0.98076923076923073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404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1">
        <f>B11</f>
        <v>43682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294</v>
      </c>
      <c r="G475" s="96"/>
    </row>
    <row r="476" spans="1:7" ht="21" x14ac:dyDescent="0.4">
      <c r="A476" s="405"/>
      <c r="B476" s="254" t="s">
        <v>32</v>
      </c>
      <c r="C476" s="254" t="s">
        <v>31</v>
      </c>
      <c r="D476" s="406"/>
      <c r="E476" s="407"/>
      <c r="F476" s="407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326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352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442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353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457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392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331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397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2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2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21" x14ac:dyDescent="0.4">
      <c r="A498" s="164" t="s">
        <v>353</v>
      </c>
      <c r="B498" s="104" t="s">
        <v>30</v>
      </c>
      <c r="C498" s="225"/>
      <c r="D498" s="225"/>
      <c r="E498" s="225"/>
      <c r="F498" s="105"/>
      <c r="G498" s="96"/>
    </row>
    <row r="499" spans="1:7" ht="22.5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22.5" x14ac:dyDescent="0.45">
      <c r="A500" s="313" t="s">
        <v>364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21" x14ac:dyDescent="0.4">
      <c r="A501" s="164" t="s">
        <v>334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343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323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21" x14ac:dyDescent="0.4">
      <c r="A505" s="161" t="s">
        <v>397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308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8" t="s">
        <v>303</v>
      </c>
      <c r="B508" s="417"/>
      <c r="C508" s="417"/>
      <c r="D508" s="417"/>
      <c r="E508" s="417"/>
      <c r="F508" s="417"/>
      <c r="G508" s="96"/>
    </row>
    <row r="509" spans="1:7" ht="21" x14ac:dyDescent="0.4">
      <c r="A509" s="164" t="s">
        <v>337</v>
      </c>
      <c r="B509" s="104" t="s">
        <v>30</v>
      </c>
      <c r="C509" s="226"/>
      <c r="D509" s="225"/>
      <c r="E509" s="225"/>
      <c r="F509" s="105"/>
      <c r="G509" s="96"/>
    </row>
    <row r="510" spans="1:7" ht="21" x14ac:dyDescent="0.4">
      <c r="A510" s="164" t="s">
        <v>355</v>
      </c>
      <c r="B510" s="104" t="s">
        <v>30</v>
      </c>
      <c r="C510" s="226"/>
      <c r="D510" s="225"/>
      <c r="E510" s="225"/>
      <c r="F510" s="105"/>
      <c r="G510" s="96"/>
    </row>
    <row r="511" spans="1:7" ht="21" x14ac:dyDescent="0.4">
      <c r="A511" s="139" t="s">
        <v>325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22.5" x14ac:dyDescent="0.45">
      <c r="A512" s="164" t="s">
        <v>320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338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387</v>
      </c>
      <c r="B514" s="104" t="s">
        <v>30</v>
      </c>
      <c r="C514" s="225"/>
      <c r="D514" s="248"/>
      <c r="E514" s="130"/>
      <c r="F514" s="105"/>
      <c r="G514" s="96"/>
    </row>
    <row r="515" spans="1:7" ht="21" x14ac:dyDescent="0.4">
      <c r="A515" s="103" t="s">
        <v>401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432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433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1">
        <f>B11</f>
        <v>43682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294</v>
      </c>
      <c r="G522" s="96"/>
    </row>
    <row r="523" spans="1:7" ht="21" x14ac:dyDescent="0.4">
      <c r="A523" s="413"/>
      <c r="B523" s="249" t="s">
        <v>32</v>
      </c>
      <c r="C523" s="250" t="s">
        <v>31</v>
      </c>
      <c r="D523" s="373"/>
      <c r="E523" s="374"/>
      <c r="F523" s="374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5"/>
      <c r="D525" s="415"/>
      <c r="E525" s="415"/>
      <c r="F525" s="416"/>
      <c r="G525" s="96"/>
    </row>
    <row r="526" spans="1:7" ht="63" x14ac:dyDescent="0.4">
      <c r="A526" s="192" t="s">
        <v>6</v>
      </c>
      <c r="B526" s="104">
        <v>1</v>
      </c>
      <c r="C526" s="104"/>
      <c r="D526" s="105" t="s">
        <v>583</v>
      </c>
      <c r="E526" s="105" t="s">
        <v>584</v>
      </c>
      <c r="F526" s="105" t="s">
        <v>291</v>
      </c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63" x14ac:dyDescent="0.4">
      <c r="A528" s="192" t="s">
        <v>98</v>
      </c>
      <c r="B528" s="104">
        <v>1</v>
      </c>
      <c r="C528" s="104"/>
      <c r="D528" s="105" t="s">
        <v>560</v>
      </c>
      <c r="E528" s="105" t="s">
        <v>528</v>
      </c>
      <c r="F528" s="105" t="s">
        <v>291</v>
      </c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368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5">
        <f>SUM(B526:C531)</f>
        <v>10</v>
      </c>
      <c r="E532" s="202"/>
      <c r="F532" s="202"/>
      <c r="G532" s="96"/>
    </row>
    <row r="533" spans="1:7" ht="21" customHeight="1" x14ac:dyDescent="0.4">
      <c r="A533" s="378" t="s">
        <v>33</v>
      </c>
      <c r="B533" s="379"/>
      <c r="C533" s="380"/>
      <c r="D533" s="298">
        <f>D532/(COUNT(B526:C531)*2)</f>
        <v>0.83333333333333337</v>
      </c>
      <c r="E533" s="202"/>
      <c r="F533" s="202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287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319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405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343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323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90" t="s">
        <v>303</v>
      </c>
      <c r="B547" s="265"/>
      <c r="C547" s="410"/>
      <c r="D547" s="410"/>
      <c r="E547" s="410"/>
      <c r="F547" s="411"/>
      <c r="G547" s="96"/>
    </row>
    <row r="548" spans="1:7" ht="21" x14ac:dyDescent="0.4">
      <c r="A548" s="107" t="s">
        <v>321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295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361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362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310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320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387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401</v>
      </c>
      <c r="B555" s="104">
        <v>1</v>
      </c>
      <c r="C555" s="104"/>
      <c r="D555" s="319">
        <v>0.5</v>
      </c>
      <c r="E555" s="353"/>
      <c r="F555" s="353"/>
      <c r="G555" s="96"/>
    </row>
    <row r="556" spans="1:7" ht="21" x14ac:dyDescent="0.4">
      <c r="A556" s="386" t="s">
        <v>34</v>
      </c>
      <c r="B556" s="386"/>
      <c r="C556" s="398"/>
      <c r="D556" s="327">
        <f>SUM(B548:C555,B536:C545)</f>
        <v>29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8">
        <f>D556/(COUNT(B548:C555,B536:C545)*2)</f>
        <v>0.96666666666666667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434</v>
      </c>
      <c r="B559" s="153"/>
      <c r="C559" s="154"/>
      <c r="D559" s="126">
        <f>SUM(D556,D532)</f>
        <v>39</v>
      </c>
      <c r="E559" s="90"/>
      <c r="F559" s="96"/>
      <c r="G559" s="96"/>
    </row>
    <row r="560" spans="1:7" ht="21" customHeight="1" x14ac:dyDescent="0.45">
      <c r="A560" s="326" t="s">
        <v>435</v>
      </c>
      <c r="B560" s="153"/>
      <c r="C560" s="154"/>
      <c r="D560" s="127">
        <f>D559/(COUNT(B536:C545,B526:C531,B548:C555)*2)</f>
        <v>0.9285714285714286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8">
        <f>B11</f>
        <v>43682</v>
      </c>
      <c r="B564" s="96"/>
      <c r="C564" s="96"/>
      <c r="D564" s="280"/>
      <c r="E564" s="280"/>
      <c r="F564" s="280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294</v>
      </c>
      <c r="G565" s="96"/>
    </row>
    <row r="566" spans="1:7" ht="21" x14ac:dyDescent="0.4">
      <c r="A566" s="405"/>
      <c r="B566" s="254" t="s">
        <v>32</v>
      </c>
      <c r="C566" s="254" t="s">
        <v>31</v>
      </c>
      <c r="D566" s="406"/>
      <c r="E566" s="407"/>
      <c r="F566" s="407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84" x14ac:dyDescent="0.4">
      <c r="A569" s="103" t="s">
        <v>86</v>
      </c>
      <c r="B569" s="104">
        <v>1</v>
      </c>
      <c r="C569" s="104"/>
      <c r="D569" s="105" t="s">
        <v>533</v>
      </c>
      <c r="E569" s="105" t="s">
        <v>561</v>
      </c>
      <c r="F569" s="105" t="s">
        <v>291</v>
      </c>
      <c r="G569" s="96"/>
    </row>
    <row r="570" spans="1:7" ht="104.25" customHeight="1" x14ac:dyDescent="0.4">
      <c r="A570" s="103" t="s">
        <v>45</v>
      </c>
      <c r="B570" s="104">
        <v>1</v>
      </c>
      <c r="C570" s="104"/>
      <c r="D570" s="105" t="s">
        <v>534</v>
      </c>
      <c r="E570" s="105" t="s">
        <v>562</v>
      </c>
      <c r="F570" s="105" t="s">
        <v>292</v>
      </c>
      <c r="G570" s="96"/>
    </row>
    <row r="571" spans="1:7" ht="66" customHeight="1" x14ac:dyDescent="0.4">
      <c r="A571" s="103" t="s">
        <v>78</v>
      </c>
      <c r="B571" s="104">
        <v>1</v>
      </c>
      <c r="C571" s="104"/>
      <c r="D571" s="105" t="s">
        <v>531</v>
      </c>
      <c r="E571" s="105" t="s">
        <v>532</v>
      </c>
      <c r="F571" s="105" t="s">
        <v>291</v>
      </c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379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84" x14ac:dyDescent="0.4">
      <c r="A577" s="103" t="s">
        <v>217</v>
      </c>
      <c r="B577" s="104">
        <v>1</v>
      </c>
      <c r="C577" s="104"/>
      <c r="D577" s="105" t="s">
        <v>563</v>
      </c>
      <c r="E577" s="105" t="s">
        <v>522</v>
      </c>
      <c r="F577" s="105" t="s">
        <v>291</v>
      </c>
      <c r="G577" s="96"/>
    </row>
    <row r="578" spans="1:7" ht="21" x14ac:dyDescent="0.4">
      <c r="A578" s="386" t="s">
        <v>34</v>
      </c>
      <c r="B578" s="386"/>
      <c r="C578" s="398"/>
      <c r="D578" s="327">
        <f>SUM(B569:C577)</f>
        <v>14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8">
        <f>D578/(COUNT(B569:C577)*2)</f>
        <v>0.77777777777777779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63" customHeight="1" x14ac:dyDescent="0.45">
      <c r="A583" s="184" t="s">
        <v>7</v>
      </c>
      <c r="B583" s="104">
        <v>1</v>
      </c>
      <c r="C583" s="118" t="str">
        <f>IF(B583=0, -10, "0")</f>
        <v>0</v>
      </c>
      <c r="D583" s="141" t="s">
        <v>543</v>
      </c>
      <c r="E583" s="105" t="s">
        <v>544</v>
      </c>
      <c r="F583" s="105" t="s">
        <v>291</v>
      </c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2" t="s">
        <v>369</v>
      </c>
      <c r="B588" s="403"/>
      <c r="C588" s="403"/>
      <c r="D588" s="403"/>
      <c r="E588" s="403"/>
      <c r="F588" s="403"/>
      <c r="G588" s="403"/>
    </row>
    <row r="589" spans="1:7" ht="21" x14ac:dyDescent="0.4">
      <c r="A589" s="107" t="s">
        <v>321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379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295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362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320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387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426</v>
      </c>
      <c r="B595" s="104">
        <v>1</v>
      </c>
      <c r="C595" s="104"/>
      <c r="D595" s="319">
        <v>0.66700000000000004</v>
      </c>
      <c r="E595" s="353"/>
      <c r="F595" s="353"/>
      <c r="G595" s="96"/>
    </row>
    <row r="596" spans="1:7" ht="21" x14ac:dyDescent="0.4">
      <c r="A596" s="386" t="s">
        <v>34</v>
      </c>
      <c r="B596" s="386"/>
      <c r="C596" s="398"/>
      <c r="D596" s="327">
        <f>SUM(B589:C595,B582:C587)</f>
        <v>22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8">
        <f>D596/(COUNT(B582:C587,B589:C595)*2)</f>
        <v>0.91666666666666663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36</v>
      </c>
      <c r="E599" s="239"/>
      <c r="F599" s="239"/>
      <c r="G599" s="96"/>
    </row>
    <row r="600" spans="1:7" ht="22.5" x14ac:dyDescent="0.45">
      <c r="A600" s="392" t="s">
        <v>168</v>
      </c>
      <c r="B600" s="393"/>
      <c r="C600" s="394"/>
      <c r="D600" s="127">
        <f>D599/(COUNT(B569:C577,B589:C595,B582:C587)*2)</f>
        <v>0.8571428571428571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43682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294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436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27">
        <f>SUM(B608:C615)</f>
        <v>16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8">
        <f>D616/(COUNT(B608:C615)*2)</f>
        <v>1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4" t="s">
        <v>458</v>
      </c>
      <c r="B619" s="114"/>
      <c r="C619" s="102"/>
      <c r="D619" s="102"/>
      <c r="E619" s="102"/>
      <c r="F619" s="102"/>
      <c r="G619" s="96"/>
    </row>
    <row r="620" spans="1:7" ht="84" x14ac:dyDescent="0.4">
      <c r="A620" s="103" t="s">
        <v>83</v>
      </c>
      <c r="B620" s="104">
        <v>1</v>
      </c>
      <c r="C620" s="104"/>
      <c r="D620" s="156" t="s">
        <v>545</v>
      </c>
      <c r="E620" s="105" t="s">
        <v>564</v>
      </c>
      <c r="F620" s="105" t="s">
        <v>291</v>
      </c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399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398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436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3" t="s">
        <v>399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398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4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399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398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32.25" customHeight="1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318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2" t="s">
        <v>303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321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295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362</v>
      </c>
      <c r="B653" s="104">
        <v>2</v>
      </c>
      <c r="C653" s="104"/>
      <c r="D653" s="135"/>
      <c r="E653" s="106"/>
      <c r="F653" s="105"/>
      <c r="G653" s="96"/>
    </row>
    <row r="654" spans="1:7" ht="84" x14ac:dyDescent="0.4">
      <c r="A654" s="310" t="s">
        <v>310</v>
      </c>
      <c r="B654" s="104">
        <v>1</v>
      </c>
      <c r="C654" s="118" t="str">
        <f>IF(B654=0, -5, "0")</f>
        <v>0</v>
      </c>
      <c r="D654" s="355" t="s">
        <v>546</v>
      </c>
      <c r="E654" s="356" t="s">
        <v>547</v>
      </c>
      <c r="F654" s="105" t="s">
        <v>291</v>
      </c>
      <c r="G654" s="96"/>
    </row>
    <row r="655" spans="1:7" ht="21" x14ac:dyDescent="0.4">
      <c r="A655" s="152" t="s">
        <v>320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387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401</v>
      </c>
      <c r="B657" s="104">
        <v>1</v>
      </c>
      <c r="C657" s="104"/>
      <c r="D657" s="319">
        <v>0.5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22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0.91666666666666663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67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0.95714285714285718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5" t="s">
        <v>467</v>
      </c>
      <c r="B665" s="385"/>
      <c r="C665" s="385"/>
      <c r="D665" s="385"/>
      <c r="E665" s="385"/>
      <c r="F665" s="385"/>
      <c r="G665" s="96"/>
    </row>
    <row r="666" spans="1:7" ht="21" x14ac:dyDescent="0.4">
      <c r="A666" s="198">
        <f>B11</f>
        <v>43682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294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371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347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288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289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372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381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63" x14ac:dyDescent="0.4">
      <c r="A681" s="192" t="s">
        <v>177</v>
      </c>
      <c r="B681" s="104">
        <v>1</v>
      </c>
      <c r="C681" s="216"/>
      <c r="D681" s="207" t="s">
        <v>585</v>
      </c>
      <c r="E681" s="105" t="s">
        <v>475</v>
      </c>
      <c r="F681" s="105" t="s">
        <v>291</v>
      </c>
      <c r="G681" s="96"/>
    </row>
    <row r="682" spans="1:7" ht="2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459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460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373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311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437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461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401</v>
      </c>
      <c r="B689" s="104">
        <v>1</v>
      </c>
      <c r="C689" s="104"/>
      <c r="D689" s="319">
        <v>0.66700000000000004</v>
      </c>
      <c r="E689" s="353"/>
      <c r="F689" s="353"/>
      <c r="G689" s="96"/>
    </row>
    <row r="690" spans="1:7" ht="22.5" x14ac:dyDescent="0.45">
      <c r="A690" s="326" t="s">
        <v>406</v>
      </c>
      <c r="B690" s="153"/>
      <c r="C690" s="154"/>
      <c r="D690" s="126">
        <f>SUM(B670:C689)</f>
        <v>32</v>
      </c>
      <c r="E690" s="90"/>
      <c r="F690" s="96"/>
      <c r="G690" s="96"/>
    </row>
    <row r="691" spans="1:7" ht="22.5" x14ac:dyDescent="0.45">
      <c r="A691" s="326" t="s">
        <v>407</v>
      </c>
      <c r="B691" s="153"/>
      <c r="C691" s="154"/>
      <c r="D691" s="127">
        <f>D690/(COUNT(B670:C689)*2)</f>
        <v>0.94117647058823528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5" t="s">
        <v>438</v>
      </c>
      <c r="B693" s="375"/>
      <c r="C693" s="375"/>
      <c r="D693" s="375"/>
      <c r="E693" s="375"/>
      <c r="F693" s="375"/>
      <c r="G693" s="215"/>
    </row>
    <row r="694" spans="1:7" ht="21" customHeight="1" x14ac:dyDescent="0.4">
      <c r="A694" s="198">
        <f>B11</f>
        <v>43682</v>
      </c>
      <c r="B694" s="96"/>
      <c r="C694" s="96"/>
      <c r="D694" s="214"/>
      <c r="E694" s="214"/>
      <c r="F694" s="214"/>
      <c r="G694" s="215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294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7" t="s">
        <v>298</v>
      </c>
      <c r="B698" s="368"/>
      <c r="C698" s="368"/>
      <c r="D698" s="368"/>
      <c r="E698" s="368"/>
      <c r="F698" s="369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309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290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314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5"/>
      <c r="C704" s="366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7" t="s">
        <v>299</v>
      </c>
      <c r="B707" s="368"/>
      <c r="C707" s="368"/>
      <c r="D707" s="368"/>
      <c r="E707" s="368"/>
      <c r="F707" s="369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 t="s">
        <v>291</v>
      </c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401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408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409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401</v>
      </c>
      <c r="B717" s="36"/>
      <c r="C717" s="36"/>
      <c r="D717" s="320">
        <f>AVERAGE(D710,D689,D657,D595,D555,D515,D466,D419,D361,D295,D240,D181,D127,D43)</f>
        <v>0.6599166666666666</v>
      </c>
      <c r="E717" s="84"/>
      <c r="F717" s="85"/>
      <c r="G717" s="80"/>
    </row>
    <row r="718" spans="1:7" ht="22.5" x14ac:dyDescent="0.3">
      <c r="A718" s="19" t="s">
        <v>402</v>
      </c>
      <c r="B718" s="20"/>
      <c r="C718" s="21"/>
      <c r="D718" s="22">
        <f>SUM(D714,D690,D661,D599,D559,D516,D470,D423,D365,D299,D244,D182,D128,D47)</f>
        <v>568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0.83775811209439532</v>
      </c>
      <c r="E719" s="3"/>
      <c r="F719" s="3"/>
    </row>
  </sheetData>
  <sheetProtection algorithmName="SHA-512" hashValue="ctdHhOHqRMd8KdVjMR/bH+/ONEUllHEEE28HiHZeAofa0Ew4DmEGHa8HW3tm7VKXLUixrWTvJZYEvtU5CE0Ofg==" saltValue="7KHtzUdazpTHLd71P82AcA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89:B595 B103 B111 B163:B164 B191:B196 B227:B228 B253:B258 B265:B270 B343 B374:B381 B389:B393 B432:B437 B444:B449 B496:B498 B526:B529 B647:B649 B582:B587 B608:B611 B620 B56:B61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7" manualBreakCount="7">
    <brk id="83" max="6" man="1"/>
    <brk id="161" max="6" man="1"/>
    <brk id="246" max="6" man="1"/>
    <brk id="367" max="6" man="1"/>
    <brk id="458" max="6" man="1"/>
    <brk id="546" max="6" man="1"/>
    <brk id="600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>UHD KRAM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 t="str">
        <f>'A2 Exploitation'!B9:F9</f>
        <v>Mme Meriam CHOUCHENE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 t="str">
        <f>'A2 Exploitation'!B10:F10</f>
        <v>Directeur magasin &amp; chefs rayons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'A2 Exploitation'!B11:F11</f>
        <v>43682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>
        <f>D215</f>
        <v>0.89380530973451322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291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292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439</v>
      </c>
      <c r="B21" s="55">
        <v>2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30">
        <f>SUM(B17:C21)</f>
        <v>10</v>
      </c>
    </row>
    <row r="23" spans="1:7" x14ac:dyDescent="0.3">
      <c r="A23" s="452" t="s">
        <v>249</v>
      </c>
      <c r="B23" s="453"/>
      <c r="C23" s="454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ht="33" x14ac:dyDescent="0.3">
      <c r="A28" s="26" t="s">
        <v>300</v>
      </c>
      <c r="B28" s="55">
        <v>1</v>
      </c>
      <c r="C28" s="55"/>
      <c r="D28" s="56" t="s">
        <v>535</v>
      </c>
      <c r="E28" s="56" t="s">
        <v>536</v>
      </c>
      <c r="F28" s="55" t="s">
        <v>292</v>
      </c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9">
        <f>SUM(B26:C32)</f>
        <v>13</v>
      </c>
    </row>
    <row r="34" spans="1:6" x14ac:dyDescent="0.3">
      <c r="A34" s="452" t="s">
        <v>249</v>
      </c>
      <c r="B34" s="453"/>
      <c r="C34" s="454"/>
      <c r="D34" s="17">
        <f>D33/(COUNT(B26:C32)*2)</f>
        <v>0.9285714285714286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83.25" x14ac:dyDescent="0.35">
      <c r="A37" s="24" t="s">
        <v>84</v>
      </c>
      <c r="B37" s="55">
        <v>1</v>
      </c>
      <c r="C37" s="6" t="str">
        <f>IF(B37=0, -5, "0")</f>
        <v>0</v>
      </c>
      <c r="D37" s="56" t="s">
        <v>527</v>
      </c>
      <c r="E37" s="56" t="s">
        <v>569</v>
      </c>
      <c r="F37" s="55" t="s">
        <v>291</v>
      </c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9">
        <f>SUM(B37:C41)</f>
        <v>9</v>
      </c>
    </row>
    <row r="43" spans="1:6" x14ac:dyDescent="0.3">
      <c r="A43" s="452" t="s">
        <v>249</v>
      </c>
      <c r="B43" s="453"/>
      <c r="C43" s="454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1" t="s">
        <v>404</v>
      </c>
      <c r="B45" s="462"/>
      <c r="C45" s="462"/>
      <c r="D45" s="462"/>
      <c r="E45" s="462"/>
      <c r="F45" s="46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463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1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ht="66" x14ac:dyDescent="0.3">
      <c r="A64" s="6" t="s">
        <v>190</v>
      </c>
      <c r="B64" s="55">
        <v>1</v>
      </c>
      <c r="C64" s="55"/>
      <c r="D64" s="56" t="s">
        <v>541</v>
      </c>
      <c r="E64" s="56" t="s">
        <v>542</v>
      </c>
      <c r="F64" s="55" t="s">
        <v>291</v>
      </c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9">
        <f>SUM(B62:C67)</f>
        <v>9</v>
      </c>
    </row>
    <row r="69" spans="1:6" x14ac:dyDescent="0.3">
      <c r="A69" s="452" t="s">
        <v>249</v>
      </c>
      <c r="B69" s="453"/>
      <c r="C69" s="454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9">
        <f>SUM(B72:C78)</f>
        <v>14</v>
      </c>
    </row>
    <row r="80" spans="1:6" x14ac:dyDescent="0.3">
      <c r="A80" s="452" t="s">
        <v>249</v>
      </c>
      <c r="B80" s="453"/>
      <c r="C80" s="454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462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1</v>
      </c>
      <c r="C94" s="55"/>
      <c r="D94" s="56" t="s">
        <v>520</v>
      </c>
      <c r="E94" s="56" t="s">
        <v>521</v>
      </c>
      <c r="F94" s="55" t="s">
        <v>291</v>
      </c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2" t="s">
        <v>34</v>
      </c>
      <c r="B100" s="453"/>
      <c r="C100" s="454"/>
      <c r="D100" s="329">
        <f>SUM(B83:C99)</f>
        <v>25</v>
      </c>
    </row>
    <row r="101" spans="1:6" x14ac:dyDescent="0.3">
      <c r="A101" s="452" t="s">
        <v>249</v>
      </c>
      <c r="B101" s="453"/>
      <c r="C101" s="454"/>
      <c r="D101" s="17">
        <f>D100/(COUNT(B83:C99)*2)</f>
        <v>0.96153846153846156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ht="49.5" x14ac:dyDescent="0.3">
      <c r="A111" s="6" t="s">
        <v>136</v>
      </c>
      <c r="B111" s="69">
        <v>1</v>
      </c>
      <c r="C111" s="55"/>
      <c r="D111" s="56" t="s">
        <v>518</v>
      </c>
      <c r="E111" s="56" t="s">
        <v>519</v>
      </c>
      <c r="F111" s="55" t="s">
        <v>292</v>
      </c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0</v>
      </c>
      <c r="C115" s="6">
        <f>IF(B115=0, -5, "0")</f>
        <v>-5</v>
      </c>
      <c r="D115" s="56" t="s">
        <v>514</v>
      </c>
      <c r="E115" s="56" t="s">
        <v>515</v>
      </c>
      <c r="F115" s="55"/>
    </row>
    <row r="116" spans="1:6" ht="50.25" x14ac:dyDescent="0.35">
      <c r="A116" s="27" t="s">
        <v>251</v>
      </c>
      <c r="B116" s="69">
        <v>1</v>
      </c>
      <c r="C116" s="6" t="str">
        <f>IF(B116=0, -5, "0")</f>
        <v>0</v>
      </c>
      <c r="D116" s="56" t="s">
        <v>513</v>
      </c>
      <c r="E116" s="56" t="s">
        <v>515</v>
      </c>
      <c r="F116" s="55" t="s">
        <v>291</v>
      </c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2" t="s">
        <v>34</v>
      </c>
      <c r="B118" s="453"/>
      <c r="C118" s="454"/>
      <c r="D118" s="329">
        <f>SUM(B104:C117)</f>
        <v>17</v>
      </c>
    </row>
    <row r="119" spans="1:6" x14ac:dyDescent="0.3">
      <c r="A119" s="452" t="s">
        <v>249</v>
      </c>
      <c r="B119" s="453"/>
      <c r="C119" s="454"/>
      <c r="D119" s="17">
        <f>D118/(COUNT(B104:C117)*2)</f>
        <v>0.6071428571428571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9">
        <f>SUM(B123:C133)</f>
        <v>22</v>
      </c>
    </row>
    <row r="135" spans="1:6" x14ac:dyDescent="0.3">
      <c r="A135" s="452" t="s">
        <v>249</v>
      </c>
      <c r="B135" s="453"/>
      <c r="C135" s="454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22.5" customHeight="1" x14ac:dyDescent="0.4">
      <c r="A142" s="6" t="s">
        <v>246</v>
      </c>
      <c r="B142" s="70">
        <v>1</v>
      </c>
      <c r="C142" s="62"/>
      <c r="D142" s="56" t="s">
        <v>492</v>
      </c>
      <c r="E142" s="56" t="s">
        <v>493</v>
      </c>
      <c r="F142" s="55" t="s">
        <v>291</v>
      </c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2" t="s">
        <v>34</v>
      </c>
      <c r="B149" s="453"/>
      <c r="C149" s="454"/>
      <c r="D149" s="329">
        <f>SUM(B138:C148)</f>
        <v>21</v>
      </c>
    </row>
    <row r="150" spans="1:6" x14ac:dyDescent="0.3">
      <c r="A150" s="452" t="s">
        <v>249</v>
      </c>
      <c r="B150" s="453"/>
      <c r="C150" s="454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9">
        <f>SUM(B153:C164)</f>
        <v>24</v>
      </c>
    </row>
    <row r="166" spans="1:6" x14ac:dyDescent="0.3">
      <c r="A166" s="452" t="s">
        <v>249</v>
      </c>
      <c r="B166" s="453"/>
      <c r="C166" s="454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6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30">
        <f>SUM(B169:C176)</f>
        <v>16</v>
      </c>
    </row>
    <row r="178" spans="1:6" x14ac:dyDescent="0.3">
      <c r="A178" s="452" t="s">
        <v>249</v>
      </c>
      <c r="B178" s="453"/>
      <c r="C178" s="454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587</v>
      </c>
      <c r="E181" s="56" t="s">
        <v>589</v>
      </c>
      <c r="F181" s="55" t="s">
        <v>292</v>
      </c>
    </row>
    <row r="182" spans="1:6" ht="33" x14ac:dyDescent="0.3">
      <c r="A182" s="6" t="s">
        <v>241</v>
      </c>
      <c r="B182" s="55">
        <v>1</v>
      </c>
      <c r="C182" s="55"/>
      <c r="D182" s="56" t="s">
        <v>570</v>
      </c>
      <c r="E182" s="56" t="s">
        <v>588</v>
      </c>
      <c r="F182" s="55" t="s">
        <v>292</v>
      </c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9">
        <f>SUM(B181:C184)</f>
        <v>6</v>
      </c>
    </row>
    <row r="186" spans="1:6" x14ac:dyDescent="0.3">
      <c r="A186" s="452" t="s">
        <v>249</v>
      </c>
      <c r="B186" s="453"/>
      <c r="C186" s="454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33" x14ac:dyDescent="0.3">
      <c r="A191" s="26" t="s">
        <v>165</v>
      </c>
      <c r="B191" s="55">
        <v>1</v>
      </c>
      <c r="C191" s="55"/>
      <c r="D191" s="56" t="s">
        <v>495</v>
      </c>
      <c r="E191" s="56" t="s">
        <v>474</v>
      </c>
      <c r="F191" s="55" t="s">
        <v>292</v>
      </c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9">
        <f>SUM(B189:C192)</f>
        <v>7</v>
      </c>
    </row>
    <row r="194" spans="1:7" x14ac:dyDescent="0.3">
      <c r="A194" s="452" t="s">
        <v>249</v>
      </c>
      <c r="B194" s="453"/>
      <c r="C194" s="454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ht="66" x14ac:dyDescent="0.3">
      <c r="A197" s="26" t="s">
        <v>268</v>
      </c>
      <c r="B197" s="55">
        <v>0</v>
      </c>
      <c r="C197" s="55"/>
      <c r="D197" s="56" t="s">
        <v>573</v>
      </c>
      <c r="E197" s="56" t="s">
        <v>574</v>
      </c>
      <c r="F197" s="55" t="s">
        <v>292</v>
      </c>
    </row>
    <row r="198" spans="1:7" ht="41.25" customHeight="1" x14ac:dyDescent="0.3">
      <c r="A198" s="26" t="s">
        <v>179</v>
      </c>
      <c r="B198" s="55">
        <v>1</v>
      </c>
      <c r="C198" s="55"/>
      <c r="D198" s="56" t="s">
        <v>592</v>
      </c>
      <c r="E198" s="56" t="s">
        <v>503</v>
      </c>
      <c r="F198" s="55" t="s">
        <v>291</v>
      </c>
    </row>
    <row r="199" spans="1:7" ht="66" x14ac:dyDescent="0.3">
      <c r="A199" s="6" t="s">
        <v>75</v>
      </c>
      <c r="B199" s="55">
        <v>1</v>
      </c>
      <c r="C199" s="55"/>
      <c r="D199" s="56" t="s">
        <v>548</v>
      </c>
      <c r="E199" s="56" t="s">
        <v>488</v>
      </c>
      <c r="F199" s="55" t="s">
        <v>291</v>
      </c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9">
        <f>SUM(B197:C201)</f>
        <v>6</v>
      </c>
    </row>
    <row r="203" spans="1:7" x14ac:dyDescent="0.3">
      <c r="A203" s="452" t="s">
        <v>249</v>
      </c>
      <c r="B203" s="453"/>
      <c r="C203" s="454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ht="49.5" x14ac:dyDescent="0.3">
      <c r="A206" s="26" t="s">
        <v>301</v>
      </c>
      <c r="B206" s="55">
        <v>1</v>
      </c>
      <c r="C206" s="55"/>
      <c r="D206" s="56" t="s">
        <v>591</v>
      </c>
      <c r="E206" s="56" t="s">
        <v>590</v>
      </c>
      <c r="F206" s="55" t="s">
        <v>292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3</v>
      </c>
    </row>
    <row r="211" spans="1:6" x14ac:dyDescent="0.3">
      <c r="A211" s="452" t="s">
        <v>249</v>
      </c>
      <c r="B211" s="453"/>
      <c r="C211" s="454"/>
      <c r="D211" s="17">
        <f>D210/(COUNT(B206:C209)*2)</f>
        <v>0.75</v>
      </c>
    </row>
    <row r="213" spans="1:6" ht="18" x14ac:dyDescent="0.35">
      <c r="A213" s="37" t="s">
        <v>401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402</v>
      </c>
      <c r="B214" s="20"/>
      <c r="C214" s="21"/>
      <c r="D214" s="22">
        <f>SUM(D210,D202,D193,D185,D177,D79,D68,D33,D22,D134,D165,D149,D118,D100,D42,D58)</f>
        <v>202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0.89380530973451322</v>
      </c>
    </row>
  </sheetData>
  <sheetProtection algorithmName="SHA-512" hashValue="5/4eDnr7A+qnB4o85YgGMCPIp/kiX9VBARbnlPUQEVQgBvTGweuQIZFKU9XGVji+3SDqSvDLhDblGMnGho97+w==" saltValue="o/c3dzRAyjSP6K/NpuvaYA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>UHD KRAM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/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/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/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>
        <f>D719</f>
        <v>0.79166666666666663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293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291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292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410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360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315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411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453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379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382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303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321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295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305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387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401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21">
        <f>COUNTIF('A2 Exploitation'!F21:F42,"ok")</f>
        <v>4</v>
      </c>
      <c r="F43" s="321">
        <f>COUNTA('A2 Exploitation'!F21:F42)</f>
        <v>4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2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294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296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324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340</v>
      </c>
      <c r="B65" s="438"/>
      <c r="C65" s="438"/>
      <c r="D65" s="438"/>
      <c r="E65" s="438"/>
      <c r="F65" s="438"/>
      <c r="G65" s="96"/>
    </row>
    <row r="66" spans="1:7" ht="45" x14ac:dyDescent="0.4">
      <c r="A66" s="147" t="s">
        <v>419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316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304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412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413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414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328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383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386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323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308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397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341</v>
      </c>
      <c r="B84" s="444"/>
      <c r="C84" s="444"/>
      <c r="D84" s="444"/>
      <c r="E84" s="444"/>
      <c r="F84" s="444"/>
      <c r="G84" s="96"/>
    </row>
    <row r="85" spans="1:7" ht="21" x14ac:dyDescent="0.4">
      <c r="A85" s="277" t="s">
        <v>326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419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384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385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296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304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330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343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323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383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344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415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306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313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342</v>
      </c>
      <c r="B102" s="438"/>
      <c r="C102" s="438"/>
      <c r="D102" s="438"/>
      <c r="E102" s="438"/>
      <c r="F102" s="43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375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307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454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374</v>
      </c>
      <c r="B110" s="438"/>
      <c r="C110" s="438"/>
      <c r="D110" s="438"/>
      <c r="E110" s="438"/>
      <c r="F110" s="43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454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333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336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303</v>
      </c>
      <c r="B119" s="438"/>
      <c r="C119" s="438"/>
      <c r="D119" s="438"/>
      <c r="E119" s="438"/>
      <c r="F119" s="438"/>
      <c r="G119" s="96"/>
    </row>
    <row r="120" spans="1:7" ht="31.5" customHeight="1" x14ac:dyDescent="0.4">
      <c r="A120" s="149" t="s">
        <v>321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295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361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362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310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320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387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401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COUNTIF('A2 Exploitation'!F56:F126,"ok")</f>
        <v>0</v>
      </c>
      <c r="F127" s="321">
        <f>COUNTA('A2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403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8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294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2" t="s">
        <v>440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326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327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356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324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9" t="s">
        <v>339</v>
      </c>
      <c r="B144" s="429"/>
      <c r="C144" s="429"/>
      <c r="D144" s="429"/>
      <c r="E144" s="429"/>
      <c r="F144" s="429"/>
      <c r="G144" s="96"/>
    </row>
    <row r="145" spans="1:7" ht="21" x14ac:dyDescent="0.4">
      <c r="A145" s="149" t="s">
        <v>326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400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388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329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363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304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330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357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343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323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383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419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441</v>
      </c>
      <c r="B162" s="432"/>
      <c r="C162" s="432"/>
      <c r="D162" s="432"/>
      <c r="E162" s="432"/>
      <c r="F162" s="432"/>
      <c r="G162" s="96"/>
    </row>
    <row r="163" spans="1:7" ht="63" x14ac:dyDescent="0.4">
      <c r="A163" s="312" t="s">
        <v>308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332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380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333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364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389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335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336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390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303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337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355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320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325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376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416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387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401</v>
      </c>
      <c r="B181" s="104">
        <f>IF(D181=1, 2, IF(AND(D181&lt;1,D181&gt;0), 1, IF(D181=0,"0","NA")))</f>
        <v>1</v>
      </c>
      <c r="C181" s="103"/>
      <c r="D181" s="319">
        <f>IFERROR(E181/F181,"N.A")</f>
        <v>0.5</v>
      </c>
      <c r="E181" s="321">
        <f>COUNTIF('A2 Exploitation'!F138:F180,"ok")</f>
        <v>2</v>
      </c>
      <c r="F181" s="321">
        <f>COUNTA('A2 Exploitation'!F138:F180)</f>
        <v>4</v>
      </c>
      <c r="G181" s="96"/>
    </row>
    <row r="182" spans="1:7" ht="22.5" x14ac:dyDescent="0.4">
      <c r="A182" s="231" t="s">
        <v>417</v>
      </c>
      <c r="B182" s="435"/>
      <c r="C182" s="436"/>
      <c r="D182" s="243">
        <f>SUM(B145:C160,B174:C181,B163:C171,B138:C142)</f>
        <v>1</v>
      </c>
      <c r="E182" s="90"/>
      <c r="F182" s="96"/>
      <c r="G182" s="96"/>
    </row>
    <row r="183" spans="1:7" ht="22.5" x14ac:dyDescent="0.4">
      <c r="A183" s="231" t="s">
        <v>418</v>
      </c>
      <c r="B183" s="219"/>
      <c r="C183" s="220"/>
      <c r="D183" s="221">
        <f>D182/(COUNT(B138:C142,B145:C160,B163:C171,B174:C181)*2)</f>
        <v>0.5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294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324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365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419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329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391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392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377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343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323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383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405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308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364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455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393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5" t="s">
        <v>303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321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295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361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362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310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320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387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401</v>
      </c>
      <c r="B240" s="104">
        <f>IF(D240=1, 2, IF(AND(D240&lt;1,D240&gt;0), 1, IF(D240=0,"0","NA")))</f>
        <v>2</v>
      </c>
      <c r="C240" s="137"/>
      <c r="D240" s="319">
        <f>IFERROR(E240/F240,"N.A")</f>
        <v>1</v>
      </c>
      <c r="E240" s="321">
        <f>COUNTIF('A2 Exploitation'!F191:F239,"ok")</f>
        <v>4</v>
      </c>
      <c r="F240" s="321">
        <f>COUNTA('A2 Exploitation'!F191:F239)</f>
        <v>4</v>
      </c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420</v>
      </c>
      <c r="B244" s="153"/>
      <c r="C244" s="154"/>
      <c r="D244" s="126">
        <f>SUM(D241,D199,D223)</f>
        <v>2</v>
      </c>
      <c r="E244" s="90"/>
      <c r="F244" s="96"/>
      <c r="G244" s="96"/>
    </row>
    <row r="245" spans="1:7" ht="22.5" x14ac:dyDescent="0.45">
      <c r="A245" s="344" t="s">
        <v>421</v>
      </c>
      <c r="B245" s="153"/>
      <c r="C245" s="154"/>
      <c r="D245" s="127">
        <f>D244/(COUNT(B227:C231,B191:C198,B203:C222,B233:C240)*2)</f>
        <v>1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294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370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322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375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419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378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358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359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343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323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383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405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456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303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321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295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361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362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310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320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387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401</v>
      </c>
      <c r="B295" s="104">
        <f>IF(D295=1, 2, IF(AND(D295&lt;1,D295&gt;0), 1, IF(D295=0,"0","NA")))</f>
        <v>1</v>
      </c>
      <c r="C295" s="104"/>
      <c r="D295" s="319">
        <f>IFERROR(E295/F295,"N.A")</f>
        <v>0.83333333333333337</v>
      </c>
      <c r="E295" s="321">
        <f>COUNTIF('A2 Exploitation'!F253:F294,"ok")</f>
        <v>5</v>
      </c>
      <c r="F295" s="321">
        <f>COUNTA('A2 Exploitation'!F253:F294)</f>
        <v>6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1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422</v>
      </c>
      <c r="B299" s="153"/>
      <c r="C299" s="154"/>
      <c r="D299" s="126">
        <f>SUM(D261,D296)</f>
        <v>1</v>
      </c>
      <c r="E299" s="90"/>
      <c r="F299" s="96"/>
      <c r="G299" s="96"/>
    </row>
    <row r="300" spans="1:7" ht="22.5" x14ac:dyDescent="0.45">
      <c r="A300" s="344" t="s">
        <v>423</v>
      </c>
      <c r="B300" s="153"/>
      <c r="C300" s="154"/>
      <c r="D300" s="127">
        <f>D299/(COUNT(B253:C260,B265:C285,B288:C295)*2)</f>
        <v>0.5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294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324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308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419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394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346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343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323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383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366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405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375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367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323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379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303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321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295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361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362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310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320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395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0.7142857142857143</v>
      </c>
      <c r="E361" s="321">
        <f>COUNTIF('A2 Exploitation'!F308:F360,"ok")</f>
        <v>5</v>
      </c>
      <c r="F361" s="321">
        <f>COUNTA('A2 Exploitation'!F308:F360)</f>
        <v>7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424</v>
      </c>
      <c r="B365" s="153"/>
      <c r="C365" s="154"/>
      <c r="D365" s="126">
        <f>SUM(D362,D316,D339)</f>
        <v>1</v>
      </c>
      <c r="E365" s="90"/>
      <c r="F365" s="96"/>
      <c r="G365" s="96"/>
    </row>
    <row r="366" spans="1:7" ht="22.5" x14ac:dyDescent="0.45">
      <c r="A366" s="177" t="s">
        <v>425</v>
      </c>
      <c r="B366" s="178"/>
      <c r="C366" s="179"/>
      <c r="D366" s="180">
        <f>D365/(COUNT(B320:C338,B343:C351,B308:C315,B354:C361)*2)</f>
        <v>0.5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294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324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348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354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317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375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456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302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396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343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323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383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349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405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312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321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295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361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362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395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310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320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426</v>
      </c>
      <c r="B419" s="104">
        <f>IF(D419=1, 2, IF(AND(D419&lt;1,D419&gt;0), 1, IF(D419=0,"0","NA")))</f>
        <v>1</v>
      </c>
      <c r="C419" s="104"/>
      <c r="D419" s="319">
        <f>IFERROR(E419/F419,"N.A")</f>
        <v>0.81818181818181823</v>
      </c>
      <c r="E419" s="321">
        <f>COUNTIF('A2 Exploitation'!F374:F418,"ok")</f>
        <v>9</v>
      </c>
      <c r="F419" s="321">
        <f>COUNTA('A2 Exploitation'!F374:F418)</f>
        <v>11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1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0.5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427</v>
      </c>
      <c r="B423" s="153"/>
      <c r="C423" s="154"/>
      <c r="D423" s="126">
        <f>SUM(D420,D385)</f>
        <v>1</v>
      </c>
      <c r="E423" s="90"/>
      <c r="F423" s="96"/>
      <c r="G423" s="96"/>
    </row>
    <row r="424" spans="1:7" ht="22.5" x14ac:dyDescent="0.45">
      <c r="A424" s="344" t="s">
        <v>428</v>
      </c>
      <c r="B424" s="153"/>
      <c r="C424" s="154"/>
      <c r="D424" s="127">
        <f>D423/(COUNT(B374:C384,B389:C409,B412:C419)*2)</f>
        <v>0.5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429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294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297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350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351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343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323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397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456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9" t="s">
        <v>303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321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295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362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310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320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387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401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21">
        <f>COUNTIF('A2 Exploitation'!F432:F465,"ok")</f>
        <v>1</v>
      </c>
      <c r="F466" s="321">
        <f>COUNTA('A2 Exploitation'!F432:F465)</f>
        <v>1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2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430</v>
      </c>
      <c r="B470" s="153"/>
      <c r="C470" s="154"/>
      <c r="D470" s="126">
        <f>SUM(D467,D440)</f>
        <v>2</v>
      </c>
      <c r="E470" s="90"/>
      <c r="F470" s="96"/>
      <c r="G470" s="96"/>
    </row>
    <row r="471" spans="1:7" ht="22.5" x14ac:dyDescent="0.45">
      <c r="A471" s="344" t="s">
        <v>431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404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294</v>
      </c>
      <c r="G475" s="96"/>
    </row>
    <row r="476" spans="1:7" ht="21" x14ac:dyDescent="0.4">
      <c r="A476" s="405"/>
      <c r="B476" s="254" t="s">
        <v>32</v>
      </c>
      <c r="C476" s="254" t="s">
        <v>31</v>
      </c>
      <c r="D476" s="406"/>
      <c r="E476" s="407"/>
      <c r="F476" s="407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0" t="s">
        <v>52</v>
      </c>
      <c r="B478" s="480"/>
      <c r="C478" s="480"/>
      <c r="D478" s="480"/>
      <c r="E478" s="480"/>
      <c r="F478" s="480"/>
      <c r="G478" s="96"/>
    </row>
    <row r="479" spans="1:7" ht="21" x14ac:dyDescent="0.4">
      <c r="A479" s="164" t="s">
        <v>326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352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1" t="s">
        <v>442</v>
      </c>
      <c r="B484" s="482"/>
      <c r="C484" s="482"/>
      <c r="D484" s="482"/>
      <c r="E484" s="482"/>
      <c r="F484" s="482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353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457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392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331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397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3" t="s">
        <v>23</v>
      </c>
      <c r="B495" s="484"/>
      <c r="C495" s="484"/>
      <c r="D495" s="484"/>
      <c r="E495" s="484"/>
      <c r="F495" s="485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353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364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334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343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323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397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308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8" t="s">
        <v>303</v>
      </c>
      <c r="B508" s="417"/>
      <c r="C508" s="417"/>
      <c r="D508" s="417"/>
      <c r="E508" s="417"/>
      <c r="F508" s="417"/>
      <c r="G508" s="96"/>
    </row>
    <row r="509" spans="1:7" ht="34.5" customHeight="1" x14ac:dyDescent="0.4">
      <c r="A509" s="164" t="s">
        <v>337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355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325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320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338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387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401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COUNTIF('A2 Exploitation'!F479:F514,"ok")</f>
        <v>0</v>
      </c>
      <c r="F515" s="321">
        <f>COUNTA('A2 Exploitation'!F479:F514)</f>
        <v>0</v>
      </c>
      <c r="G515" s="96"/>
    </row>
    <row r="516" spans="1:7" ht="21" customHeight="1" x14ac:dyDescent="0.45">
      <c r="A516" s="316" t="s">
        <v>432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433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294</v>
      </c>
      <c r="G522" s="96"/>
    </row>
    <row r="523" spans="1:7" ht="21" x14ac:dyDescent="0.4">
      <c r="A523" s="413"/>
      <c r="B523" s="249" t="s">
        <v>32</v>
      </c>
      <c r="C523" s="250" t="s">
        <v>31</v>
      </c>
      <c r="D523" s="373"/>
      <c r="E523" s="374"/>
      <c r="F523" s="374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5"/>
      <c r="D525" s="415"/>
      <c r="E525" s="415"/>
      <c r="F525" s="416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368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8" t="s">
        <v>33</v>
      </c>
      <c r="B533" s="379"/>
      <c r="C533" s="380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287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319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405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343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323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90" t="s">
        <v>303</v>
      </c>
      <c r="B547" s="265"/>
      <c r="C547" s="410"/>
      <c r="D547" s="410"/>
      <c r="E547" s="410"/>
      <c r="F547" s="411"/>
      <c r="G547" s="96"/>
    </row>
    <row r="548" spans="1:7" ht="21" x14ac:dyDescent="0.4">
      <c r="A548" s="107" t="s">
        <v>321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295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361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362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310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320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387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401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21">
        <f>COUNTIF('A2 Exploitation'!F526:F554,"ok")</f>
        <v>2</v>
      </c>
      <c r="F555" s="321">
        <f>COUNTA('A2 Exploitation'!F526:F554)</f>
        <v>2</v>
      </c>
      <c r="G555" s="96"/>
    </row>
    <row r="556" spans="1:7" ht="21" x14ac:dyDescent="0.4">
      <c r="A556" s="386" t="s">
        <v>34</v>
      </c>
      <c r="B556" s="386"/>
      <c r="C556" s="398"/>
      <c r="D556" s="345">
        <f>SUM(B548:C555,B536:C545)</f>
        <v>2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434</v>
      </c>
      <c r="B559" s="153"/>
      <c r="C559" s="154"/>
      <c r="D559" s="126">
        <f>SUM(D556,D532)</f>
        <v>2</v>
      </c>
      <c r="E559" s="90"/>
      <c r="F559" s="96"/>
      <c r="G559" s="96"/>
    </row>
    <row r="560" spans="1:7" ht="21" customHeight="1" x14ac:dyDescent="0.45">
      <c r="A560" s="344" t="s">
        <v>435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294</v>
      </c>
      <c r="G565" s="96"/>
    </row>
    <row r="566" spans="1:7" ht="21" x14ac:dyDescent="0.4">
      <c r="A566" s="405"/>
      <c r="B566" s="254" t="s">
        <v>32</v>
      </c>
      <c r="C566" s="254" t="s">
        <v>31</v>
      </c>
      <c r="D566" s="406"/>
      <c r="E566" s="407"/>
      <c r="F566" s="407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379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45">
        <f>SUM(B569:C577)</f>
        <v>0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2" t="s">
        <v>369</v>
      </c>
      <c r="B588" s="403"/>
      <c r="C588" s="403"/>
      <c r="D588" s="403"/>
      <c r="E588" s="403"/>
      <c r="F588" s="403"/>
      <c r="G588" s="403"/>
    </row>
    <row r="589" spans="1:7" ht="48.75" customHeight="1" x14ac:dyDescent="0.4">
      <c r="A589" s="107" t="s">
        <v>321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379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295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362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320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387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426</v>
      </c>
      <c r="B595" s="104">
        <f>IF(D595=1, 2, IF(AND(D595&lt;1,D595&gt;0), 1, IF(D595=0,"0","NA")))</f>
        <v>1</v>
      </c>
      <c r="C595" s="104"/>
      <c r="D595" s="319">
        <f>IFERROR(E595/F595,"N.A")</f>
        <v>0.8</v>
      </c>
      <c r="E595" s="321">
        <f>COUNTIF('A2 Exploitation'!F569:F594,"ok")</f>
        <v>4</v>
      </c>
      <c r="F595" s="321">
        <f>COUNTA('A2 Exploitation'!F569:F594)</f>
        <v>5</v>
      </c>
      <c r="G595" s="96"/>
    </row>
    <row r="596" spans="1:7" ht="21" x14ac:dyDescent="0.4">
      <c r="A596" s="386" t="s">
        <v>34</v>
      </c>
      <c r="B596" s="386"/>
      <c r="C596" s="398"/>
      <c r="D596" s="345">
        <f>SUM(B589:C595,B582:C587)</f>
        <v>1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8">
        <f>D596/(COUNT(B582:C587,B589:C595)*2)</f>
        <v>0.5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1</v>
      </c>
      <c r="E599" s="239"/>
      <c r="F599" s="239"/>
      <c r="G599" s="96"/>
    </row>
    <row r="600" spans="1:7" ht="22.5" x14ac:dyDescent="0.45">
      <c r="A600" s="392" t="s">
        <v>168</v>
      </c>
      <c r="B600" s="393"/>
      <c r="C600" s="394"/>
      <c r="D600" s="127">
        <f>D599/(COUNT(B569:C577,B589:C595,B582:C587)*2)</f>
        <v>0.5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294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436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45">
        <f>SUM(B608:C615)</f>
        <v>0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8" t="e">
        <f>D616/(COUNT(B608:C615)*2)</f>
        <v>#DIV/0!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4" t="s">
        <v>458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399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398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436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399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398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4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399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398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318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2" t="s">
        <v>303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321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295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362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310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320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387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401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21">
        <f>COUNTIF('A2 Exploitation'!F608:F656,"ok")</f>
        <v>2</v>
      </c>
      <c r="F657" s="321">
        <f>COUNTA('A2 Exploitation'!F608:F656)</f>
        <v>2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2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5" t="s">
        <v>345</v>
      </c>
      <c r="B665" s="385"/>
      <c r="C665" s="385"/>
      <c r="D665" s="385"/>
      <c r="E665" s="385"/>
      <c r="F665" s="385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294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371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347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288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289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372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381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459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460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373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311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437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461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401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21">
        <f>COUNTIF('A2 Exploitation'!F670:F688,"ok")</f>
        <v>1</v>
      </c>
      <c r="F689" s="321">
        <f>COUNTA('A2 Exploitation'!F670:F688)</f>
        <v>1</v>
      </c>
      <c r="G689" s="96"/>
    </row>
    <row r="690" spans="1:7" ht="22.5" x14ac:dyDescent="0.45">
      <c r="A690" s="344" t="s">
        <v>406</v>
      </c>
      <c r="B690" s="153"/>
      <c r="C690" s="154"/>
      <c r="D690" s="126">
        <f>SUM(B670:C689)</f>
        <v>2</v>
      </c>
      <c r="E690" s="90"/>
      <c r="F690" s="96"/>
      <c r="G690" s="96"/>
    </row>
    <row r="691" spans="1:7" ht="22.5" x14ac:dyDescent="0.45">
      <c r="A691" s="344" t="s">
        <v>407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5" t="s">
        <v>438</v>
      </c>
      <c r="B693" s="375"/>
      <c r="C693" s="375"/>
      <c r="D693" s="375"/>
      <c r="E693" s="375"/>
      <c r="F693" s="375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294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7" t="s">
        <v>298</v>
      </c>
      <c r="B698" s="368"/>
      <c r="C698" s="368"/>
      <c r="D698" s="368"/>
      <c r="E698" s="368"/>
      <c r="F698" s="369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309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290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314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5"/>
      <c r="C704" s="366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7" t="s">
        <v>299</v>
      </c>
      <c r="B707" s="368"/>
      <c r="C707" s="368"/>
      <c r="D707" s="368"/>
      <c r="E707" s="368"/>
      <c r="F707" s="369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401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f>COUNTIF('A2 Exploitation'!F699:F709,"ok")</f>
        <v>1</v>
      </c>
      <c r="F710" s="321">
        <f>COUNTA('A2 Exploitation'!F699:F709)</f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2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408</v>
      </c>
      <c r="B714" s="153"/>
      <c r="C714" s="154"/>
      <c r="D714" s="247">
        <f>SUM(D711,D704)</f>
        <v>2</v>
      </c>
      <c r="G714" s="96"/>
    </row>
    <row r="715" spans="1:7" ht="22.5" x14ac:dyDescent="0.45">
      <c r="A715" s="344" t="s">
        <v>409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401</v>
      </c>
      <c r="B717" s="36"/>
      <c r="C717" s="36"/>
      <c r="D717" s="320">
        <f>AVERAGE(D710,D689,D657,D595,D555,D515,D466,D419,D361,D295,D240,D181,D127,D43)</f>
        <v>0.88881673881673884</v>
      </c>
      <c r="E717" s="84"/>
      <c r="F717" s="85"/>
      <c r="G717" s="80"/>
    </row>
    <row r="718" spans="1:7" ht="22.5" x14ac:dyDescent="0.3">
      <c r="A718" s="19" t="s">
        <v>402</v>
      </c>
      <c r="B718" s="20"/>
      <c r="C718" s="21"/>
      <c r="D718" s="22">
        <f>SUM(D714,D690,D661,D599,D559,D516,D470,D423,D365,D299,D244,D182,D128,D47)</f>
        <v>19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0.79166666666666663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A225" sqref="A22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>UHD KRAM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>
        <f>'A3 Exploitation'!B9:F9</f>
        <v>0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>
        <f>'A3 Exploitation'!B10:F10</f>
        <v>0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'A3 Exploitation'!B11:F11</f>
        <v>0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 t="e">
        <f>D215</f>
        <v>#DIV/0!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291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292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439</v>
      </c>
      <c r="B21" s="55" t="s">
        <v>30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30">
        <f>SUM(B17:C21)</f>
        <v>0</v>
      </c>
    </row>
    <row r="23" spans="1:7" x14ac:dyDescent="0.3">
      <c r="A23" s="452" t="s">
        <v>249</v>
      </c>
      <c r="B23" s="453"/>
      <c r="C23" s="454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300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9">
        <f>SUM(B26:C32)</f>
        <v>0</v>
      </c>
    </row>
    <row r="34" spans="1:6" x14ac:dyDescent="0.3">
      <c r="A34" s="452" t="s">
        <v>249</v>
      </c>
      <c r="B34" s="453"/>
      <c r="C34" s="454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9">
        <f>SUM(B37:C41)</f>
        <v>0</v>
      </c>
    </row>
    <row r="43" spans="1:6" x14ac:dyDescent="0.3">
      <c r="A43" s="452" t="s">
        <v>249</v>
      </c>
      <c r="B43" s="453"/>
      <c r="C43" s="454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1" t="s">
        <v>404</v>
      </c>
      <c r="B45" s="462"/>
      <c r="C45" s="462"/>
      <c r="D45" s="462"/>
      <c r="E45" s="462"/>
      <c r="F45" s="46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463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1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9">
        <f>SUM(B62:C67)</f>
        <v>0</v>
      </c>
    </row>
    <row r="69" spans="1:6" x14ac:dyDescent="0.3">
      <c r="A69" s="452" t="s">
        <v>249</v>
      </c>
      <c r="B69" s="453"/>
      <c r="C69" s="454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9">
        <f>SUM(B72:C78)</f>
        <v>0</v>
      </c>
    </row>
    <row r="80" spans="1:6" x14ac:dyDescent="0.3">
      <c r="A80" s="452" t="s">
        <v>249</v>
      </c>
      <c r="B80" s="453"/>
      <c r="C80" s="454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462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2" t="s">
        <v>34</v>
      </c>
      <c r="B100" s="453"/>
      <c r="C100" s="454"/>
      <c r="D100" s="329">
        <f>SUM(B83:C99)</f>
        <v>0</v>
      </c>
    </row>
    <row r="101" spans="1:6" x14ac:dyDescent="0.3">
      <c r="A101" s="452" t="s">
        <v>249</v>
      </c>
      <c r="B101" s="453"/>
      <c r="C101" s="454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2" t="s">
        <v>34</v>
      </c>
      <c r="B118" s="453"/>
      <c r="C118" s="454"/>
      <c r="D118" s="329">
        <f>SUM(B104:C117)</f>
        <v>0</v>
      </c>
    </row>
    <row r="119" spans="1:6" x14ac:dyDescent="0.3">
      <c r="A119" s="452" t="s">
        <v>249</v>
      </c>
      <c r="B119" s="453"/>
      <c r="C119" s="454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9">
        <f>SUM(B123:C133)</f>
        <v>0</v>
      </c>
    </row>
    <row r="135" spans="1:6" x14ac:dyDescent="0.3">
      <c r="A135" s="452" t="s">
        <v>249</v>
      </c>
      <c r="B135" s="453"/>
      <c r="C135" s="454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2" t="s">
        <v>34</v>
      </c>
      <c r="B149" s="453"/>
      <c r="C149" s="454"/>
      <c r="D149" s="329">
        <f>SUM(B138:C148)</f>
        <v>0</v>
      </c>
    </row>
    <row r="150" spans="1:6" x14ac:dyDescent="0.3">
      <c r="A150" s="452" t="s">
        <v>249</v>
      </c>
      <c r="B150" s="453"/>
      <c r="C150" s="45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9">
        <f>SUM(B153:C164)</f>
        <v>0</v>
      </c>
    </row>
    <row r="166" spans="1:6" x14ac:dyDescent="0.3">
      <c r="A166" s="452" t="s">
        <v>249</v>
      </c>
      <c r="B166" s="453"/>
      <c r="C166" s="45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30">
        <f>SUM(B169:C176)</f>
        <v>0</v>
      </c>
    </row>
    <row r="178" spans="1:6" x14ac:dyDescent="0.3">
      <c r="A178" s="452" t="s">
        <v>249</v>
      </c>
      <c r="B178" s="453"/>
      <c r="C178" s="454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9">
        <f>SUM(B181:C184)</f>
        <v>0</v>
      </c>
    </row>
    <row r="186" spans="1:6" x14ac:dyDescent="0.3">
      <c r="A186" s="452" t="s">
        <v>249</v>
      </c>
      <c r="B186" s="453"/>
      <c r="C186" s="454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9">
        <f>SUM(B189:C192)</f>
        <v>0</v>
      </c>
    </row>
    <row r="194" spans="1:7" x14ac:dyDescent="0.3">
      <c r="A194" s="452" t="s">
        <v>249</v>
      </c>
      <c r="B194" s="453"/>
      <c r="C194" s="454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9">
        <f>SUM(B197:C201)</f>
        <v>0</v>
      </c>
    </row>
    <row r="203" spans="1:7" x14ac:dyDescent="0.3">
      <c r="A203" s="452" t="s">
        <v>249</v>
      </c>
      <c r="B203" s="453"/>
      <c r="C203" s="454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x14ac:dyDescent="0.3">
      <c r="A206" s="26" t="s">
        <v>301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0</v>
      </c>
    </row>
    <row r="211" spans="1:6" x14ac:dyDescent="0.3">
      <c r="A211" s="452" t="s">
        <v>249</v>
      </c>
      <c r="B211" s="453"/>
      <c r="C211" s="454"/>
      <c r="D211" s="17" t="e">
        <f>D210/(COUNT(B206:C209)*2)</f>
        <v>#DIV/0!</v>
      </c>
    </row>
    <row r="213" spans="1:6" ht="18" x14ac:dyDescent="0.35">
      <c r="A213" s="37" t="s">
        <v>401</v>
      </c>
      <c r="B213" s="36"/>
      <c r="C213" s="36"/>
      <c r="D213" s="87">
        <f>E213/F213</f>
        <v>0.5</v>
      </c>
      <c r="E213" s="323">
        <f>COUNTIF('A2 Technique'!F17:F209,"ok")</f>
        <v>7</v>
      </c>
      <c r="F213" s="323">
        <f>COUNTA('A2 Technique'!F17:F209)</f>
        <v>14</v>
      </c>
    </row>
    <row r="214" spans="1:6" ht="22.5" x14ac:dyDescent="0.3">
      <c r="A214" s="19" t="s">
        <v>402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A2 Exploitation</vt:lpstr>
      <vt:lpstr>A2 Technique</vt:lpstr>
      <vt:lpstr>A3 Exploitation</vt:lpstr>
      <vt:lpstr>A3 Technique</vt:lpstr>
      <vt:lpstr>'A2 Exploitation'!Zone_d_impression</vt:lpstr>
      <vt:lpstr>'A2 Technique'!Zone_d_impression</vt:lpstr>
      <vt:lpstr>'A3 Exploitation'!Zone_d_impression</vt:lpstr>
      <vt:lpstr>'A3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2019-10-06T18:38:52Z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