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Le kram\2018\7\"/>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D197" i="41"/>
  <c r="D197" i="39"/>
  <c r="D197" i="25"/>
  <c r="D197" i="35"/>
  <c r="D444" i="43" l="1"/>
  <c r="F543" i="40"/>
  <c r="F543" i="38"/>
  <c r="F543" i="31"/>
  <c r="D476" i="38"/>
  <c r="D476" i="43"/>
  <c r="F532" i="43"/>
  <c r="E532" i="43"/>
  <c r="D543"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E543" i="40"/>
  <c r="F532" i="40"/>
  <c r="E532" i="40"/>
  <c r="D532" i="40" s="1"/>
  <c r="D533" i="40" s="1"/>
  <c r="D534" i="40" s="1"/>
  <c r="F512" i="40"/>
  <c r="E512" i="40"/>
  <c r="F498" i="40"/>
  <c r="E498" i="40"/>
  <c r="D498" i="40" s="1"/>
  <c r="D499" i="40" s="1"/>
  <c r="F476" i="40"/>
  <c r="E476" i="40"/>
  <c r="F439" i="40"/>
  <c r="E439" i="40"/>
  <c r="D439" i="40" s="1"/>
  <c r="F386" i="40"/>
  <c r="E386" i="40"/>
  <c r="F353" i="40"/>
  <c r="E353" i="40"/>
  <c r="D353" i="40" s="1"/>
  <c r="D354" i="40" s="1"/>
  <c r="F313" i="40"/>
  <c r="E313" i="40"/>
  <c r="F261" i="40"/>
  <c r="E261" i="40"/>
  <c r="D261" i="40" s="1"/>
  <c r="F200" i="40"/>
  <c r="E200" i="40"/>
  <c r="F153" i="40"/>
  <c r="E153" i="40"/>
  <c r="D153" i="40" s="1"/>
  <c r="D154" i="40" s="1"/>
  <c r="F99" i="40"/>
  <c r="E99" i="40"/>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F532" i="38"/>
  <c r="E532" i="38"/>
  <c r="D532" i="38" s="1"/>
  <c r="D533" i="38" s="1"/>
  <c r="D534" i="38" s="1"/>
  <c r="F512" i="38"/>
  <c r="E512" i="38"/>
  <c r="F498" i="38"/>
  <c r="E498" i="38"/>
  <c r="D498" i="38" s="1"/>
  <c r="D499" i="38" s="1"/>
  <c r="F476" i="38"/>
  <c r="E476" i="38"/>
  <c r="F439" i="38"/>
  <c r="E439" i="38"/>
  <c r="D439" i="38" s="1"/>
  <c r="F386" i="38"/>
  <c r="E386" i="38"/>
  <c r="F353" i="38"/>
  <c r="E353" i="38"/>
  <c r="D353" i="38" s="1"/>
  <c r="D354" i="38" s="1"/>
  <c r="F313" i="38"/>
  <c r="E313" i="38"/>
  <c r="F261" i="38"/>
  <c r="E261" i="38"/>
  <c r="D261" i="38" s="1"/>
  <c r="F200" i="38"/>
  <c r="E200" i="38"/>
  <c r="D200" i="38" s="1"/>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D532" i="33" s="1"/>
  <c r="F512" i="33"/>
  <c r="E512" i="33"/>
  <c r="D512" i="33" s="1"/>
  <c r="F498" i="33"/>
  <c r="E498" i="33"/>
  <c r="D498" i="33" s="1"/>
  <c r="F476" i="33"/>
  <c r="E476" i="33"/>
  <c r="D476" i="33" s="1"/>
  <c r="B476" i="33" s="1"/>
  <c r="F439" i="33"/>
  <c r="E439" i="33"/>
  <c r="D439" i="33" s="1"/>
  <c r="F386" i="33"/>
  <c r="E386" i="33"/>
  <c r="F353" i="33"/>
  <c r="E353" i="33"/>
  <c r="F313" i="33"/>
  <c r="E313" i="33"/>
  <c r="D313" i="33" s="1"/>
  <c r="F261" i="33"/>
  <c r="E261" i="33"/>
  <c r="D261" i="33" s="1"/>
  <c r="F200" i="33"/>
  <c r="E200" i="33"/>
  <c r="D200" i="33" s="1"/>
  <c r="F153" i="33"/>
  <c r="E153" i="33"/>
  <c r="F99" i="33"/>
  <c r="E99" i="33"/>
  <c r="D99" i="33" s="1"/>
  <c r="B99" i="33" s="1"/>
  <c r="F41" i="33"/>
  <c r="E41" i="33"/>
  <c r="F200" i="43"/>
  <c r="F153" i="43"/>
  <c r="F99" i="43"/>
  <c r="F41" i="43"/>
  <c r="E543" i="43"/>
  <c r="F512" i="43"/>
  <c r="E512" i="43"/>
  <c r="D512" i="43" s="1"/>
  <c r="D513" i="43" s="1"/>
  <c r="D514" i="43" s="1"/>
  <c r="B152" i="29" s="1"/>
  <c r="F498" i="43"/>
  <c r="E498" i="43"/>
  <c r="F476" i="43"/>
  <c r="E476" i="43"/>
  <c r="F439" i="43"/>
  <c r="E439" i="43"/>
  <c r="F386" i="43"/>
  <c r="E386" i="43"/>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543" i="33" l="1"/>
  <c r="B532" i="33"/>
  <c r="D533" i="33" s="1"/>
  <c r="D534" i="33" s="1"/>
  <c r="D513" i="33"/>
  <c r="D514" i="33" s="1"/>
  <c r="B512" i="33"/>
  <c r="D499" i="33"/>
  <c r="D502" i="33" s="1"/>
  <c r="D503" i="33" s="1"/>
  <c r="B498" i="33"/>
  <c r="D440" i="33"/>
  <c r="D441" i="33" s="1"/>
  <c r="B439" i="33"/>
  <c r="D386" i="33"/>
  <c r="D353" i="33"/>
  <c r="B261" i="33"/>
  <c r="D262" i="33" s="1"/>
  <c r="D201" i="33"/>
  <c r="D204" i="33" s="1"/>
  <c r="D205" i="33" s="1"/>
  <c r="B200" i="33"/>
  <c r="D41" i="33"/>
  <c r="B41" i="33"/>
  <c r="D42" i="33" s="1"/>
  <c r="D386" i="38"/>
  <c r="D387" i="38" s="1"/>
  <c r="D512" i="38"/>
  <c r="D543" i="38"/>
  <c r="D544" i="38" s="1"/>
  <c r="D532" i="43"/>
  <c r="B532" i="43" s="1"/>
  <c r="D533" i="43" s="1"/>
  <c r="D534" i="43" s="1"/>
  <c r="B162" i="29" s="1"/>
  <c r="D313" i="38"/>
  <c r="D314" i="38" s="1"/>
  <c r="D99" i="40"/>
  <c r="D100" i="40" s="1"/>
  <c r="D101" i="40" s="1"/>
  <c r="D200" i="40"/>
  <c r="D313" i="40"/>
  <c r="D314" i="40" s="1"/>
  <c r="D317" i="40" s="1"/>
  <c r="D318" i="40" s="1"/>
  <c r="D386" i="40"/>
  <c r="D387" i="40" s="1"/>
  <c r="D512" i="40"/>
  <c r="D543" i="40"/>
  <c r="D544" i="40" s="1"/>
  <c r="D545" i="40" s="1"/>
  <c r="B543" i="43"/>
  <c r="D544" i="43" s="1"/>
  <c r="D545" i="43" s="1"/>
  <c r="B171" i="29" s="1"/>
  <c r="D386" i="43"/>
  <c r="B386" i="43" s="1"/>
  <c r="D387" i="43" s="1"/>
  <c r="D440" i="38"/>
  <c r="D42" i="40"/>
  <c r="D45" i="40" s="1"/>
  <c r="D46" i="40" s="1"/>
  <c r="D100" i="33"/>
  <c r="D547" i="38"/>
  <c r="D100" i="38"/>
  <c r="D101" i="38" s="1"/>
  <c r="D513" i="38"/>
  <c r="D514" i="38" s="1"/>
  <c r="D513" i="40"/>
  <c r="D514" i="40" s="1"/>
  <c r="D261" i="43"/>
  <c r="B261" i="43" s="1"/>
  <c r="D262" i="43" s="1"/>
  <c r="D263" i="43" s="1"/>
  <c r="D353" i="43"/>
  <c r="B353" i="43" s="1"/>
  <c r="D354" i="43" s="1"/>
  <c r="D439" i="43"/>
  <c r="B439" i="43" s="1"/>
  <c r="D440" i="43" s="1"/>
  <c r="D441" i="43" s="1"/>
  <c r="D498" i="43"/>
  <c r="B498" i="43" s="1"/>
  <c r="D499" i="43" s="1"/>
  <c r="D502" i="43" s="1"/>
  <c r="D503" i="43" s="1"/>
  <c r="B143" i="29" s="1"/>
  <c r="D153" i="33"/>
  <c r="B153" i="33" s="1"/>
  <c r="D154" i="33" s="1"/>
  <c r="D157" i="33" s="1"/>
  <c r="D158" i="33" s="1"/>
  <c r="D41" i="43"/>
  <c r="D155" i="43"/>
  <c r="D157" i="43"/>
  <c r="D158" i="43" s="1"/>
  <c r="D390" i="43"/>
  <c r="D391" i="43" s="1"/>
  <c r="D388" i="43"/>
  <c r="D202" i="43"/>
  <c r="D204" i="43"/>
  <c r="D205" i="43" s="1"/>
  <c r="D478" i="43"/>
  <c r="D480" i="43"/>
  <c r="D481" i="43" s="1"/>
  <c r="D101" i="43"/>
  <c r="D102" i="43"/>
  <c r="D103" i="43" s="1"/>
  <c r="D315" i="43"/>
  <c r="D317" i="43"/>
  <c r="D318" i="43" s="1"/>
  <c r="D502" i="40"/>
  <c r="D503" i="40" s="1"/>
  <c r="D357" i="40"/>
  <c r="D358" i="40" s="1"/>
  <c r="D440" i="40"/>
  <c r="D443" i="40" s="1"/>
  <c r="D444" i="40" s="1"/>
  <c r="D201" i="40"/>
  <c r="D202" i="40" s="1"/>
  <c r="D262" i="40"/>
  <c r="D265" i="40" s="1"/>
  <c r="D266" i="40" s="1"/>
  <c r="D502" i="38"/>
  <c r="D503" i="38" s="1"/>
  <c r="D357" i="38"/>
  <c r="D358" i="38" s="1"/>
  <c r="D201" i="38"/>
  <c r="D202" i="38" s="1"/>
  <c r="D262" i="38"/>
  <c r="D265" i="38" s="1"/>
  <c r="D266" i="38" s="1"/>
  <c r="D314" i="33"/>
  <c r="D315" i="33" s="1"/>
  <c r="D477" i="33"/>
  <c r="D480" i="33" s="1"/>
  <c r="D481" i="33" s="1"/>
  <c r="D155" i="40"/>
  <c r="D157" i="40"/>
  <c r="D158" i="40" s="1"/>
  <c r="D480" i="40"/>
  <c r="D481" i="40" s="1"/>
  <c r="D478" i="40"/>
  <c r="D102" i="40"/>
  <c r="D103" i="40" s="1"/>
  <c r="D390" i="40"/>
  <c r="D391" i="40" s="1"/>
  <c r="D388" i="40"/>
  <c r="D263" i="40"/>
  <c r="D355" i="40"/>
  <c r="D500" i="40"/>
  <c r="D85" i="40"/>
  <c r="D173" i="40"/>
  <c r="D388" i="38"/>
  <c r="D390" i="38"/>
  <c r="D391" i="38" s="1"/>
  <c r="D545" i="38"/>
  <c r="D263" i="38"/>
  <c r="D155" i="38"/>
  <c r="D157" i="38"/>
  <c r="D158" i="38" s="1"/>
  <c r="D480" i="38"/>
  <c r="D481" i="38" s="1"/>
  <c r="D478" i="38"/>
  <c r="D102" i="38"/>
  <c r="D103" i="38" s="1"/>
  <c r="D317" i="38"/>
  <c r="D318" i="38" s="1"/>
  <c r="D315" i="38"/>
  <c r="D43" i="38"/>
  <c r="D355" i="38"/>
  <c r="D500" i="38"/>
  <c r="D85" i="38"/>
  <c r="D173" i="38"/>
  <c r="D85" i="31"/>
  <c r="D173" i="31"/>
  <c r="D500"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543" i="33" l="1"/>
  <c r="D544" i="33" s="1"/>
  <c r="D545" i="33" s="1"/>
  <c r="D443" i="33"/>
  <c r="D444" i="33" s="1"/>
  <c r="B126" i="29" s="1"/>
  <c r="D387" i="33"/>
  <c r="B386" i="33"/>
  <c r="B353" i="33"/>
  <c r="D354" i="33" s="1"/>
  <c r="D263" i="33"/>
  <c r="D265" i="33"/>
  <c r="D266" i="33" s="1"/>
  <c r="D202" i="33"/>
  <c r="D547" i="33"/>
  <c r="D45" i="33"/>
  <c r="D46" i="33" s="1"/>
  <c r="D43" i="33"/>
  <c r="D478" i="33"/>
  <c r="D547" i="40"/>
  <c r="D315" i="40"/>
  <c r="D317" i="33"/>
  <c r="D318" i="33" s="1"/>
  <c r="D43" i="40"/>
  <c r="D500" i="43"/>
  <c r="D265" i="43"/>
  <c r="D266" i="43" s="1"/>
  <c r="B89" i="29" s="1"/>
  <c r="D547" i="43"/>
  <c r="D443" i="43"/>
  <c r="B125" i="29" s="1"/>
  <c r="D102" i="33"/>
  <c r="D103" i="33" s="1"/>
  <c r="D101" i="33"/>
  <c r="D441" i="38"/>
  <c r="D443" i="38"/>
  <c r="D444" i="38" s="1"/>
  <c r="B41" i="43"/>
  <c r="D42" i="43" s="1"/>
  <c r="D45" i="43" s="1"/>
  <c r="D46" i="43" s="1"/>
  <c r="D441" i="40"/>
  <c r="D355" i="43"/>
  <c r="D357" i="43"/>
  <c r="D358" i="43" s="1"/>
  <c r="B107" i="29" s="1"/>
  <c r="D155" i="33"/>
  <c r="D204" i="40"/>
  <c r="D205" i="40" s="1"/>
  <c r="D204" i="38"/>
  <c r="D205" i="38" s="1"/>
  <c r="B71" i="29"/>
  <c r="D222" i="36"/>
  <c r="D223" i="36" s="1"/>
  <c r="D100" i="36"/>
  <c r="D101" i="36" s="1"/>
  <c r="B116" i="29"/>
  <c r="B80" i="29"/>
  <c r="B62" i="29"/>
  <c r="B134" i="29"/>
  <c r="B98" i="29"/>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388" i="33" l="1"/>
  <c r="D390" i="33"/>
  <c r="D391" i="33" s="1"/>
  <c r="D355" i="33"/>
  <c r="D357" i="33"/>
  <c r="D358" i="33" s="1"/>
  <c r="D63" i="39"/>
  <c r="D64" i="39" s="1"/>
  <c r="D161" i="39"/>
  <c r="D162" i="39" s="1"/>
  <c r="D118" i="39"/>
  <c r="D119" i="39" s="1"/>
  <c r="D63" i="41"/>
  <c r="D64" i="41" s="1"/>
  <c r="D84" i="39"/>
  <c r="D85" i="39" s="1"/>
  <c r="D133" i="39"/>
  <c r="D134" i="39" s="1"/>
  <c r="D149" i="39"/>
  <c r="D150" i="39" s="1"/>
  <c r="D133" i="41"/>
  <c r="D134" i="41" s="1"/>
  <c r="D43" i="43"/>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D198" i="41"/>
  <c r="D199" i="41" s="1"/>
  <c r="B184" i="29" s="1"/>
  <c r="B11" i="39"/>
  <c r="B183" i="29"/>
  <c r="B12" i="43"/>
  <c r="B35" i="29"/>
  <c r="B128" i="29"/>
  <c r="B101" i="29"/>
  <c r="B11" i="41" l="1"/>
  <c r="B12" i="40"/>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7" i="37"/>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99" i="31" l="1"/>
  <c r="B99" i="31" s="1"/>
  <c r="D100" i="31" s="1"/>
  <c r="D200" i="31"/>
  <c r="B200" i="31" s="1"/>
  <c r="D201" i="31" s="1"/>
  <c r="D313" i="31"/>
  <c r="B313" i="31" s="1"/>
  <c r="D314" i="31" s="1"/>
  <c r="D317" i="31" s="1"/>
  <c r="D318" i="31" s="1"/>
  <c r="D386" i="31"/>
  <c r="B386" i="31" s="1"/>
  <c r="D387" i="31" s="1"/>
  <c r="D476" i="31"/>
  <c r="B476" i="31" s="1"/>
  <c r="D477" i="31" s="1"/>
  <c r="D480" i="31" s="1"/>
  <c r="D481" i="31" s="1"/>
  <c r="D512" i="31"/>
  <c r="B512" i="31"/>
  <c r="D513" i="31" s="1"/>
  <c r="D514" i="31" s="1"/>
  <c r="D161" i="35"/>
  <c r="D162" i="35" s="1"/>
  <c r="D133" i="35"/>
  <c r="D134" i="35" s="1"/>
  <c r="D63" i="35"/>
  <c r="D64" i="35" s="1"/>
  <c r="D102" i="35"/>
  <c r="D103" i="35" s="1"/>
  <c r="D118" i="35"/>
  <c r="D119" i="35" s="1"/>
  <c r="D149" i="35"/>
  <c r="D150" i="35" s="1"/>
  <c r="D41" i="31"/>
  <c r="B41" i="31" s="1"/>
  <c r="D153" i="31"/>
  <c r="D261" i="31"/>
  <c r="D353" i="31"/>
  <c r="D439" i="31"/>
  <c r="D498" i="31"/>
  <c r="D532" i="3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78" i="31" l="1"/>
  <c r="D101" i="31"/>
  <c r="D102" i="31"/>
  <c r="D103" i="31" s="1"/>
  <c r="D390" i="31"/>
  <c r="D391" i="31" s="1"/>
  <c r="D388" i="31"/>
  <c r="D202" i="31"/>
  <c r="D204" i="31"/>
  <c r="D205" i="31" s="1"/>
  <c r="B532" i="31"/>
  <c r="D533" i="31" s="1"/>
  <c r="D534" i="31" s="1"/>
  <c r="B261" i="31"/>
  <c r="D262" i="31" s="1"/>
  <c r="B498" i="31"/>
  <c r="D499" i="31" s="1"/>
  <c r="B153" i="31"/>
  <c r="D154" i="31" s="1"/>
  <c r="B439" i="31"/>
  <c r="D440" i="31" s="1"/>
  <c r="D315" i="31"/>
  <c r="B353" i="31"/>
  <c r="D354" i="31" s="1"/>
  <c r="D198" i="35"/>
  <c r="D199" i="35" s="1"/>
  <c r="B11" i="35" s="1"/>
  <c r="D42"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357" i="31" l="1"/>
  <c r="D358" i="31" s="1"/>
  <c r="D355" i="31"/>
  <c r="D500" i="31"/>
  <c r="D502" i="31"/>
  <c r="D503" i="31" s="1"/>
  <c r="D263" i="31"/>
  <c r="D265" i="31"/>
  <c r="D266" i="31" s="1"/>
  <c r="D441" i="31"/>
  <c r="D443" i="31"/>
  <c r="D444" i="31" s="1"/>
  <c r="D157" i="31"/>
  <c r="D158" i="31" s="1"/>
  <c r="D155" i="31"/>
  <c r="B25" i="29"/>
  <c r="B180" i="29"/>
  <c r="D43" i="31"/>
  <c r="D45" i="31"/>
  <c r="D46" i="31" s="1"/>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02" i="32" l="1"/>
  <c r="D103" i="32" s="1"/>
  <c r="D118" i="32"/>
  <c r="D119" i="32" s="1"/>
  <c r="D84" i="32"/>
  <c r="D85" i="32" s="1"/>
  <c r="D161" i="32"/>
  <c r="D162"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C156" i="25"/>
  <c r="C155" i="25"/>
  <c r="C145" i="25"/>
  <c r="C144" i="25"/>
  <c r="D149" i="25" s="1"/>
  <c r="D150" i="25" s="1"/>
  <c r="C138" i="25"/>
  <c r="C132" i="25"/>
  <c r="C130" i="25"/>
  <c r="C128" i="25"/>
  <c r="C127" i="25"/>
  <c r="C116" i="25"/>
  <c r="C115" i="25"/>
  <c r="C112" i="25"/>
  <c r="C100" i="25"/>
  <c r="C99" i="25"/>
  <c r="C94" i="25"/>
  <c r="C93" i="25"/>
  <c r="C82" i="25"/>
  <c r="C80" i="25"/>
  <c r="C77" i="25"/>
  <c r="C76" i="25"/>
  <c r="C75" i="25"/>
  <c r="C61" i="25"/>
  <c r="C60" i="25"/>
  <c r="C56" i="25"/>
  <c r="C51" i="25"/>
  <c r="C37" i="25"/>
  <c r="D42" i="25" s="1"/>
  <c r="D43" i="25" s="1"/>
  <c r="D194" i="25"/>
  <c r="D195" i="25" s="1"/>
  <c r="D186" i="25"/>
  <c r="D187" i="25" s="1"/>
  <c r="D177" i="25"/>
  <c r="D178" i="25" s="1"/>
  <c r="D52" i="25"/>
  <c r="D5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84" i="25"/>
  <c r="D85" i="25" s="1"/>
  <c r="D102" i="25"/>
  <c r="D103" i="25" s="1"/>
  <c r="D118" i="25"/>
  <c r="D119" i="25" s="1"/>
  <c r="D133" i="25"/>
  <c r="D134" i="25" s="1"/>
  <c r="D161" i="25"/>
  <c r="D162" i="25" s="1"/>
  <c r="B182" i="29"/>
  <c r="B27" i="29"/>
  <c r="B37" i="29"/>
  <c r="B12" i="31"/>
  <c r="D198" i="25" l="1"/>
  <c r="D199" i="25" s="1"/>
  <c r="B181" i="29" s="1"/>
  <c r="B46" i="29"/>
  <c r="B11" i="25" l="1"/>
  <c r="B26" i="29"/>
</calcChain>
</file>

<file path=xl/sharedStrings.xml><?xml version="1.0" encoding="utf-8"?>
<sst xmlns="http://schemas.openxmlformats.org/spreadsheetml/2006/main" count="5492" uniqueCount="603">
  <si>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</si>
  <si>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</si>
  <si>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</si>
  <si>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</si>
  <si>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</si>
  <si>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</si>
  <si>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</si>
  <si>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</si>
  <si>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</si>
  <si>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</si>
  <si>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</si>
  <si>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</si>
  <si>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</si>
  <si>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</si>
  <si>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</si>
  <si>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</si>
  <si>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</si>
  <si>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</si>
  <si>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</si>
  <si>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</si>
  <si>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</si>
  <si>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</si>
  <si>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</si>
  <si>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</si>
  <si>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</si>
  <si>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</si>
  <si>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</si>
  <si>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</si>
  <si>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</si>
  <si>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</si>
  <si>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</si>
  <si>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</si>
  <si>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</si>
  <si>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</si>
  <si>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</si>
  <si>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</si>
  <si>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</si>
  <si>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</si>
  <si>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</si>
  <si>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</si>
  <si>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</si>
  <si>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</si>
  <si>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</si>
  <si>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</si>
  <si>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</si>
  <si>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</si>
  <si>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</si>
  <si>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</si>
  <si>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</si>
  <si>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</si>
  <si>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</si>
  <si>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</si>
  <si>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</si>
  <si>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</si>
  <si>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</si>
  <si>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</si>
  <si>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</si>
  <si>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</si>
  <si>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</si>
  <si>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</si>
  <si>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</si>
  <si>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</si>
  <si>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</si>
  <si>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</si>
  <si>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</si>
  <si>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</si>
  <si>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</si>
  <si>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</si>
  <si>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</si>
  <si>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</si>
  <si>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</si>
  <si>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</si>
  <si>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</si>
  <si>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</si>
  <si>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</si>
  <si>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</si>
  <si>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</si>
  <si>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</si>
  <si>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</si>
  <si>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</si>
  <si>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</si>
  <si>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</si>
  <si>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</si>
  <si>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</si>
  <si>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</si>
  <si>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</si>
  <si>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</si>
  <si>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</si>
  <si>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</si>
  <si>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</si>
  <si>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</si>
  <si>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</si>
  <si>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</si>
  <si>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</si>
  <si>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</si>
  <si>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</si>
  <si>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</si>
  <si>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</si>
  <si>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</si>
  <si>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</si>
  <si>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</si>
  <si>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</si>
  <si>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</si>
  <si>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</si>
  <si>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</si>
  <si>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</si>
  <si>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</si>
  <si>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</si>
  <si>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</si>
  <si>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</si>
  <si>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</si>
  <si>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</si>
  <si>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</si>
  <si>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</si>
  <si>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</si>
  <si>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</si>
  <si>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</si>
  <si>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</si>
  <si>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</si>
  <si>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</si>
  <si>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</si>
  <si>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</si>
  <si>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</si>
  <si>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</si>
  <si>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</si>
  <si>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</si>
  <si>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</si>
  <si>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</si>
  <si>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</si>
  <si>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</si>
  <si>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</si>
  <si>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</si>
  <si>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</si>
  <si>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</si>
  <si>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</si>
  <si>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</si>
  <si>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</si>
  <si>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</si>
  <si>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</si>
  <si>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</si>
  <si>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</si>
  <si>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</si>
  <si>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</si>
  <si>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</si>
  <si>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</si>
  <si>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</si>
  <si>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</si>
  <si>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</si>
  <si>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</si>
  <si>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</si>
  <si>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</si>
  <si>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</si>
  <si>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</si>
  <si>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</si>
  <si>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</si>
  <si>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</si>
  <si>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</si>
  <si>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</si>
  <si>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</si>
  <si>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</si>
  <si>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</si>
  <si>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</si>
  <si>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</si>
  <si>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</si>
  <si>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</si>
  <si>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</si>
  <si>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</si>
  <si>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</si>
  <si>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</si>
  <si>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</si>
  <si>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</si>
  <si>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</si>
  <si>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</si>
  <si>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</si>
  <si>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</si>
  <si>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</si>
  <si>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</si>
  <si>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</si>
  <si>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</si>
  <si>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</si>
  <si>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</si>
  <si>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</si>
  <si>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</si>
  <si>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</si>
  <si>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</si>
  <si>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</si>
  <si>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</si>
  <si>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</si>
  <si>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</si>
  <si>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</si>
  <si>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</si>
  <si>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</si>
  <si>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</si>
  <si>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</si>
  <si>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</si>
  <si>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</si>
  <si>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</si>
  <si>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</si>
  <si>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</si>
  <si>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</si>
  <si>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</si>
  <si>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</si>
  <si>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</si>
  <si>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</si>
  <si>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</si>
  <si>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</si>
  <si>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</si>
  <si>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</si>
  <si>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</si>
  <si>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</si>
  <si>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</si>
  <si>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</si>
  <si>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</si>
  <si>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</si>
  <si>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</si>
  <si>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</si>
  <si>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</si>
  <si>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</si>
  <si>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</si>
  <si>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</si>
  <si>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</si>
  <si>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</si>
  <si>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</si>
  <si>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</si>
  <si>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</si>
  <si>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</si>
  <si>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</si>
  <si>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</si>
  <si>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</si>
  <si>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</si>
  <si>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</si>
  <si>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</si>
  <si>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</si>
  <si>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</si>
  <si>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</si>
  <si>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</si>
  <si>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</si>
  <si>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</si>
  <si>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</si>
  <si>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</si>
  <si>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</si>
  <si>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</si>
  <si>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</si>
  <si>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</si>
  <si>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</si>
  <si>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</si>
  <si>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</si>
  <si>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</si>
  <si>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</si>
  <si>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</si>
  <si>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</si>
  <si>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</si>
  <si>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</si>
  <si>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</si>
  <si>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</si>
  <si>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</si>
  <si>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</si>
  <si>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</si>
  <si>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</si>
  <si>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</si>
  <si>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</si>
  <si>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</si>
  <si>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</si>
  <si>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</si>
  <si>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</si>
  <si>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</si>
  <si>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</si>
  <si>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</si>
  <si>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</si>
  <si>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</si>
  <si>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</si>
  <si>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</si>
  <si>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</si>
  <si>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</si>
  <si>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</si>
  <si>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</si>
  <si>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</si>
  <si>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</si>
  <si>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</si>
  <si>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</si>
  <si>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</si>
  <si>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</si>
  <si>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</si>
  <si>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</si>
  <si>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</si>
  <si>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</si>
  <si>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</si>
  <si>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</si>
  <si>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</si>
  <si>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</si>
  <si>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</si>
  <si>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</si>
  <si>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</si>
  <si>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</si>
  <si>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</si>
  <si>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</si>
  <si>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</si>
  <si>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</si>
  <si>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</si>
  <si>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</si>
  <si>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</si>
  <si>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</si>
  <si>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</si>
  <si>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</si>
  <si>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</si>
  <si>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</si>
  <si>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</si>
  <si>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</si>
  <si>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</si>
  <si>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</si>
  <si>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</si>
  <si>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</si>
  <si>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</si>
  <si>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</si>
  <si>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</si>
  <si>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</si>
  <si>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</si>
  <si>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</si>
  <si>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</si>
  <si>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</si>
  <si>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</si>
  <si>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</si>
  <si>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</si>
  <si>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</si>
  <si>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</si>
  <si>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</si>
  <si>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</si>
  <si>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</si>
  <si>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</si>
  <si>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</si>
  <si>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</si>
  <si>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</si>
  <si>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</si>
  <si>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</si>
  <si>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</si>
  <si>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</si>
  <si>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</si>
  <si>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</si>
  <si>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</si>
  <si>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</si>
  <si>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</si>
  <si>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</si>
  <si>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</si>
  <si>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</si>
  <si>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</si>
  <si>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</si>
  <si>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</si>
  <si>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</si>
  <si>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</si>
  <si>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</si>
  <si>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</si>
  <si>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</si>
  <si>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</si>
  <si>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</si>
  <si>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</si>
  <si>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</si>
  <si>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</si>
  <si>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</si>
  <si>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</si>
  <si>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</si>
  <si>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</si>
  <si>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</si>
  <si>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</si>
  <si>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</si>
  <si>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</si>
  <si>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</si>
  <si>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</si>
  <si>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</si>
  <si>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</si>
  <si>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</si>
  <si>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</si>
  <si>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</si>
  <si>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</si>
  <si>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</si>
  <si>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</si>
  <si>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</si>
  <si>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</si>
  <si>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</si>
  <si>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</si>
  <si>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</si>
  <si>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</si>
  <si>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</si>
  <si>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</si>
  <si>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</si>
  <si>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</si>
  <si>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</si>
  <si>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</si>
  <si>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</si>
  <si>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</si>
  <si>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</si>
  <si>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</si>
  <si>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</si>
  <si>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</si>
  <si>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</si>
  <si>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</si>
  <si>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</si>
  <si>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</si>
  <si>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</si>
  <si>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</si>
  <si>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</si>
  <si>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</si>
  <si>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</si>
  <si>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</si>
  <si>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</si>
  <si>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</si>
  <si>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</si>
  <si>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</si>
  <si>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</si>
  <si>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Directeur du magasin et chefs rayons</t>
  </si>
  <si>
    <t>Le Kram</t>
  </si>
  <si>
    <t>L'ancien rapport n'était pas affiché le jour de l'audit.</t>
  </si>
  <si>
    <t>correctes</t>
  </si>
  <si>
    <t>Présence d'un bidon contenant de l'eau de javel au niveau de l'étagère ,à proximité de la bouteille de l'huile. Il est nécessaire de séparer les produits de nettoyage et les produits alimentaires.</t>
  </si>
  <si>
    <t>La poubelle était à ouverture manuelle.</t>
  </si>
  <si>
    <t>L'ancien rapport n'était pas affiché.</t>
  </si>
  <si>
    <t>Les auto-contrôles de nettoyage et de désinfection n'étaient pas quotidiens.</t>
  </si>
  <si>
    <t>La propreté de la friteuse n'était pas satisfaisante: accumulation de gras.  Renforcer le nettoyage à ce niveau.</t>
  </si>
  <si>
    <t>Un seul thermométre était utilisé pour les rayons Charcuterie/Fromages et Traiteur.</t>
  </si>
  <si>
    <t>Les ventes et les casses n'étaient pas enregistrées quotidiennement.</t>
  </si>
  <si>
    <t>Absence de l'ancien rapport.</t>
  </si>
  <si>
    <t>Les autocontrôles n'étaient pas quotidiens.</t>
  </si>
  <si>
    <t>Absence de CF.</t>
  </si>
  <si>
    <t>Les sachets de fromages râpés pré-emballés étaient stockés au niveau de la CF positive de la Boul/pat.</t>
  </si>
  <si>
    <t>La date d'entame n'était pas inscrite sur 6 morceaux de fromage blanc (Sardaigne/Meriah). Il est recommandé d'identifier tout produit entamé.</t>
  </si>
  <si>
    <t>Les piques prix étaient entreposés au dessus des grilles d'aération du meuble.</t>
  </si>
  <si>
    <t>Absence du dernier rapport.</t>
  </si>
  <si>
    <t>Température à cœur de l'escalope de dinde: 2,2°C et au niveau des abats : 3,3°C.</t>
  </si>
  <si>
    <t>Un seul opérateur était présent au niveau des 3 rayons.</t>
  </si>
  <si>
    <t>Le balisage était uniquement en langue française.</t>
  </si>
  <si>
    <t>Présence de sucre deversé sur l'étagère. Renforcer le nettoyage à ce niveau.</t>
  </si>
  <si>
    <t>Absence des mentions DF et DLC sur 1 pot du produit "Celorrio".</t>
  </si>
  <si>
    <t>Absence de l'ancien rapport et du plan d'action correspondant.</t>
  </si>
  <si>
    <t>La poubelle était à ouveture manuelle.</t>
  </si>
  <si>
    <t>L'ancien rapport n'était pas présent.</t>
  </si>
  <si>
    <t>Absence de savon liquide et de papier essuie mains.</t>
  </si>
  <si>
    <t>Les derniers certificats d'aptitude datent du 19/10/2017.</t>
  </si>
  <si>
    <t xml:space="preserve">Absence de local poubelle. </t>
  </si>
  <si>
    <t>Le miroir placé en dessus des caisses était fissuré à 2 niveaux. Risque de bris de verre.</t>
  </si>
  <si>
    <t>Le carrelage du sol était ébréché.</t>
  </si>
  <si>
    <t>Procéder à la réparation du carrelage</t>
  </si>
  <si>
    <t>Taux d'hygrométrie: 47% :correct.</t>
  </si>
  <si>
    <t>Vérifier la cuisson des poulets rôtis à l'aide d'un thermomètre à sonde.</t>
  </si>
  <si>
    <t>La cuisson des poulets rôtis n'était pas vérifiée à l'aide du thermomètre. Une sensibilisation a été effectuée sur place: 80°C en muscle blanc de la cuisse.</t>
  </si>
  <si>
    <t xml:space="preserve"> L'opérateur ne mentionait pas le nombre de poulets mais plutôt la quantité en kg,avec perte de traçabilité de la quantité exacte des poulets cuits chaque jour.</t>
  </si>
  <si>
    <t>Veuillez garder une copie des certificats de salubrité pour une durée de 2 ans au niveau du rayon.</t>
  </si>
  <si>
    <t>la traçabilité n'était pas enregistrée les jours de congé de l'opérateur . Perte de traçabilité pour les dates: 08, 13, 15 et 16 Mars 2018.</t>
  </si>
  <si>
    <t>4 raviers étaient dépourvus de louches.</t>
  </si>
  <si>
    <t>Meuble bas des produits surgelés : deux poignées démontées.</t>
  </si>
  <si>
    <t>Température affichée: 4°C
Température mesurée:3,8°C</t>
  </si>
  <si>
    <t>Température affichée : 6,9°c
Température mesurée : 6,3°C</t>
  </si>
  <si>
    <t>l'une des poignées du rôtissoire est démontée.</t>
  </si>
  <si>
    <t>Température mesurée: 3,9°C</t>
  </si>
  <si>
    <t>L'un des afficheurs de température était non fonctionnel.</t>
  </si>
  <si>
    <t>Le revêtement du sol (carrelage) était ébréché.</t>
  </si>
  <si>
    <t>Température à cœur de l'escalope de dinde: 2,2°C 
Température à cœur des abats : 3,3°C</t>
  </si>
  <si>
    <t>Absence de distributeur de papier</t>
  </si>
  <si>
    <t>Distributeurs de savon abimés.</t>
  </si>
  <si>
    <t>Prévoir des distributeurs de savon liquide.</t>
  </si>
  <si>
    <t>Le robinet du lavabo des sanitaires des femmes était non fonctionnel.</t>
  </si>
  <si>
    <t>Absence de four à micro-ondes.</t>
  </si>
  <si>
    <t>Le poste lave mains au niveau de la Boul/pat était bouché.</t>
  </si>
  <si>
    <t>Absence de local poubelle.</t>
  </si>
  <si>
    <t>Les  poubelles des rayons : FLEG ,Boul/Pat étaient à ouverture manuelle: pédales défaillantes.</t>
  </si>
  <si>
    <t>Présence de givre au niveau de la CF négative Boul/Pat.</t>
  </si>
  <si>
    <t>M.Souheil Draoui et Dr Raja Bouhalfaya</t>
  </si>
  <si>
    <t>Certains porte-appâts n'étaient ni numérotés ni fixés.
L'un des DEIV du rayon charcuterie/fromage n'était pas fonctionnel.</t>
  </si>
  <si>
    <t>La planche à découpe était rayée. Nécessité d'un rabotage.</t>
  </si>
  <si>
    <t>La porte de la réception n'était pas complétement étanche (partie basse).</t>
  </si>
  <si>
    <t>Taux de réalisation du plan d'action précédent</t>
  </si>
  <si>
    <t>Codes couleurs respecté.</t>
  </si>
  <si>
    <t>Présence d'un même opérateur pour les rayons charcuterie fromage, traiteur, volaillerie trad.</t>
  </si>
  <si>
    <t>L'un des mélangeurs de la plonge n'était pas correctement fixé.</t>
  </si>
  <si>
    <t>L'opérateur n'effectuait pas correctement l'enregistrement de la durée de la décontamination des œufs : la durée mentionnée dépassait les 10 minutes. Il faut enregistrere seulement la durée de trempage dans l'eau javellisée.</t>
  </si>
  <si>
    <t>Pour les deux articles : 6/8 crème au beurre Noisette et 4/6 crème au beurre chocolat, l'étiquette Carrefour indiquait, par la dénomination du produit la présence de beurre, alors que le fournisseur, mentionne au niveau des ingrédients l'utilistaion de margarine et de matières grasses d'origine végétales.</t>
  </si>
  <si>
    <t>Présence d'un seul opérateur  au niveau des rayons suivants : fromages charcuterie, traiteur et volailles trad. Le risque de contamination croisée est accru à ce niveau. Assurer un lavage rigoureux des mains et le port d'un devant jetable entre les deux flux.</t>
  </si>
  <si>
    <t>Respecter le remplissage des cases pour les tableaux de traçabilité et des cadensiers.</t>
  </si>
  <si>
    <t>Au niveau du cadencier de cuisson :la durée d'exposition était mentionnée 4 heures par défaut (9h-13h).</t>
  </si>
  <si>
    <t>Enregistrer les durée d'exposition réelle. Elle ne doit pas dépasser les 4h.</t>
  </si>
  <si>
    <t>Absence de l'ancien rapport. Il doit être affiché</t>
  </si>
  <si>
    <t>L'utlisation d'un grattoir métallique est interdite</t>
  </si>
  <si>
    <t>Les certificats des viandes de volailles n'étaient pas présents au niveau du rayon</t>
  </si>
  <si>
    <t>Absence d'un thermométre spécifique pour le rayon volaillerie traditionnel. Utilisation du thermomètre de la charcuterie</t>
  </si>
  <si>
    <t>Respecter le plan d'enregistrement des traçabilités.</t>
  </si>
  <si>
    <t>Afficher l'ancien rapport et le plan d'action au niveau du rayon.</t>
  </si>
  <si>
    <t>Les boules de harissa n'étaient pas étiquetés.</t>
  </si>
  <si>
    <t>Dr Bouhalfaya Raja</t>
  </si>
  <si>
    <t>Directeur magasin et chef rayon PFT</t>
  </si>
  <si>
    <t xml:space="preserve">Présence de cartons contenant des emballages au niveau de la boulangerie . </t>
  </si>
  <si>
    <r>
      <rPr>
        <u/>
        <sz val="11"/>
        <rFont val="Comic Sans MS"/>
        <family val="4"/>
      </rPr>
      <t>Contrôle des poids des pains:</t>
    </r>
    <r>
      <rPr>
        <sz val="11"/>
        <rFont val="Comic Sans MS"/>
        <family val="4"/>
      </rPr>
      <t xml:space="preserve">
1/Flute traditionnelle : 216g
2/Pain aux olives :</t>
    </r>
    <r>
      <rPr>
        <b/>
        <sz val="11"/>
        <rFont val="Comic Sans MS"/>
        <family val="4"/>
      </rPr>
      <t xml:space="preserve"> 172g</t>
    </r>
    <r>
      <rPr>
        <sz val="11"/>
        <rFont val="Comic Sans MS"/>
        <family val="4"/>
      </rPr>
      <t xml:space="preserve">
3/Pain complet : 194g
4/Pain de campagne:</t>
    </r>
    <r>
      <rPr>
        <b/>
        <sz val="11"/>
        <rFont val="Comic Sans MS"/>
        <family val="4"/>
      </rPr>
      <t xml:space="preserve"> 172g</t>
    </r>
    <r>
      <rPr>
        <sz val="11"/>
        <rFont val="Comic Sans MS"/>
        <family val="4"/>
      </rPr>
      <t>.</t>
    </r>
  </si>
  <si>
    <t>Absence de thermomètre pour le rayon Boul/Pat. Utilisation du thermomètre du rayon Charcuterie/fromages.</t>
  </si>
  <si>
    <t>Fournir un thermomètre pour ce rayon.</t>
  </si>
  <si>
    <t>Présence d'un verre contenant de l'huile d'olive non identifié ,à proximité des produits de N/D ,au niveau de l'étagère.</t>
  </si>
  <si>
    <t>La hotte aspirante et la rôtissoire manquaient de propreté . Renforcer le nettoyage à ce niveau.</t>
  </si>
  <si>
    <t>le sol en dessous des meubles d'exposition et derrière la rôtissoire n'étaient pas dans un état de propreté satisfaisante.</t>
  </si>
  <si>
    <t>Absence de devants jetables pour les opérateurs surtout que la même personne assure le service pour les trois rayons: charcuterie/fromages, volaillerie trad et traiteur.</t>
  </si>
  <si>
    <t>Fournir un thermomètre pour le rayon traiteur.</t>
  </si>
  <si>
    <t>Absence de thermomètre pour ce rayon. Utilisation de celui du rayon charcuterie/fromages.</t>
  </si>
  <si>
    <t>.</t>
  </si>
  <si>
    <t>L'huile de friture était de couleur brunâtre ,avec accumulation de gras au niveau de l'égouttoir de la friteuse.</t>
  </si>
  <si>
    <t>La quantité du produit soufflet au thon ,n'était pas mentionné au niveau de la fiche de traçabilité du rayon pour la date 18/06.</t>
  </si>
  <si>
    <t>Un morceau de fromage "Numidia" entamé ,n'était pas identifié par une date d'ouverture.</t>
  </si>
  <si>
    <t>Un thermomètre était destiné aux produits de la charcuterie et un autre pour les fromages.</t>
  </si>
  <si>
    <t>Absence de thermomètre pour le rayon .
Utilisation de celui du rayon charcuterie/fromages.</t>
  </si>
  <si>
    <t>Absence d'enregistrement de la traçabilité pour le 08/06/2018.</t>
  </si>
  <si>
    <t>Les abats étaient exposés dans un récipient dépourvu d'égouttoir.</t>
  </si>
  <si>
    <t>Le balisage des produits était effectué seulement en langue française.</t>
  </si>
  <si>
    <t>Les dattes emballées étaient dépourvues d'étiquetage.</t>
  </si>
  <si>
    <t>Les produits non alimentaires (détergents et produits de nettoyage) étaient entreposés à proximité des produits alimentaires. Assurer la séparation.</t>
  </si>
  <si>
    <t>Manque de louches individuelles pour quelques raviers .</t>
  </si>
  <si>
    <t>Les boules de harissa emballées n'étaient pas munies d'étiquettes.</t>
  </si>
  <si>
    <t>Absence de papiers essuie-mains au niveau des sanitaires.</t>
  </si>
  <si>
    <t>Absence de résultats d'analyses et de certificats d'aptitude au travail pour l'année 2018.</t>
  </si>
  <si>
    <t>Effectuer les analyses copro et les visites médicales pour le personnel de la PFT.</t>
  </si>
  <si>
    <t>Le directeur du magasin et le chef rayon PFT ont bénéficié de formations en 2018.</t>
  </si>
  <si>
    <r>
      <rPr>
        <u/>
        <sz val="11"/>
        <rFont val="Comic Sans MS"/>
        <family val="4"/>
      </rPr>
      <t>Test de traçabilité</t>
    </r>
    <r>
      <rPr>
        <sz val="11"/>
        <rFont val="Comic Sans MS"/>
        <family val="4"/>
      </rPr>
      <t xml:space="preserve"> : Correct
1/x2 Tartes au chocolats ,date d'ouverture du carton : le 07/06/18.
2/x2 Forêt noire ,date d'ouverture du carton : le 06/06/18.</t>
    </r>
  </si>
  <si>
    <t xml:space="preserve">Le DEIV situé en dessus du meuble d'exposition des fromages ,était rempli de cadavres d'insectes. </t>
  </si>
  <si>
    <t>Le quai de réception était partiellement protégé.</t>
  </si>
  <si>
    <t>Température affichée:7,1°C;</t>
  </si>
  <si>
    <t>Présence de traces de rouilles au niveau des étagères de stockage des produits.</t>
  </si>
  <si>
    <t>Température affichée : 7,1°C.</t>
  </si>
  <si>
    <t>Le carrelage du sol de la réserve était fortement crevassé.</t>
  </si>
  <si>
    <t>Présence de traces de rouille sur quelques étagères d'exposition.</t>
  </si>
  <si>
    <t>Hygrométrie mesurée: 59%.</t>
  </si>
  <si>
    <t>Deux poignées du meuble des produits surgelés étaient démontées.</t>
  </si>
  <si>
    <r>
      <rPr>
        <u/>
        <sz val="11"/>
        <color theme="1"/>
        <rFont val="Comic Sans MS"/>
        <family val="4"/>
      </rPr>
      <t>Meuble d'exposition des yaourts:</t>
    </r>
    <r>
      <rPr>
        <sz val="11"/>
        <color theme="1"/>
        <rFont val="Comic Sans MS"/>
        <family val="4"/>
      </rPr>
      <t xml:space="preserve">
Température affichée: 3°C
Température mesurée: 1,9°C
</t>
    </r>
    <r>
      <rPr>
        <u/>
        <sz val="11"/>
        <color theme="1"/>
        <rFont val="Comic Sans MS"/>
        <family val="4"/>
      </rPr>
      <t xml:space="preserve">Meuble des surgelés:
</t>
    </r>
    <r>
      <rPr>
        <sz val="11"/>
        <color theme="1"/>
        <rFont val="Comic Sans MS"/>
        <family val="4"/>
      </rPr>
      <t>Température affichée: -20°C
Température mesurée: -21°C.</t>
    </r>
  </si>
  <si>
    <t>Le carrelage du sol au niveau de la CF positive était abîmé.</t>
  </si>
  <si>
    <t>La râpe à fromage était dans un état d'usure avancée.</t>
  </si>
  <si>
    <t>Température affichée: 6,4°C
Température mesurée: 4,8°C.</t>
  </si>
  <si>
    <t>L'une des poignées de la rôtissoire était démontée.</t>
  </si>
  <si>
    <t>1/L'un des afficheurs de température était non fonctionnel.
2/Le revêtement du meuble d'exposition des produits de charcuterie était écaillé.</t>
  </si>
  <si>
    <t>Le revêtement du meuble d'exposition était écaillé.</t>
  </si>
  <si>
    <t>Température affichée:9,8°C
Température mesurée:9,4°C.</t>
  </si>
  <si>
    <t>Le carrelage de la CF était ébréché.</t>
  </si>
  <si>
    <t>Afficheur non fonctionnel au niveau du meuble d'exposition .</t>
  </si>
  <si>
    <t>Les distributeurs de savons étaient abimés.</t>
  </si>
  <si>
    <t>Présence de traces de rouille au niveau des étagères du rayon PGC.</t>
  </si>
  <si>
    <t>1/Les portes appâts au niveau de la boulangerie et de la réserve n'étaient pas fixés.
2/L'un des DEIV du rayon FLEG était non fonctionnel.</t>
  </si>
  <si>
    <t>La porte de la réception manquait d'étanchéité par-dessous.</t>
  </si>
  <si>
    <t>Prévoir un local poubelle protégé et climatisé.</t>
  </si>
  <si>
    <t>Les pédales des poubelles au niveau de la Boul/Pat et du rayon FLEG étaient défaillantes.</t>
  </si>
  <si>
    <t>Certains écarts n'étaient pas encore traités.</t>
  </si>
  <si>
    <t xml:space="preserve">Utilisation correcte des cadenciers de cuisson et de fabrication </t>
  </si>
  <si>
    <t>L'utilisation du grattoir métallique est interdite.</t>
  </si>
  <si>
    <t>Les heures de fin d'exposition pour les produits exposés à température ambiante ,n'étaient pas mentionnées en totalité ,pour l'enregistrement du 18/06.</t>
  </si>
  <si>
    <t>Fournir un thermomètre pour le rayon.</t>
  </si>
  <si>
    <t>Renforcer le nettoyage au niveau des rayons d'exposition du sucre, farines et pâtes.</t>
  </si>
  <si>
    <t>Présence d'un liquide blanchâtre à l'intérieur des emballages sous-vide du produits saucisses de bœuf fumées du fournisseur "Farah" . Il s'agit de 4 paquets ,avec les mentions : N° de lot 76/124/18, DF:17/05 et DLC :30/06/18.</t>
  </si>
  <si>
    <t>Vu que le quai de réception était partiellement protégé ,une attention particulière est à accorder pour le stockage des bouteilles d'eau minérale par rapport à l'exposition au soleil.</t>
  </si>
  <si>
    <t xml:space="preserve">Absence de la procédure de N/D pour la réception ainsi que l'enregistrement des autocontrôles. </t>
  </si>
  <si>
    <t>Fournir la procédure de N/D et la feuille d'enregistrement des autoncontrôles.</t>
  </si>
  <si>
    <r>
      <rPr>
        <u/>
        <sz val="11"/>
        <color theme="1"/>
        <rFont val="Comic Sans MS"/>
        <family val="4"/>
      </rPr>
      <t>Feuille d'enregistrement de l'opération de décontamination des œufs/légumes:</t>
    </r>
    <r>
      <rPr>
        <sz val="11"/>
        <color theme="1"/>
        <rFont val="Comic Sans MS"/>
        <family val="4"/>
      </rPr>
      <t xml:space="preserve">
Prévoir une ligne pour les œufs et une autre pour les légumes ,pour plus de clarté.</t>
    </r>
  </si>
  <si>
    <t>1/Présence d'un sachet de biscuits "Kâak diari" du fournisseur "Essâda" ,dont l'emballage sous-vide a été rompu.
2/Les paquets de gâteaux traditionnels du fournisseur "Mme Fathallah",étaient exposés sans aucun étiquetage.</t>
  </si>
  <si>
    <t>Meuble IVème gamme:
Température affichée: 8°C
Température mesurée: 5,6°C.</t>
  </si>
  <si>
    <t>Température mesurée: 3°C.</t>
  </si>
  <si>
    <t>Absence de distributeurs de papier au niveau des sanitaires.
Le distributeur du stand PFT était abîmé.</t>
  </si>
  <si>
    <t>Présence de déchets au niveau de la zone en dessous de la plonge.Renforcer le nettoyage à ce niveau.</t>
  </si>
  <si>
    <t>Le morceau de fromage "Numidia" ,n'était pas retrouvés dans les enregistrements de la traçabilité.</t>
  </si>
  <si>
    <t xml:space="preserve">Les opérateurs se chargeaient de plusieurs rayons en même temps sans prise de mesures de séparation. </t>
  </si>
  <si>
    <t>L'affectation du personnel par rayon est à respecter.</t>
  </si>
  <si>
    <t>Présence de piqûres de moisissures au niveau des supports des portes étiquettes.</t>
  </si>
  <si>
    <t>M Souheil DRAOUI</t>
  </si>
  <si>
    <t>Le chef rayon PFT</t>
  </si>
  <si>
    <t>Le plan d'action était absent.</t>
  </si>
  <si>
    <t>Absence du suivi et de l'enregistrement de l'autocontrôle du nettoyage.</t>
  </si>
  <si>
    <t>Fournir les papiers nécessaires.</t>
  </si>
  <si>
    <t>Utilisation du thermomètre du rayon charcuteries et fromages.</t>
  </si>
  <si>
    <t>Fournir un thermomètre pour chaque rayon.</t>
  </si>
  <si>
    <t>Absence d'enregistrement depuis le 18/06/2018.</t>
  </si>
  <si>
    <t>Absence du suivi et de l'enregistrement depuis le 18/06/2018.</t>
  </si>
  <si>
    <t>Assurer le suivi et l'enregistrement.</t>
  </si>
  <si>
    <t>Présence de 12 boudins de charcuterie et 12 fromages entamés et non identifiés.</t>
  </si>
  <si>
    <t>Veuillez assurer l'identification (étiquetage) des produits entamés.</t>
  </si>
  <si>
    <t>Présence d'un seul employé au niveau des rayons charcuteries/fromages, traiteur, et boucherie.</t>
  </si>
  <si>
    <t>Le suivi et l'enregistrement n'étaient pas réalisés depuis le 18/06/2018.</t>
  </si>
  <si>
    <t>Le suivi et l'enregistrement n'étaient pas réalisés depuis le 18/06/2018. Traçabilité défaillante.</t>
  </si>
  <si>
    <t>Le suivi et l'enregistrement n'étaient pas réalisés depuis 18/06/2018.</t>
  </si>
  <si>
    <t>Les produits exposés étaient dépourvus d'égouttoir.</t>
  </si>
  <si>
    <t>Le plan d'action n'était pas présent.</t>
  </si>
  <si>
    <t>Renforcer le rangement à ce niveau.</t>
  </si>
  <si>
    <t>Renforcer le nettoyage au niveau des rayons pâtes, sucre, farines et semoules.</t>
  </si>
  <si>
    <t>Le plan d'action n'étai pas présent.</t>
  </si>
  <si>
    <t>Utilisation du thermomètre de la réception.</t>
  </si>
  <si>
    <t xml:space="preserve">Présence des produits hrouss et chocolat en poudre "banania" dont certains ingrédients étaient effacés. </t>
  </si>
  <si>
    <t>L'autocontrôle du nettoyage n'était pas enregistré.</t>
  </si>
  <si>
    <t>Fournir du savon liquide et du papier.</t>
  </si>
  <si>
    <t>Charcuterie: Le distributeur papier était endommagé.</t>
  </si>
  <si>
    <t>boul/pât: Le distributeur savon était endommagé.
Traiteur, charcuteries/fromages et boucherie: Absence de distributeur savon liquide.</t>
  </si>
  <si>
    <t>Absence de savon liquide.
Absence de papier essuie mains.</t>
  </si>
  <si>
    <t>La dernière analyse était réalisée le 06/05/2017.</t>
  </si>
  <si>
    <t>Assurer les analyse copro pour le personnel PFT pour l'année 2018.</t>
  </si>
  <si>
    <t>Absence de local déchets.</t>
  </si>
  <si>
    <t>L'hygromètrie était de 56% &lt; 65%, correct.</t>
  </si>
  <si>
    <t>La peinture était écaillée au niveau de certains linéaires du meuble 4 ème gamme.</t>
  </si>
  <si>
    <t>La poignée de la rôtissoire était démontée.</t>
  </si>
  <si>
    <t>Renforcer l'étanchéité au niveau de la porte de la réception.</t>
  </si>
  <si>
    <t>Veuillez aménager un espace pour un local déchets.</t>
  </si>
  <si>
    <t>Boul/pât: La pédale de la poubelle était rompue.</t>
  </si>
  <si>
    <t>Présence des bulletins d'analyse et plans d'action</t>
  </si>
  <si>
    <t>Enregistrements des autocontrôles de nettoyage et de désinfection</t>
  </si>
  <si>
    <t>Présence de givre au niveau chambre froide négative boul/pât et dans le meuble froid positive  du rayon charcuteries et fromages.</t>
  </si>
  <si>
    <t xml:space="preserve">Les bouteilles d'eau minérale étaient exposées directement au soleil malgré la présence d'une protection sur le quai de réception. </t>
  </si>
  <si>
    <t>Le suivi et l'enregistrement n'étaient pas réalisés depuis le 18/06/2018. HACCP non maîtrisé</t>
  </si>
  <si>
    <t>Renforcer l'étanchéité sous la porte de la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</si>
</sst>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4" fillId="2"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wrapText="1"/>
      <protection locked="0"/>
    </xf>
    <xf numFmtId="0" fontId="3" fillId="0" borderId="1" xfId="0" applyFont="1" applyFill="1" applyBorder="1" applyAlignment="1" applyProtection="1">
      <alignment vertical="center"/>
      <protection hidden="1"/>
    </xf>
    <xf numFmtId="0" fontId="8" fillId="0" borderId="1" xfId="0" applyFont="1" applyBorder="1" applyAlignment="1" applyProtection="1">
      <alignment vertical="top"/>
      <protection locked="0"/>
    </xf>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45" fillId="2" borderId="0" xfId="0" applyFont="1" applyFill="1"/>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0.9</c:v>
                </c:pt>
                <c:pt idx="2">
                  <c:v>0.8571428571428571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31814048"/>
        <c:axId val="-1531803168"/>
      </c:barChart>
      <c:catAx>
        <c:axId val="-153181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1803168"/>
        <c:crosses val="autoZero"/>
        <c:auto val="1"/>
        <c:lblAlgn val="ctr"/>
        <c:lblOffset val="100"/>
        <c:noMultiLvlLbl val="0"/>
      </c:catAx>
      <c:valAx>
        <c:axId val="-153180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181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0.88095238095238093</c:v>
                </c:pt>
                <c:pt idx="1">
                  <c:v>0.9</c:v>
                </c:pt>
                <c:pt idx="2">
                  <c:v>0.88095238095238093</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19983952"/>
        <c:axId val="-1419977968"/>
      </c:barChart>
      <c:catAx>
        <c:axId val="-141998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977968"/>
        <c:crosses val="autoZero"/>
        <c:auto val="1"/>
        <c:lblAlgn val="ctr"/>
        <c:lblOffset val="100"/>
        <c:noMultiLvlLbl val="0"/>
      </c:catAx>
      <c:valAx>
        <c:axId val="-1419977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98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0.9285714285714286</c:v>
                </c:pt>
                <c:pt idx="2">
                  <c:v>0.7857142857142857</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19985584"/>
        <c:axId val="-1419982864"/>
      </c:barChart>
      <c:catAx>
        <c:axId val="-141998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982864"/>
        <c:crosses val="autoZero"/>
        <c:auto val="1"/>
        <c:lblAlgn val="ctr"/>
        <c:lblOffset val="100"/>
        <c:noMultiLvlLbl val="0"/>
      </c:catAx>
      <c:valAx>
        <c:axId val="-141998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98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0.83333333333333337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19982320"/>
        <c:axId val="-1419987760"/>
      </c:barChart>
      <c:catAx>
        <c:axId val="-141998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987760"/>
        <c:crosses val="autoZero"/>
        <c:auto val="1"/>
        <c:lblAlgn val="ctr"/>
        <c:lblOffset val="100"/>
        <c:noMultiLvlLbl val="0"/>
      </c:catAx>
      <c:valAx>
        <c:axId val="-141998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98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0.8571428571428571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19981776"/>
        <c:axId val="-1419975248"/>
      </c:barChart>
      <c:catAx>
        <c:axId val="-141998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975248"/>
        <c:crosses val="autoZero"/>
        <c:auto val="1"/>
        <c:lblAlgn val="ctr"/>
        <c:lblOffset val="100"/>
        <c:noMultiLvlLbl val="0"/>
      </c:catAx>
      <c:valAx>
        <c:axId val="-141997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98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19974160"/>
        <c:axId val="-1419973616"/>
      </c:barChart>
      <c:catAx>
        <c:axId val="-141997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973616"/>
        <c:crosses val="autoZero"/>
        <c:auto val="1"/>
        <c:lblAlgn val="ctr"/>
        <c:lblOffset val="100"/>
        <c:noMultiLvlLbl val="0"/>
      </c:catAx>
      <c:valAx>
        <c:axId val="-141997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97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0.85922330097087374</c:v>
                </c:pt>
                <c:pt idx="1">
                  <c:v>0.83333333333333337</c:v>
                </c:pt>
                <c:pt idx="2">
                  <c:v>0.95145631067961167</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36046320"/>
        <c:axId val="-1536042512"/>
      </c:barChart>
      <c:catAx>
        <c:axId val="-1536046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6042512"/>
        <c:crosses val="autoZero"/>
        <c:auto val="1"/>
        <c:lblAlgn val="ctr"/>
        <c:lblOffset val="100"/>
        <c:noMultiLvlLbl val="0"/>
      </c:catAx>
      <c:valAx>
        <c:axId val="-1536042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6046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0.86654135338345861</c:v>
                </c:pt>
                <c:pt idx="1">
                  <c:v>0.90494296577946765</c:v>
                </c:pt>
                <c:pt idx="2">
                  <c:v>0.70143884892086328</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36055568"/>
        <c:axId val="-1536056656"/>
      </c:barChart>
      <c:catAx>
        <c:axId val="-153605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6056656"/>
        <c:crosses val="autoZero"/>
        <c:auto val="1"/>
        <c:lblAlgn val="ctr"/>
        <c:lblOffset val="100"/>
        <c:noMultiLvlLbl val="0"/>
      </c:catAx>
      <c:valAx>
        <c:axId val="-153605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605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0.86288232717716618</c:v>
                </c:pt>
                <c:pt idx="1">
                  <c:v>0.86913814955640056</c:v>
                </c:pt>
                <c:pt idx="2">
                  <c:v>0.82644757980023753</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36051760"/>
        <c:axId val="-1536056112"/>
        <c:extLst xmlns:c16r2="http://schemas.microsoft.com/office/drawing/2015/06/chart"/>
      </c:barChart>
      <c:catAx>
        <c:axId val="-15360517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6056112"/>
        <c:crosses val="autoZero"/>
        <c:auto val="1"/>
        <c:lblAlgn val="ctr"/>
        <c:lblOffset val="100"/>
        <c:noMultiLvlLbl val="0"/>
      </c:catAx>
      <c:valAx>
        <c:axId val="-15360561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36051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0.46153846153846156</c:v>
                </c:pt>
                <c:pt idx="1">
                  <c:v>0.45495857699805065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36051216"/>
        <c:axId val="-1536049040"/>
        <c:extLst xmlns:c16r2="http://schemas.microsoft.com/office/drawing/2015/06/chart"/>
      </c:barChart>
      <c:catAx>
        <c:axId val="-153605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6049040"/>
        <c:crosses val="autoZero"/>
        <c:auto val="1"/>
        <c:lblAlgn val="ctr"/>
        <c:lblOffset val="100"/>
        <c:noMultiLvlLbl val="0"/>
      </c:catAx>
      <c:valAx>
        <c:axId val="-153604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3605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0.8970588235294118</c:v>
                </c:pt>
                <c:pt idx="1">
                  <c:v>0.86764705882352944</c:v>
                </c:pt>
                <c:pt idx="2">
                  <c:v>0.37179487179487181</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31805888"/>
        <c:axId val="-1531817312"/>
      </c:barChart>
      <c:catAx>
        <c:axId val="-153180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1817312"/>
        <c:crosses val="autoZero"/>
        <c:auto val="1"/>
        <c:lblAlgn val="ctr"/>
        <c:lblOffset val="100"/>
        <c:noMultiLvlLbl val="0"/>
      </c:catAx>
      <c:valAx>
        <c:axId val="-153181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180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0.6428571428571429</c:v>
                </c:pt>
                <c:pt idx="1">
                  <c:v>0.8571428571428571</c:v>
                </c:pt>
                <c:pt idx="2">
                  <c:v>0.41025641025641024</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31813504"/>
        <c:axId val="-1531809696"/>
      </c:barChart>
      <c:catAx>
        <c:axId val="-153181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1809696"/>
        <c:crosses val="autoZero"/>
        <c:auto val="1"/>
        <c:lblAlgn val="ctr"/>
        <c:lblOffset val="100"/>
        <c:noMultiLvlLbl val="0"/>
      </c:catAx>
      <c:valAx>
        <c:axId val="-153180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181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0.90322580645161288</c:v>
                </c:pt>
                <c:pt idx="1">
                  <c:v>0.90322580645161288</c:v>
                </c:pt>
                <c:pt idx="2">
                  <c:v>0.625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31816224"/>
        <c:axId val="-1531806976"/>
      </c:barChart>
      <c:catAx>
        <c:axId val="-153181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1806976"/>
        <c:crosses val="autoZero"/>
        <c:auto val="1"/>
        <c:lblAlgn val="ctr"/>
        <c:lblOffset val="100"/>
        <c:noMultiLvlLbl val="0"/>
      </c:catAx>
      <c:valAx>
        <c:axId val="-153180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181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0.81578947368421051</c:v>
                </c:pt>
                <c:pt idx="1">
                  <c:v>0.91891891891891897</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31811872"/>
        <c:axId val="-1595521664"/>
      </c:barChart>
      <c:catAx>
        <c:axId val="-153181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95521664"/>
        <c:crosses val="autoZero"/>
        <c:auto val="1"/>
        <c:lblAlgn val="ctr"/>
        <c:lblOffset val="100"/>
        <c:noMultiLvlLbl val="0"/>
      </c:catAx>
      <c:valAx>
        <c:axId val="-1595521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181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95529824"/>
        <c:axId val="-1720019136"/>
      </c:barChart>
      <c:catAx>
        <c:axId val="-159552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19136"/>
        <c:crosses val="autoZero"/>
        <c:auto val="1"/>
        <c:lblAlgn val="ctr"/>
        <c:lblOffset val="100"/>
        <c:noMultiLvlLbl val="0"/>
      </c:catAx>
      <c:valAx>
        <c:axId val="-172001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9552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0.89583333333333337</c:v>
                </c:pt>
                <c:pt idx="1">
                  <c:v>0.9375</c:v>
                </c:pt>
                <c:pt idx="2">
                  <c:v>0.89583333333333337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20021856"/>
        <c:axId val="-1719632912"/>
      </c:barChart>
      <c:catAx>
        <c:axId val="-1720021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632912"/>
        <c:crosses val="autoZero"/>
        <c:auto val="1"/>
        <c:lblAlgn val="ctr"/>
        <c:lblOffset val="100"/>
        <c:noMultiLvlLbl val="0"/>
      </c:catAx>
      <c:valAx>
        <c:axId val="-1719632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021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0.91176470588235292</c:v>
                </c:pt>
                <c:pt idx="2">
                  <c:v>0.8529411764705882</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19980688"/>
        <c:axId val="-1419981232"/>
      </c:barChart>
      <c:catAx>
        <c:axId val="-1419980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981232"/>
        <c:crosses val="autoZero"/>
        <c:auto val="1"/>
        <c:lblAlgn val="ctr"/>
        <c:lblOffset val="100"/>
        <c:noMultiLvlLbl val="0"/>
      </c:catAx>
      <c:valAx>
        <c:axId val="-141998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980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0.96551724137931039</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19980144"/>
        <c:axId val="-1419979056"/>
      </c:barChart>
      <c:catAx>
        <c:axId val="-141998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979056"/>
        <c:crosses val="autoZero"/>
        <c:auto val="1"/>
        <c:lblAlgn val="ctr"/>
        <c:lblOffset val="100"/>
        <c:noMultiLvlLbl val="0"/>
      </c:catAx>
      <c:valAx>
        <c:axId val="-141997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98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40" sqref="D40"/>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409</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Le Kram</v>
      </c>
    </row>
    <row r="24" spans="1:11" ht="33" customHeight="1" x14ac:dyDescent="0.25">
      <c r="A24" s="86" t="s">
        <v>328</v>
      </c>
      <c r="B24" s="303">
        <f>AVERAGE('A1 Exploitation'!D549,'A1 Technique'!D199)</f>
        <v>0.86288232717716618</v>
      </c>
      <c r="C24" s="303"/>
      <c r="D24" s="78"/>
      <c r="E24" s="78"/>
      <c r="F24" s="78"/>
      <c r="G24" s="78"/>
      <c r="H24" s="78"/>
      <c r="I24" s="78"/>
    </row>
    <row r="25" spans="1:11" ht="33" customHeight="1" x14ac:dyDescent="0.25">
      <c r="A25" s="85" t="s">
        <v>329</v>
      </c>
      <c r="B25" s="303">
        <f>AVERAGE('A2 Exploitation'!D549,'A2 Technique'!D199)</f>
        <v>0.86913814955640056</v>
      </c>
      <c r="C25" s="303"/>
      <c r="D25" s="78"/>
      <c r="E25" s="78"/>
      <c r="F25" s="78"/>
      <c r="G25" s="78"/>
      <c r="H25" s="78"/>
      <c r="I25" s="78"/>
    </row>
    <row r="26" spans="1:11" ht="33" customHeight="1" x14ac:dyDescent="0.25">
      <c r="A26" s="86" t="s">
        <v>330</v>
      </c>
      <c r="B26" s="303">
        <f>AVERAGE('A3 Exploitation'!D549,'A3 Technique'!D199)</f>
        <v>0.82644757980023753</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Le Kram</v>
      </c>
    </row>
    <row r="34" spans="1:10" ht="33" customHeight="1" x14ac:dyDescent="0.25">
      <c r="A34" s="86" t="s">
        <v>328</v>
      </c>
      <c r="B34" s="303">
        <f>'A1 Exploitation'!D549</f>
        <v>0.86654135338345861</v>
      </c>
      <c r="C34" s="303"/>
      <c r="D34" s="78"/>
      <c r="E34" s="78"/>
      <c r="F34" s="78"/>
      <c r="G34" s="78"/>
      <c r="H34" s="78"/>
      <c r="I34" s="78"/>
    </row>
    <row r="35" spans="1:10" ht="33" customHeight="1" x14ac:dyDescent="0.25">
      <c r="A35" s="85" t="s">
        <v>329</v>
      </c>
      <c r="B35" s="303">
        <f>'A2 Exploitation'!D549</f>
        <v>0.90494296577946765</v>
      </c>
      <c r="C35" s="303"/>
      <c r="D35" s="78"/>
      <c r="E35" s="78"/>
      <c r="F35" s="78"/>
      <c r="G35" s="78"/>
      <c r="H35" s="78"/>
      <c r="I35" s="78"/>
    </row>
    <row r="36" spans="1:10" ht="33" customHeight="1" x14ac:dyDescent="0.25">
      <c r="A36" s="86" t="s">
        <v>330</v>
      </c>
      <c r="B36" s="303">
        <f>'A3 Exploitation'!D549</f>
        <v>0.70143884892086328</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Le Kram</v>
      </c>
    </row>
    <row r="43" spans="1:10" ht="33" customHeight="1" x14ac:dyDescent="0.25">
      <c r="A43" s="86" t="s">
        <v>328</v>
      </c>
      <c r="B43" s="303">
        <f>AVERAGE('A1 Exploitation'!D547, 'A1 Technique'!D197)</f>
        <v>0.46153846153846156</v>
      </c>
      <c r="C43" s="303"/>
      <c r="D43" s="78"/>
      <c r="E43" s="78"/>
      <c r="F43" s="78"/>
      <c r="G43" s="78"/>
      <c r="H43" s="78"/>
      <c r="I43" s="78"/>
    </row>
    <row r="44" spans="1:10" ht="33" customHeight="1" x14ac:dyDescent="0.25">
      <c r="A44" s="85" t="s">
        <v>329</v>
      </c>
      <c r="B44" s="303">
        <f>AVERAGE('A2 Exploitation'!D547, 'A2 Technique'!D197)</f>
        <v>0.45495857699805065</v>
      </c>
      <c r="C44" s="303"/>
      <c r="D44" s="78"/>
      <c r="E44" s="78"/>
      <c r="F44" s="78"/>
      <c r="G44" s="78"/>
      <c r="H44" s="78"/>
      <c r="I44" s="78"/>
    </row>
    <row r="45" spans="1:10" ht="33" customHeight="1" x14ac:dyDescent="0.25">
      <c r="A45" s="86" t="s">
        <v>330</v>
      </c>
      <c r="B45" s="303" t="e">
        <f>AVERAGE('A3 Exploitation'!D547, 'A3 Technique'!D197)</f>
        <v>#DIV/0!</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Le Kram</v>
      </c>
    </row>
    <row r="52" spans="1:10" ht="33" customHeight="1" x14ac:dyDescent="0.25">
      <c r="A52" s="86" t="s">
        <v>328</v>
      </c>
      <c r="B52" s="306">
        <f>'A1 Exploitation'!D46</f>
        <v>0.96666666666666667</v>
      </c>
      <c r="C52" s="306"/>
      <c r="D52" s="78"/>
      <c r="E52" s="78"/>
      <c r="F52" s="78"/>
      <c r="G52" s="78"/>
      <c r="H52" s="78"/>
      <c r="I52" s="78"/>
    </row>
    <row r="53" spans="1:10" ht="33" customHeight="1" x14ac:dyDescent="0.25">
      <c r="A53" s="85" t="s">
        <v>329</v>
      </c>
      <c r="B53" s="306">
        <f>'A2 Exploitation'!D46</f>
        <v>0.9</v>
      </c>
      <c r="C53" s="306"/>
      <c r="D53" s="78"/>
      <c r="E53" s="78"/>
      <c r="F53" s="78"/>
      <c r="G53" s="78"/>
      <c r="H53" s="78"/>
      <c r="I53" s="78"/>
    </row>
    <row r="54" spans="1:10" ht="33" customHeight="1" x14ac:dyDescent="0.25">
      <c r="A54" s="86" t="s">
        <v>330</v>
      </c>
      <c r="B54" s="306">
        <f>'A3 Exploitation'!D46</f>
        <v>0.8571428571428571</v>
      </c>
      <c r="C54" s="306"/>
      <c r="D54" s="78"/>
      <c r="E54" s="78"/>
      <c r="F54" s="78"/>
      <c r="G54" s="78"/>
      <c r="H54" s="78"/>
      <c r="I54" s="78"/>
    </row>
    <row r="55" spans="1:10" ht="33" customHeight="1" x14ac:dyDescent="0.25">
      <c r="A55" s="86" t="s">
        <v>331</v>
      </c>
      <c r="B55" s="306">
        <f>'A4 Exploitation'!D46</f>
        <v>0</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Le Kram</v>
      </c>
    </row>
    <row r="61" spans="1:10" ht="33" customHeight="1" x14ac:dyDescent="0.25">
      <c r="A61" s="86" t="s">
        <v>328</v>
      </c>
      <c r="B61" s="303">
        <f>'A1 Exploitation'!D103</f>
        <v>0.8970588235294118</v>
      </c>
      <c r="C61" s="303"/>
      <c r="D61" s="78"/>
      <c r="E61" s="78"/>
      <c r="F61" s="78"/>
      <c r="G61" s="78"/>
      <c r="H61" s="78"/>
      <c r="I61" s="78"/>
    </row>
    <row r="62" spans="1:10" ht="33" customHeight="1" x14ac:dyDescent="0.25">
      <c r="A62" s="85" t="s">
        <v>329</v>
      </c>
      <c r="B62" s="303">
        <f>'A2 Exploitation'!D103</f>
        <v>0.86764705882352944</v>
      </c>
      <c r="C62" s="303"/>
      <c r="D62" s="78"/>
      <c r="E62" s="78"/>
      <c r="F62" s="78"/>
      <c r="G62" s="78"/>
      <c r="H62" s="78"/>
      <c r="I62" s="78"/>
    </row>
    <row r="63" spans="1:10" ht="33" customHeight="1" x14ac:dyDescent="0.25">
      <c r="A63" s="86" t="s">
        <v>330</v>
      </c>
      <c r="B63" s="303">
        <f>'A3 Exploitation'!D103</f>
        <v>0.37179487179487181</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Le Kram</v>
      </c>
    </row>
    <row r="70" spans="1:10" ht="33" customHeight="1" x14ac:dyDescent="0.25">
      <c r="A70" s="86" t="s">
        <v>328</v>
      </c>
      <c r="B70" s="303">
        <f>'A1 Exploitation'!D158</f>
        <v>0.6428571428571429</v>
      </c>
      <c r="C70" s="303"/>
      <c r="D70" s="78"/>
      <c r="E70" s="78"/>
      <c r="F70" s="78"/>
      <c r="G70" s="78"/>
      <c r="H70" s="78"/>
      <c r="I70" s="78"/>
    </row>
    <row r="71" spans="1:10" ht="33" customHeight="1" x14ac:dyDescent="0.25">
      <c r="A71" s="85" t="s">
        <v>329</v>
      </c>
      <c r="B71" s="303">
        <f>'A2 Exploitation'!D158</f>
        <v>0.8571428571428571</v>
      </c>
      <c r="C71" s="303"/>
      <c r="D71" s="78"/>
      <c r="E71" s="78"/>
      <c r="F71" s="78"/>
      <c r="G71" s="78"/>
      <c r="H71" s="78"/>
      <c r="I71" s="78"/>
    </row>
    <row r="72" spans="1:10" ht="33" customHeight="1" x14ac:dyDescent="0.25">
      <c r="A72" s="86" t="s">
        <v>330</v>
      </c>
      <c r="B72" s="303">
        <f>'A3 Exploitation'!D158</f>
        <v>0.41025641025641024</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Le Kram</v>
      </c>
    </row>
    <row r="79" spans="1:10" ht="33" customHeight="1" x14ac:dyDescent="0.25">
      <c r="A79" s="86" t="s">
        <v>328</v>
      </c>
      <c r="B79" s="303">
        <f>'A1 Exploitation'!D205</f>
        <v>0.90322580645161288</v>
      </c>
      <c r="C79" s="303"/>
      <c r="D79" s="78"/>
      <c r="E79" s="78"/>
      <c r="F79" s="78"/>
      <c r="G79" s="78"/>
      <c r="H79" s="78"/>
      <c r="I79" s="78"/>
    </row>
    <row r="80" spans="1:10" ht="33" customHeight="1" x14ac:dyDescent="0.25">
      <c r="A80" s="85" t="s">
        <v>329</v>
      </c>
      <c r="B80" s="303">
        <f>'A2 Exploitation'!D205</f>
        <v>0.90322580645161288</v>
      </c>
      <c r="C80" s="303"/>
      <c r="D80" s="78"/>
      <c r="E80" s="78"/>
      <c r="F80" s="78"/>
      <c r="G80" s="78"/>
      <c r="H80" s="78"/>
      <c r="I80" s="78"/>
    </row>
    <row r="81" spans="1:10" ht="33" customHeight="1" x14ac:dyDescent="0.25">
      <c r="A81" s="86" t="s">
        <v>330</v>
      </c>
      <c r="B81" s="303">
        <f>'A3 Exploitation'!D205</f>
        <v>0.625</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Le Kram</v>
      </c>
    </row>
    <row r="88" spans="1:10" ht="33" customHeight="1" x14ac:dyDescent="0.25">
      <c r="A88" s="86" t="s">
        <v>328</v>
      </c>
      <c r="B88" s="303">
        <f>'A1 Exploitation'!D266</f>
        <v>0.81578947368421051</v>
      </c>
      <c r="C88" s="303"/>
      <c r="D88" s="78"/>
      <c r="E88" s="78"/>
      <c r="F88" s="78"/>
      <c r="G88" s="78"/>
      <c r="H88" s="78"/>
      <c r="I88" s="78"/>
    </row>
    <row r="89" spans="1:10" ht="33" customHeight="1" x14ac:dyDescent="0.25">
      <c r="A89" s="85" t="s">
        <v>329</v>
      </c>
      <c r="B89" s="303">
        <f>'A2 Exploitation'!D266</f>
        <v>0.91891891891891897</v>
      </c>
      <c r="C89" s="303"/>
      <c r="D89" s="78"/>
      <c r="E89" s="78"/>
      <c r="F89" s="78"/>
      <c r="G89" s="78"/>
      <c r="H89" s="78"/>
      <c r="I89" s="78"/>
    </row>
    <row r="90" spans="1:10" ht="33" customHeight="1" x14ac:dyDescent="0.25">
      <c r="A90" s="86" t="s">
        <v>330</v>
      </c>
      <c r="B90" s="303">
        <f>'A3 Exploitation'!D266</f>
        <v>0.75</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Le Kram</v>
      </c>
    </row>
    <row r="97" spans="1:10" ht="33" customHeight="1" x14ac:dyDescent="0.25">
      <c r="A97" s="86" t="s">
        <v>328</v>
      </c>
      <c r="B97" s="303" t="e">
        <f>'A1 Exploitation'!D318</f>
        <v>#DIV/0!</v>
      </c>
      <c r="C97" s="303"/>
      <c r="D97" s="78"/>
      <c r="E97" s="78"/>
      <c r="F97" s="78"/>
      <c r="G97" s="78"/>
      <c r="H97" s="78"/>
      <c r="I97" s="78"/>
    </row>
    <row r="98" spans="1:10" ht="33" customHeight="1" x14ac:dyDescent="0.25">
      <c r="A98" s="85" t="s">
        <v>329</v>
      </c>
      <c r="B98" s="303" t="e">
        <f>'A2 Exploitation'!D318</f>
        <v>#DIV/0!</v>
      </c>
      <c r="C98" s="303"/>
      <c r="D98" s="78"/>
      <c r="E98" s="78"/>
      <c r="F98" s="78"/>
      <c r="G98" s="78"/>
      <c r="H98" s="78"/>
      <c r="I98" s="78"/>
    </row>
    <row r="99" spans="1:10" ht="33" customHeight="1" x14ac:dyDescent="0.25">
      <c r="A99" s="86" t="s">
        <v>330</v>
      </c>
      <c r="B99" s="303" t="e">
        <f>'A3 Exploitation'!D318</f>
        <v>#DIV/0!</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Le Kram</v>
      </c>
    </row>
    <row r="106" spans="1:10" ht="33" customHeight="1" x14ac:dyDescent="0.25">
      <c r="A106" s="86" t="s">
        <v>328</v>
      </c>
      <c r="B106" s="303">
        <f>'A1 Exploitation'!D358</f>
        <v>0.89583333333333337</v>
      </c>
      <c r="C106" s="303"/>
      <c r="D106" s="78"/>
      <c r="E106" s="78"/>
      <c r="F106" s="78"/>
      <c r="G106" s="78"/>
      <c r="H106" s="78"/>
      <c r="I106" s="78"/>
    </row>
    <row r="107" spans="1:10" ht="33" customHeight="1" x14ac:dyDescent="0.25">
      <c r="A107" s="85" t="s">
        <v>329</v>
      </c>
      <c r="B107" s="303">
        <f>'A2 Exploitation'!D358</f>
        <v>0.9375</v>
      </c>
      <c r="C107" s="303"/>
      <c r="D107" s="78"/>
      <c r="E107" s="78"/>
      <c r="F107" s="78"/>
      <c r="G107" s="78"/>
      <c r="H107" s="78"/>
      <c r="I107" s="78"/>
    </row>
    <row r="108" spans="1:10" ht="33" customHeight="1" x14ac:dyDescent="0.25">
      <c r="A108" s="86" t="s">
        <v>330</v>
      </c>
      <c r="B108" s="303">
        <f>'A3 Exploitation'!D358</f>
        <v>0.89583333333333337</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Le Kram</v>
      </c>
    </row>
    <row r="115" spans="1:10" ht="33" customHeight="1" x14ac:dyDescent="0.25">
      <c r="A115" s="86" t="s">
        <v>328</v>
      </c>
      <c r="B115" s="303">
        <f>'A1 Exploitation'!D391</f>
        <v>0.8529411764705882</v>
      </c>
      <c r="C115" s="303"/>
      <c r="D115" s="78"/>
      <c r="E115" s="78"/>
      <c r="F115" s="78"/>
      <c r="G115" s="78"/>
      <c r="H115" s="78"/>
      <c r="I115" s="78"/>
    </row>
    <row r="116" spans="1:10" ht="33" customHeight="1" x14ac:dyDescent="0.25">
      <c r="A116" s="85" t="s">
        <v>329</v>
      </c>
      <c r="B116" s="303">
        <f>'A2 Exploitation'!D391</f>
        <v>0.91176470588235292</v>
      </c>
      <c r="C116" s="303"/>
      <c r="D116" s="78"/>
      <c r="E116" s="78"/>
      <c r="F116" s="78"/>
      <c r="G116" s="78"/>
      <c r="H116" s="78"/>
      <c r="I116" s="78"/>
    </row>
    <row r="117" spans="1:10" ht="33" customHeight="1" x14ac:dyDescent="0.25">
      <c r="A117" s="86" t="s">
        <v>330</v>
      </c>
      <c r="B117" s="303">
        <f>'A3 Exploitation'!D391</f>
        <v>0.8529411764705882</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Le Kram</v>
      </c>
    </row>
    <row r="124" spans="1:10" ht="33" customHeight="1" x14ac:dyDescent="0.25">
      <c r="A124" s="86" t="s">
        <v>328</v>
      </c>
      <c r="B124" s="303">
        <f>'A1 Exploitation'!D444</f>
        <v>0.96551724137931039</v>
      </c>
      <c r="C124" s="303"/>
      <c r="D124" s="78"/>
      <c r="E124" s="78"/>
      <c r="F124" s="78"/>
      <c r="G124" s="78"/>
      <c r="H124" s="78"/>
      <c r="I124" s="78"/>
    </row>
    <row r="125" spans="1:10" ht="33" customHeight="1" x14ac:dyDescent="0.25">
      <c r="A125" s="85" t="s">
        <v>329</v>
      </c>
      <c r="B125" s="303">
        <f>'A2 Exploitation'!D444</f>
        <v>0.96551724137931039</v>
      </c>
      <c r="C125" s="303"/>
      <c r="D125" s="78"/>
      <c r="E125" s="78"/>
      <c r="F125" s="78"/>
      <c r="G125" s="78"/>
      <c r="H125" s="78"/>
      <c r="I125" s="78"/>
    </row>
    <row r="126" spans="1:10" ht="33" customHeight="1" x14ac:dyDescent="0.25">
      <c r="A126" s="86" t="s">
        <v>330</v>
      </c>
      <c r="B126" s="303">
        <f>'A3 Exploitation'!D444</f>
        <v>0.94827586206896552</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Le Kram</v>
      </c>
    </row>
    <row r="133" spans="1:10" ht="33" customHeight="1" x14ac:dyDescent="0.25">
      <c r="A133" s="86" t="s">
        <v>328</v>
      </c>
      <c r="B133" s="303">
        <f>'A1 Exploitation'!D481</f>
        <v>0.88095238095238093</v>
      </c>
      <c r="C133" s="303"/>
      <c r="D133" s="78"/>
      <c r="E133" s="78"/>
      <c r="F133" s="78"/>
      <c r="G133" s="78"/>
      <c r="H133" s="78"/>
      <c r="I133" s="78"/>
    </row>
    <row r="134" spans="1:10" ht="33" customHeight="1" x14ac:dyDescent="0.25">
      <c r="A134" s="85" t="s">
        <v>329</v>
      </c>
      <c r="B134" s="303">
        <f>'A2 Exploitation'!D481</f>
        <v>0.9</v>
      </c>
      <c r="C134" s="303"/>
      <c r="D134" s="78"/>
      <c r="E134" s="78"/>
      <c r="F134" s="78"/>
      <c r="G134" s="78"/>
      <c r="H134" s="78"/>
      <c r="I134" s="78"/>
    </row>
    <row r="135" spans="1:10" ht="33" customHeight="1" x14ac:dyDescent="0.25">
      <c r="A135" s="86" t="s">
        <v>330</v>
      </c>
      <c r="B135" s="303">
        <f>'A3 Exploitation'!D481</f>
        <v>0.88095238095238093</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Le Kram</v>
      </c>
    </row>
    <row r="142" spans="1:10" ht="33" customHeight="1" x14ac:dyDescent="0.25">
      <c r="A142" s="86" t="s">
        <v>328</v>
      </c>
      <c r="B142" s="303">
        <f>'A1 Exploitation'!D503</f>
        <v>0.9375</v>
      </c>
      <c r="C142" s="303"/>
      <c r="D142" s="78"/>
      <c r="E142" s="78"/>
      <c r="F142" s="78"/>
      <c r="G142" s="78"/>
      <c r="H142" s="78"/>
      <c r="I142" s="78"/>
    </row>
    <row r="143" spans="1:10" ht="33" customHeight="1" x14ac:dyDescent="0.25">
      <c r="A143" s="85" t="s">
        <v>329</v>
      </c>
      <c r="B143" s="303">
        <f>'A2 Exploitation'!D503</f>
        <v>0.9285714285714286</v>
      </c>
      <c r="C143" s="303"/>
      <c r="D143" s="78"/>
      <c r="E143" s="78"/>
      <c r="F143" s="78"/>
      <c r="G143" s="78"/>
      <c r="H143" s="78"/>
      <c r="I143" s="78"/>
    </row>
    <row r="144" spans="1:10" ht="33" customHeight="1" x14ac:dyDescent="0.25">
      <c r="A144" s="86" t="s">
        <v>330</v>
      </c>
      <c r="B144" s="303">
        <f>'A3 Exploitation'!D503</f>
        <v>0.7857142857142857</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Le Kram</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0.83333333333333337</v>
      </c>
      <c r="C152" s="303"/>
      <c r="D152" s="78"/>
      <c r="E152" s="78"/>
      <c r="F152" s="78"/>
      <c r="G152" s="78"/>
      <c r="H152" s="78"/>
      <c r="I152" s="78"/>
    </row>
    <row r="153" spans="1:10" ht="33" customHeight="1" x14ac:dyDescent="0.25">
      <c r="A153" s="86" t="s">
        <v>330</v>
      </c>
      <c r="B153" s="303">
        <f>'A3 Exploitation'!D514</f>
        <v>1</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Le Kram</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0.8571428571428571</v>
      </c>
      <c r="C162" s="303"/>
      <c r="D162" s="78"/>
      <c r="E162" s="78"/>
      <c r="F162" s="78"/>
      <c r="G162" s="78"/>
      <c r="H162" s="78"/>
      <c r="I162" s="78"/>
    </row>
    <row r="163" spans="1:10" ht="33" customHeight="1" x14ac:dyDescent="0.25">
      <c r="A163" s="86" t="s">
        <v>330</v>
      </c>
      <c r="B163" s="303">
        <f>'A3 Exploitation'!D534</f>
        <v>0.875</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Le Kram</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1</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Le Kram</v>
      </c>
    </row>
    <row r="179" spans="1:10" ht="33" customHeight="1" x14ac:dyDescent="0.25">
      <c r="A179" s="86" t="s">
        <v>328</v>
      </c>
      <c r="B179" s="303">
        <f>'A1 Technique'!D199</f>
        <v>0.85922330097087374</v>
      </c>
      <c r="C179" s="303"/>
    </row>
    <row r="180" spans="1:10" ht="33" customHeight="1" x14ac:dyDescent="0.25">
      <c r="A180" s="85" t="s">
        <v>329</v>
      </c>
      <c r="B180" s="303">
        <f>'A2 Technique'!D199</f>
        <v>0.83333333333333337</v>
      </c>
      <c r="C180" s="303"/>
    </row>
    <row r="181" spans="1:10" ht="33" customHeight="1" x14ac:dyDescent="0.25">
      <c r="A181" s="86" t="s">
        <v>330</v>
      </c>
      <c r="B181" s="303">
        <f>'A3 Technique'!D199</f>
        <v>0.95145631067961167</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RLWT4D0+iGSv2Ez8+bOV6lVhJMc1Rd5ZPswYJN49xSM5YxlDx1o/bbF2k0Djp9rncTALr32QQy6BAW6J6LZNg==" saltValue="zjZ4CRyi7+KTQ1qA4qqzl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Le Kram</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300"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KXaQ9CSonYwNMCr5qbQKFfsuj3jPCxFe0RT3Wcqn9Sm5TQOMvpinuqCzrIYgXi+8q4LC3fcrJRvxPfVi9iH/A==" saltValue="naoKBxrtuiDs1E4EP4lC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L192" sqref="L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Le Kram</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300"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9" zoomScale="96" zoomScaleSheetLayoutView="96" workbookViewId="0">
      <selection activeCell="F543" sqref="F54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
        <v>409</v>
      </c>
      <c r="B8" s="332"/>
      <c r="C8" s="332"/>
      <c r="D8" s="332"/>
      <c r="E8" s="332"/>
      <c r="F8" s="332"/>
      <c r="G8" s="125"/>
    </row>
    <row r="9" spans="1:7" ht="24" x14ac:dyDescent="0.45">
      <c r="A9" s="14" t="s">
        <v>42</v>
      </c>
      <c r="B9" s="333" t="s">
        <v>464</v>
      </c>
      <c r="C9" s="333"/>
      <c r="D9" s="333"/>
      <c r="E9" s="333"/>
      <c r="F9" s="333"/>
      <c r="G9" s="125"/>
    </row>
    <row r="10" spans="1:7" ht="24" x14ac:dyDescent="0.45">
      <c r="A10" s="15" t="s">
        <v>44</v>
      </c>
      <c r="B10" s="334" t="s">
        <v>408</v>
      </c>
      <c r="C10" s="334"/>
      <c r="D10" s="334"/>
      <c r="E10" s="334"/>
      <c r="F10" s="334"/>
      <c r="G10" s="125"/>
    </row>
    <row r="11" spans="1:7" ht="24" x14ac:dyDescent="0.45">
      <c r="A11" s="14" t="s">
        <v>43</v>
      </c>
      <c r="B11" s="329">
        <v>43178</v>
      </c>
      <c r="C11" s="329"/>
      <c r="D11" s="329"/>
      <c r="E11" s="329"/>
      <c r="F11" s="329"/>
      <c r="G11" s="125"/>
    </row>
    <row r="12" spans="1:7" ht="24" x14ac:dyDescent="0.45">
      <c r="A12" s="14" t="s">
        <v>239</v>
      </c>
      <c r="B12" s="327">
        <f>D549</f>
        <v>0.86654135338345861</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43178</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1</v>
      </c>
      <c r="C39" s="130"/>
      <c r="D39" s="95" t="s">
        <v>410</v>
      </c>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43178</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99" x14ac:dyDescent="0.3">
      <c r="A69" s="209" t="s">
        <v>380</v>
      </c>
      <c r="B69" s="130">
        <v>1</v>
      </c>
      <c r="C69" s="150" t="str">
        <f>IF(B69=0, -5, "0")</f>
        <v>0</v>
      </c>
      <c r="D69" s="235" t="s">
        <v>472</v>
      </c>
      <c r="E69" s="94"/>
      <c r="F69" s="204" t="s">
        <v>356</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2" t="s">
        <v>411</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1</v>
      </c>
      <c r="C77" s="13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82.5" x14ac:dyDescent="0.3">
      <c r="A81" s="70" t="s">
        <v>178</v>
      </c>
      <c r="B81" s="130">
        <v>1</v>
      </c>
      <c r="C81" s="131"/>
      <c r="D81" s="151" t="s">
        <v>412</v>
      </c>
      <c r="E81" s="106"/>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1</v>
      </c>
      <c r="C83" s="213"/>
      <c r="D83" s="151" t="s">
        <v>413</v>
      </c>
      <c r="E83" s="106"/>
      <c r="F83" s="205" t="s">
        <v>357</v>
      </c>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473</v>
      </c>
      <c r="E92" s="106"/>
      <c r="F92" s="204" t="s">
        <v>356</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1</v>
      </c>
      <c r="C95" s="230"/>
      <c r="D95" s="231" t="s">
        <v>414</v>
      </c>
      <c r="E95" s="106"/>
      <c r="F95" s="204" t="s">
        <v>356</v>
      </c>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415</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0.8970588235294118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43178</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416</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99" x14ac:dyDescent="0.3">
      <c r="A124" s="4" t="s">
        <v>59</v>
      </c>
      <c r="B124" s="130">
        <v>2</v>
      </c>
      <c r="C124" s="130"/>
      <c r="D124" s="116" t="s">
        <v>474</v>
      </c>
      <c r="E124" s="95"/>
      <c r="F124" s="204" t="s">
        <v>356</v>
      </c>
    </row>
    <row r="125" spans="1:6" ht="30" x14ac:dyDescent="0.3">
      <c r="A125" s="209" t="s">
        <v>159</v>
      </c>
      <c r="B125" s="130">
        <v>2</v>
      </c>
      <c r="C125" s="280" t="str">
        <f>IF(B125=0, -5, "0")</f>
        <v>0</v>
      </c>
      <c r="D125" s="226" t="s">
        <v>469</v>
      </c>
      <c r="E125" s="94"/>
      <c r="F125" s="204"/>
    </row>
    <row r="126" spans="1:6" x14ac:dyDescent="0.3">
      <c r="A126" s="70" t="s">
        <v>251</v>
      </c>
      <c r="B126" s="130">
        <v>2</v>
      </c>
      <c r="C126" s="130"/>
      <c r="D126" s="157"/>
      <c r="E126" s="94"/>
      <c r="F126" s="204"/>
    </row>
    <row r="127" spans="1:6" ht="66" x14ac:dyDescent="0.3">
      <c r="A127" s="191" t="s">
        <v>68</v>
      </c>
      <c r="B127" s="130">
        <v>0</v>
      </c>
      <c r="C127" s="213"/>
      <c r="D127" s="116" t="s">
        <v>442</v>
      </c>
      <c r="E127" s="113" t="s">
        <v>441</v>
      </c>
      <c r="F127" s="204" t="s">
        <v>356</v>
      </c>
    </row>
    <row r="128" spans="1:6" ht="33" x14ac:dyDescent="0.3">
      <c r="A128" s="4" t="s">
        <v>170</v>
      </c>
      <c r="B128" s="130">
        <v>1</v>
      </c>
      <c r="C128" s="131"/>
      <c r="D128" s="151" t="s">
        <v>417</v>
      </c>
      <c r="E128" s="94"/>
      <c r="F128" s="204" t="s">
        <v>357</v>
      </c>
    </row>
    <row r="129" spans="1:7" s="112" customFormat="1" ht="35.25" customHeight="1" x14ac:dyDescent="0.3">
      <c r="A129" s="238" t="s">
        <v>387</v>
      </c>
      <c r="B129" s="130">
        <v>1</v>
      </c>
      <c r="C129" s="291" t="str">
        <f>IF(B129=0, -5, "0")</f>
        <v>0</v>
      </c>
      <c r="D129" s="149" t="s">
        <v>418</v>
      </c>
      <c r="E129" s="116"/>
      <c r="F129" s="204" t="s">
        <v>356</v>
      </c>
      <c r="G129" s="127"/>
    </row>
    <row r="130" spans="1:7" ht="18" x14ac:dyDescent="0.3">
      <c r="A130" s="70" t="s">
        <v>240</v>
      </c>
      <c r="B130" s="130">
        <v>2</v>
      </c>
      <c r="C130" s="131"/>
      <c r="D130" s="154"/>
      <c r="E130" s="106"/>
      <c r="F130" s="204"/>
    </row>
    <row r="131" spans="1:7" ht="30" x14ac:dyDescent="0.3">
      <c r="A131" s="209" t="s">
        <v>380</v>
      </c>
      <c r="B131" s="130" t="s">
        <v>32</v>
      </c>
      <c r="C131" s="291" t="str">
        <f>IF(B131=0, -5, "0")</f>
        <v>0</v>
      </c>
      <c r="D131" s="95"/>
      <c r="E131" s="95"/>
      <c r="F131" s="204"/>
      <c r="G131" s="127"/>
    </row>
    <row r="132" spans="1:7" ht="66" x14ac:dyDescent="0.3">
      <c r="A132" s="210" t="s">
        <v>157</v>
      </c>
      <c r="B132" s="130">
        <v>0</v>
      </c>
      <c r="C132" s="150">
        <f>IF(B132=0, -5, "0")</f>
        <v>-5</v>
      </c>
      <c r="D132" s="294" t="s">
        <v>443</v>
      </c>
      <c r="E132" s="95" t="s">
        <v>475</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0.61111111111111116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79.5" customHeight="1" x14ac:dyDescent="0.3">
      <c r="A147" s="238" t="s">
        <v>404</v>
      </c>
      <c r="B147" s="130">
        <v>0</v>
      </c>
      <c r="C147" s="150">
        <f>IF(B147=0, -5, "0")</f>
        <v>-5</v>
      </c>
      <c r="D147" s="116" t="s">
        <v>476</v>
      </c>
      <c r="E147" s="116" t="s">
        <v>477</v>
      </c>
      <c r="F147" s="204" t="s">
        <v>356</v>
      </c>
      <c r="G147" s="127"/>
    </row>
    <row r="148" spans="1:7" s="112" customFormat="1" ht="18" customHeight="1" x14ac:dyDescent="0.35">
      <c r="A148" s="324" t="s">
        <v>379</v>
      </c>
      <c r="B148" s="325"/>
      <c r="C148" s="325"/>
      <c r="D148" s="326"/>
      <c r="E148" s="116"/>
      <c r="F148" s="204"/>
      <c r="G148" s="127"/>
    </row>
    <row r="149" spans="1:7" s="112" customFormat="1" ht="24" customHeight="1" x14ac:dyDescent="0.3">
      <c r="A149" s="58" t="s">
        <v>361</v>
      </c>
      <c r="B149" s="130">
        <v>1</v>
      </c>
      <c r="C149" s="225"/>
      <c r="D149" s="165" t="s">
        <v>478</v>
      </c>
      <c r="E149" s="116"/>
      <c r="F149" s="204" t="s">
        <v>356</v>
      </c>
      <c r="G149" s="127"/>
    </row>
    <row r="150" spans="1:7" s="112" customFormat="1" x14ac:dyDescent="0.3">
      <c r="A150" s="55" t="s">
        <v>386</v>
      </c>
      <c r="B150" s="130">
        <v>2</v>
      </c>
      <c r="C150" s="225"/>
      <c r="D150" s="116"/>
      <c r="E150" s="116"/>
      <c r="F150" s="204"/>
      <c r="G150" s="127"/>
    </row>
    <row r="151" spans="1:7" s="112" customFormat="1" x14ac:dyDescent="0.3">
      <c r="A151" s="219" t="s">
        <v>391</v>
      </c>
      <c r="B151" s="130">
        <v>1</v>
      </c>
      <c r="C151" s="225"/>
      <c r="D151" s="116" t="s">
        <v>420</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51">
        <v>0</v>
      </c>
      <c r="E153" s="252"/>
      <c r="F153" s="253"/>
    </row>
    <row r="154" spans="1:7" x14ac:dyDescent="0.3">
      <c r="A154" s="5" t="s">
        <v>36</v>
      </c>
      <c r="B154" s="5"/>
      <c r="C154" s="5"/>
      <c r="D154" s="5">
        <f>SUM(B143:C147,B149:C153)</f>
        <v>9</v>
      </c>
    </row>
    <row r="155" spans="1:7" x14ac:dyDescent="0.3">
      <c r="A155" s="5" t="s">
        <v>35</v>
      </c>
      <c r="B155" s="132"/>
      <c r="C155" s="133"/>
      <c r="D155" s="134">
        <f>D154/(COUNT(B143:C147,B149:C153)*2)</f>
        <v>0.45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0.6428571428571429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43178</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t="s">
        <v>421</v>
      </c>
      <c r="E165" s="94"/>
      <c r="F165" s="204"/>
    </row>
    <row r="166" spans="1:7" x14ac:dyDescent="0.3">
      <c r="A166" s="7" t="s">
        <v>255</v>
      </c>
      <c r="B166" s="130">
        <v>2</v>
      </c>
      <c r="C166" s="130"/>
      <c r="D166" s="95"/>
      <c r="E166" s="94"/>
      <c r="F166" s="204"/>
    </row>
    <row r="167" spans="1:7" ht="49.5" x14ac:dyDescent="0.3">
      <c r="A167" s="7" t="s">
        <v>63</v>
      </c>
      <c r="B167" s="130">
        <v>1</v>
      </c>
      <c r="C167" s="95"/>
      <c r="D167" s="95" t="s">
        <v>422</v>
      </c>
      <c r="E167" s="94"/>
      <c r="F167" s="204" t="s">
        <v>357</v>
      </c>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424</v>
      </c>
      <c r="E176" s="94"/>
      <c r="F176" s="204" t="s">
        <v>356</v>
      </c>
    </row>
    <row r="177" spans="1:7" x14ac:dyDescent="0.3">
      <c r="A177" s="4" t="s">
        <v>122</v>
      </c>
      <c r="B177" s="130">
        <v>2</v>
      </c>
      <c r="C177" s="130"/>
      <c r="D177" s="113"/>
      <c r="E177" s="94"/>
      <c r="F177" s="204"/>
    </row>
    <row r="178" spans="1:7" ht="33" x14ac:dyDescent="0.3">
      <c r="A178" s="4" t="s">
        <v>59</v>
      </c>
      <c r="B178" s="130">
        <v>2</v>
      </c>
      <c r="C178" s="130"/>
      <c r="D178" s="157" t="s">
        <v>470</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1</v>
      </c>
      <c r="C185" s="130"/>
      <c r="D185" s="147" t="s">
        <v>423</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3" customHeight="1" x14ac:dyDescent="0.3">
      <c r="A192" s="70" t="s">
        <v>178</v>
      </c>
      <c r="B192" s="130">
        <v>1</v>
      </c>
      <c r="C192" s="130"/>
      <c r="D192" s="116" t="s">
        <v>479</v>
      </c>
      <c r="E192" s="94"/>
      <c r="F192" s="204" t="s">
        <v>357</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27" customHeight="1" x14ac:dyDescent="0.3">
      <c r="A196" s="4" t="s">
        <v>361</v>
      </c>
      <c r="B196" s="130">
        <v>1</v>
      </c>
      <c r="C196" s="131"/>
      <c r="D196" s="149" t="s">
        <v>425</v>
      </c>
      <c r="E196" s="106"/>
      <c r="F196" s="204" t="s">
        <v>356</v>
      </c>
      <c r="G196" s="127"/>
    </row>
    <row r="197" spans="1:7" s="112" customFormat="1" ht="25.5" customHeight="1" x14ac:dyDescent="0.3">
      <c r="A197" s="70" t="s">
        <v>386</v>
      </c>
      <c r="B197" s="130">
        <v>2</v>
      </c>
      <c r="C197" s="131"/>
      <c r="D197" s="116"/>
      <c r="E197" s="106"/>
      <c r="F197" s="204"/>
      <c r="G197" s="127"/>
    </row>
    <row r="198" spans="1:7" s="112" customFormat="1" ht="25.5" customHeight="1" x14ac:dyDescent="0.3">
      <c r="A198" s="10" t="s">
        <v>391</v>
      </c>
      <c r="B198" s="130">
        <v>1</v>
      </c>
      <c r="C198" s="131"/>
      <c r="D198" s="149" t="s">
        <v>420</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43178</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82.5" x14ac:dyDescent="0.3">
      <c r="A226" s="70" t="s">
        <v>364</v>
      </c>
      <c r="B226" s="130">
        <v>0</v>
      </c>
      <c r="C226" s="130"/>
      <c r="D226" s="113" t="s">
        <v>480</v>
      </c>
      <c r="E226" s="116" t="s">
        <v>444</v>
      </c>
      <c r="F226" s="204" t="s">
        <v>356</v>
      </c>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32.25" customHeight="1" x14ac:dyDescent="0.35">
      <c r="A230" s="268" t="s">
        <v>388</v>
      </c>
      <c r="B230" s="130">
        <v>2</v>
      </c>
      <c r="C230" s="136" t="str">
        <f>IF(B230=0, -10, "0")</f>
        <v>0</v>
      </c>
      <c r="D230" s="156" t="s">
        <v>426</v>
      </c>
      <c r="E230" s="94"/>
      <c r="F230" s="204" t="s">
        <v>356</v>
      </c>
    </row>
    <row r="231" spans="1:7" ht="33" x14ac:dyDescent="0.3">
      <c r="A231" s="70" t="s">
        <v>59</v>
      </c>
      <c r="B231" s="130">
        <v>2</v>
      </c>
      <c r="C231" s="130"/>
      <c r="D231" s="138" t="s">
        <v>427</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481</v>
      </c>
      <c r="E234" s="94"/>
      <c r="F234" s="204" t="s">
        <v>357</v>
      </c>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ht="49.5" x14ac:dyDescent="0.3">
      <c r="A238" s="209" t="s">
        <v>66</v>
      </c>
      <c r="B238" s="130">
        <v>0</v>
      </c>
      <c r="C238" s="150">
        <f>IF(B238=0, -5, "0")</f>
        <v>-5</v>
      </c>
      <c r="D238" s="165" t="s">
        <v>445</v>
      </c>
      <c r="E238" s="95" t="s">
        <v>482</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18</v>
      </c>
    </row>
    <row r="245" spans="1:7" x14ac:dyDescent="0.3">
      <c r="A245" s="5" t="s">
        <v>35</v>
      </c>
      <c r="B245" s="132"/>
      <c r="C245" s="133"/>
      <c r="D245" s="134">
        <f>D244/(COUNT(B226:C243)*2)</f>
        <v>0.6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24.75" customHeight="1" x14ac:dyDescent="0.3">
      <c r="A257" s="58" t="s">
        <v>361</v>
      </c>
      <c r="B257" s="130">
        <v>1</v>
      </c>
      <c r="C257" s="227"/>
      <c r="D257" s="293" t="s">
        <v>419</v>
      </c>
      <c r="E257" s="227"/>
      <c r="F257" s="204" t="s">
        <v>356</v>
      </c>
      <c r="G257" s="127"/>
    </row>
    <row r="258" spans="1:7" x14ac:dyDescent="0.3">
      <c r="A258" s="55" t="s">
        <v>386</v>
      </c>
      <c r="B258" s="130">
        <v>2</v>
      </c>
      <c r="C258" s="131"/>
      <c r="D258" s="147"/>
      <c r="E258" s="106"/>
      <c r="F258" s="204"/>
      <c r="G258" s="127"/>
    </row>
    <row r="259" spans="1:7" x14ac:dyDescent="0.3">
      <c r="A259" s="219" t="s">
        <v>391</v>
      </c>
      <c r="B259" s="130">
        <v>1</v>
      </c>
      <c r="C259" s="131"/>
      <c r="D259" s="147" t="s">
        <v>420</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0.81578947368421051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43178</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43178</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21" customHeight="1" x14ac:dyDescent="0.3">
      <c r="A339" s="4" t="s">
        <v>5</v>
      </c>
      <c r="B339" s="130">
        <v>1</v>
      </c>
      <c r="C339" s="130"/>
      <c r="D339" s="129" t="s">
        <v>428</v>
      </c>
      <c r="E339" s="94"/>
      <c r="F339" s="204" t="s">
        <v>357</v>
      </c>
    </row>
    <row r="340" spans="1:7" ht="18" x14ac:dyDescent="0.35">
      <c r="A340" s="210" t="s">
        <v>318</v>
      </c>
      <c r="B340" s="130">
        <v>2</v>
      </c>
      <c r="C340" s="150" t="str">
        <f>IF(B340=0, -5, "0")</f>
        <v>0</v>
      </c>
      <c r="D340" s="167"/>
      <c r="E340" s="94"/>
      <c r="F340" s="204"/>
    </row>
    <row r="341" spans="1:7" x14ac:dyDescent="0.3">
      <c r="A341" s="70" t="s">
        <v>98</v>
      </c>
      <c r="B341" s="130">
        <v>1</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413</v>
      </c>
      <c r="E347" s="94"/>
      <c r="F347" s="204" t="s">
        <v>357</v>
      </c>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1</v>
      </c>
      <c r="C350" s="227"/>
      <c r="D350" s="147" t="s">
        <v>425</v>
      </c>
      <c r="E350" s="288"/>
      <c r="F350" s="204" t="s">
        <v>356</v>
      </c>
      <c r="G350" s="127"/>
    </row>
    <row r="351" spans="1:7" s="112" customFormat="1" x14ac:dyDescent="0.3">
      <c r="A351" s="219" t="s">
        <v>391</v>
      </c>
      <c r="B351" s="130">
        <v>1</v>
      </c>
      <c r="C351" s="150"/>
      <c r="D351" s="223" t="s">
        <v>420</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43178</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429</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280" t="str">
        <f>IF(B381=0, -5, "0")</f>
        <v>0</v>
      </c>
      <c r="D381" s="149" t="s">
        <v>430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33" customHeight="1" x14ac:dyDescent="0.3">
      <c r="A384" s="70" t="s">
        <v>361</v>
      </c>
      <c r="B384" s="130">
        <v>0</v>
      </c>
      <c r="C384" s="130"/>
      <c r="D384" s="149" t="s">
        <v>431</v>
      </c>
      <c r="E384" s="95" t="s">
        <v>483</v>
      </c>
      <c r="F384" s="204" t="s">
        <v>356</v>
      </c>
      <c r="G384" s="127"/>
    </row>
    <row r="385" spans="1:7" ht="27" customHeight="1" x14ac:dyDescent="0.3">
      <c r="A385" s="10" t="s">
        <v>391</v>
      </c>
      <c r="B385" s="130">
        <v>1</v>
      </c>
      <c r="C385" s="130"/>
      <c r="D385" s="113" t="s">
        <v>420</v>
      </c>
      <c r="E385" s="94"/>
      <c r="F385" s="204" t="s">
        <v>356</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13</v>
      </c>
      <c r="G387" s="127"/>
    </row>
    <row r="388" spans="1:7" x14ac:dyDescent="0.3">
      <c r="A388" s="5" t="s">
        <v>35</v>
      </c>
      <c r="B388" s="132"/>
      <c r="C388" s="133"/>
      <c r="D388" s="134">
        <f>D387/(COUNT(B377:C382,B384:C386)*2)</f>
        <v>0.72222222222222221</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0.8529411764705882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43178</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1</v>
      </c>
      <c r="C436" s="130"/>
      <c r="D436" s="129" t="s">
        <v>419</v>
      </c>
      <c r="E436" s="94"/>
      <c r="F436" s="204" t="s">
        <v>356</v>
      </c>
      <c r="G436" s="233"/>
    </row>
    <row r="437" spans="1:7" x14ac:dyDescent="0.3">
      <c r="A437" s="10" t="s">
        <v>391</v>
      </c>
      <c r="B437" s="130">
        <v>1</v>
      </c>
      <c r="C437" s="130"/>
      <c r="D437" s="129" t="s">
        <v>420</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43178</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446</v>
      </c>
      <c r="E462" s="94"/>
      <c r="F462" s="204" t="s">
        <v>357</v>
      </c>
    </row>
    <row r="463" spans="1:6" x14ac:dyDescent="0.3">
      <c r="A463" s="70" t="s">
        <v>351</v>
      </c>
      <c r="B463" s="130">
        <v>2</v>
      </c>
      <c r="C463" s="130"/>
      <c r="D463" s="95"/>
      <c r="E463" s="94"/>
      <c r="F463" s="204"/>
    </row>
    <row r="464" spans="1:6" x14ac:dyDescent="0.3">
      <c r="A464" s="70" t="s">
        <v>133</v>
      </c>
      <c r="B464" s="130">
        <v>1</v>
      </c>
      <c r="C464" s="130"/>
      <c r="D464" s="138" t="s">
        <v>484</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1</v>
      </c>
      <c r="C468" s="131"/>
      <c r="D468" s="217" t="s">
        <v>432</v>
      </c>
      <c r="E468" s="106"/>
      <c r="F468" s="204" t="s">
        <v>357</v>
      </c>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1</v>
      </c>
      <c r="C472" s="213"/>
      <c r="D472" s="116" t="s">
        <v>433</v>
      </c>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420</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43178</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434</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43178</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43178</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435</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24.75" customHeight="1" x14ac:dyDescent="0.3">
      <c r="A530" s="66" t="s">
        <v>394</v>
      </c>
      <c r="B530" s="130">
        <v>2</v>
      </c>
      <c r="C530" s="150" t="str">
        <f>IF(B530=0, -5, "0")</f>
        <v>0</v>
      </c>
      <c r="D530" s="116" t="s">
        <v>436</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43178</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0.92307692307692313</v>
      </c>
    </row>
    <row r="548" spans="1:4" ht="22.5" x14ac:dyDescent="0.45">
      <c r="A548" s="35" t="s">
        <v>45</v>
      </c>
      <c r="B548" s="181"/>
      <c r="C548" s="182"/>
      <c r="D548" s="183">
        <f>SUM(D544,D533,D513,D502,D443,D390,D357,D45,D317,D265,D157,D480,D204,D102)</f>
        <v>461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0.86654135338345861</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3 B337:B348 B289:B307 B365:B372 B377:B382 B350:B352 B325:B332 B410:B416 B398:B405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6" manualBreakCount="6">
    <brk id="85" max="6" man="1"/>
    <brk id="159" max="6" man="1"/>
    <brk id="245" max="6" man="1"/>
    <brk id="267" max="6" man="1"/>
    <brk id="359"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Le Kram</v>
      </c>
      <c r="B7" s="332"/>
      <c r="C7" s="332"/>
      <c r="D7" s="332"/>
      <c r="E7" s="332"/>
      <c r="F7" s="332"/>
      <c r="G7" s="125"/>
    </row>
    <row r="8" spans="1:7" s="12" customFormat="1" ht="24" x14ac:dyDescent="0.45">
      <c r="A8" s="14" t="s">
        <v>42</v>
      </c>
      <c r="B8" s="352" t="str">
        <f>'A1 Exploitation'!B9:F9</f>
        <v>M.Souheil Draoui et Dr Raja Bouhalfaya</v>
      </c>
      <c r="C8" s="352"/>
      <c r="D8" s="352"/>
      <c r="E8" s="352"/>
      <c r="F8" s="352"/>
      <c r="G8" s="125"/>
    </row>
    <row r="9" spans="1:7" s="12" customFormat="1" ht="24" x14ac:dyDescent="0.45">
      <c r="A9" s="15" t="s">
        <v>44</v>
      </c>
      <c r="B9" s="353" t="str">
        <f>'A1 Exploitation'!B10:F10</f>
        <v>Directeur du magasin et chefs rayons</v>
      </c>
      <c r="C9" s="353"/>
      <c r="D9" s="353"/>
      <c r="E9" s="353"/>
      <c r="F9" s="353"/>
      <c r="G9" s="125"/>
    </row>
    <row r="10" spans="1:7" s="12" customFormat="1" ht="24" x14ac:dyDescent="0.45">
      <c r="A10" s="14" t="s">
        <v>43</v>
      </c>
      <c r="B10" s="350">
        <f>'A1 Exploitation'!B11:F11</f>
        <v>43178</v>
      </c>
      <c r="C10" s="350"/>
      <c r="D10" s="350"/>
      <c r="E10" s="350"/>
      <c r="F10" s="350"/>
      <c r="G10" s="125"/>
    </row>
    <row r="11" spans="1:7" s="12" customFormat="1" ht="24" x14ac:dyDescent="0.45">
      <c r="A11" s="14" t="s">
        <v>294</v>
      </c>
      <c r="B11" s="349">
        <f>D199</f>
        <v>0.85922330097087374</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49.5" x14ac:dyDescent="0.3">
      <c r="A31" s="17" t="s">
        <v>82</v>
      </c>
      <c r="B31" s="94">
        <v>1</v>
      </c>
      <c r="C31" s="94"/>
      <c r="D31" s="95" t="s">
        <v>437</v>
      </c>
      <c r="E31" s="94"/>
      <c r="F31" s="94" t="s">
        <v>357</v>
      </c>
    </row>
    <row r="32" spans="1:7" x14ac:dyDescent="0.3">
      <c r="A32" s="17" t="s">
        <v>293</v>
      </c>
      <c r="B32" s="94">
        <v>2</v>
      </c>
      <c r="C32" s="94"/>
      <c r="D32" s="98"/>
      <c r="E32" s="94"/>
      <c r="F32" s="94"/>
    </row>
    <row r="33" spans="1:7" x14ac:dyDescent="0.3">
      <c r="A33" s="337" t="s">
        <v>36</v>
      </c>
      <c r="B33" s="338"/>
      <c r="C33" s="339"/>
      <c r="D33" s="248">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49.5" x14ac:dyDescent="0.3">
      <c r="A46" s="17" t="s">
        <v>270</v>
      </c>
      <c r="B46" s="94">
        <v>0</v>
      </c>
      <c r="C46" s="94"/>
      <c r="D46" s="123" t="s">
        <v>438</v>
      </c>
      <c r="E46" s="95" t="s">
        <v>439</v>
      </c>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440</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0.83333333333333337</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447</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t="s">
        <v>448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ht="33" x14ac:dyDescent="0.3">
      <c r="A78" s="21" t="s">
        <v>232</v>
      </c>
      <c r="B78" s="100">
        <v>1</v>
      </c>
      <c r="C78" s="106"/>
      <c r="D78" s="95" t="s">
        <v>471</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95" t="s">
        <v>449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27</v>
      </c>
    </row>
    <row r="85" spans="1:7" x14ac:dyDescent="0.3">
      <c r="A85" s="337" t="s">
        <v>295</v>
      </c>
      <c r="B85" s="338"/>
      <c r="C85" s="339"/>
      <c r="D85" s="33">
        <f>D84/(COUNT(B67:C83)*2)</f>
        <v>0.9642857142857143</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450</v>
      </c>
      <c r="E97" s="94"/>
      <c r="F97" s="94" t="s">
        <v>357</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27</v>
      </c>
    </row>
    <row r="103" spans="1:7" x14ac:dyDescent="0.3">
      <c r="A103" s="337" t="s">
        <v>295</v>
      </c>
      <c r="B103" s="338"/>
      <c r="C103" s="339"/>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452</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t="s">
        <v>451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19</v>
      </c>
      <c r="E118" s="13"/>
      <c r="F118" s="13"/>
      <c r="G118" s="126"/>
    </row>
    <row r="119" spans="1:7" s="22" customFormat="1" x14ac:dyDescent="0.3">
      <c r="A119" s="337" t="s">
        <v>295</v>
      </c>
      <c r="B119" s="338"/>
      <c r="C119" s="339"/>
      <c r="D119" s="33">
        <f>D118/(COUNT(B107:C117)*2)</f>
        <v>0.95</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33" x14ac:dyDescent="0.3">
      <c r="A122" s="44" t="s">
        <v>275</v>
      </c>
      <c r="B122" s="111">
        <v>1</v>
      </c>
      <c r="C122" s="94"/>
      <c r="D122" s="113" t="s">
        <v>453</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33" x14ac:dyDescent="0.3">
      <c r="A131" s="23" t="s">
        <v>276</v>
      </c>
      <c r="B131" s="111">
        <v>1</v>
      </c>
      <c r="C131" s="121"/>
      <c r="D131" s="95" t="s">
        <v>466</v>
      </c>
      <c r="E131" s="95"/>
      <c r="F131" s="94" t="s">
        <v>356</v>
      </c>
    </row>
    <row r="132" spans="1:7" ht="50.25" x14ac:dyDescent="0.35">
      <c r="A132" s="45" t="s">
        <v>317</v>
      </c>
      <c r="B132" s="111">
        <v>2</v>
      </c>
      <c r="C132" s="120" t="str">
        <f>IF(B132=0, -5, "0")</f>
        <v>0</v>
      </c>
      <c r="D132" s="95" t="s">
        <v>454</v>
      </c>
      <c r="E132" s="102"/>
      <c r="F132" s="94"/>
    </row>
    <row r="133" spans="1:7" x14ac:dyDescent="0.3">
      <c r="A133" s="337" t="s">
        <v>36</v>
      </c>
      <c r="B133" s="338"/>
      <c r="C133" s="339"/>
      <c r="D133" s="248">
        <f>SUM(B122:C132)</f>
        <v>20</v>
      </c>
    </row>
    <row r="134" spans="1:7" x14ac:dyDescent="0.3">
      <c r="A134" s="337" t="s">
        <v>295</v>
      </c>
      <c r="B134" s="338"/>
      <c r="C134" s="339"/>
      <c r="D134" s="32">
        <f>D133/(COUNT(B122:C132)*2)</f>
        <v>0.90909090909090906</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1</v>
      </c>
      <c r="C155" s="120" t="str">
        <f>IF(B155=0, -5, "0")</f>
        <v>0</v>
      </c>
      <c r="D155" s="95" t="s">
        <v>456</v>
      </c>
      <c r="E155" s="94"/>
      <c r="F155" s="94" t="s">
        <v>357</v>
      </c>
    </row>
    <row r="156" spans="1:7" ht="50.25" x14ac:dyDescent="0.35">
      <c r="A156" s="40" t="s">
        <v>307</v>
      </c>
      <c r="B156" s="94">
        <v>0</v>
      </c>
      <c r="C156" s="120">
        <f>IF(B156=0, -5, "0")</f>
        <v>-5</v>
      </c>
      <c r="D156" s="113" t="s">
        <v>455</v>
      </c>
      <c r="E156" s="95" t="s">
        <v>457</v>
      </c>
      <c r="F156" s="94" t="s">
        <v>357</v>
      </c>
    </row>
    <row r="157" spans="1:7" ht="33.75" x14ac:dyDescent="0.35">
      <c r="A157" s="40" t="s">
        <v>308</v>
      </c>
      <c r="B157" s="94">
        <v>1</v>
      </c>
      <c r="C157" s="120" t="str">
        <f>IF(B157=0, -5, "0")</f>
        <v>0</v>
      </c>
      <c r="D157" s="95" t="s">
        <v>458</v>
      </c>
      <c r="E157" s="94"/>
      <c r="F157" s="94" t="s">
        <v>356</v>
      </c>
    </row>
    <row r="158" spans="1:7" ht="33" x14ac:dyDescent="0.3">
      <c r="A158" s="76" t="s">
        <v>196</v>
      </c>
      <c r="B158" s="94">
        <v>2</v>
      </c>
      <c r="C158" s="94"/>
      <c r="D158" s="117"/>
      <c r="E158" s="94"/>
      <c r="F158" s="94"/>
    </row>
    <row r="159" spans="1:7" x14ac:dyDescent="0.3">
      <c r="A159" s="75" t="s">
        <v>321</v>
      </c>
      <c r="B159" s="94">
        <v>1</v>
      </c>
      <c r="C159" s="94"/>
      <c r="D159" s="95" t="s">
        <v>459</v>
      </c>
      <c r="E159" s="94"/>
      <c r="F159" s="94" t="s">
        <v>357</v>
      </c>
    </row>
    <row r="160" spans="1:7" x14ac:dyDescent="0.3">
      <c r="A160" s="75" t="s">
        <v>164</v>
      </c>
      <c r="B160" s="94">
        <v>2</v>
      </c>
      <c r="C160" s="94"/>
      <c r="D160" s="118"/>
      <c r="E160" s="94"/>
      <c r="F160" s="94"/>
    </row>
    <row r="161" spans="1:7" x14ac:dyDescent="0.3">
      <c r="A161" s="337" t="s">
        <v>36</v>
      </c>
      <c r="B161" s="342"/>
      <c r="C161" s="343"/>
      <c r="D161" s="250">
        <f>SUM(B153:C160)</f>
        <v>6</v>
      </c>
    </row>
    <row r="162" spans="1:7" x14ac:dyDescent="0.3">
      <c r="A162" s="337" t="s">
        <v>295</v>
      </c>
      <c r="B162" s="338"/>
      <c r="C162" s="339"/>
      <c r="D162" s="33">
        <f>D161/(COUNT(B153:C160)*2)</f>
        <v>0.33333333333333331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ht="33" x14ac:dyDescent="0.3">
      <c r="A166" s="17" t="s">
        <v>287</v>
      </c>
      <c r="B166" s="94">
        <v>1</v>
      </c>
      <c r="C166" s="94"/>
      <c r="D166" s="95" t="s">
        <v>460</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82.5" x14ac:dyDescent="0.3">
      <c r="A173" s="20" t="s">
        <v>180</v>
      </c>
      <c r="B173" s="94">
        <v>1</v>
      </c>
      <c r="C173" s="94"/>
      <c r="D173" s="156" t="s">
        <v>465</v>
      </c>
      <c r="E173" s="94"/>
      <c r="F173" s="94" t="s">
        <v>357</v>
      </c>
    </row>
    <row r="174" spans="1:7" ht="33" x14ac:dyDescent="0.3">
      <c r="A174" s="17" t="s">
        <v>87</v>
      </c>
      <c r="B174" s="94">
        <v>1</v>
      </c>
      <c r="C174" s="94"/>
      <c r="D174" s="95" t="s">
        <v>467</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1</v>
      </c>
      <c r="C181" s="94"/>
      <c r="D181" s="95" t="s">
        <v>461</v>
      </c>
      <c r="E181" s="95"/>
      <c r="F181" s="94" t="s">
        <v>357</v>
      </c>
    </row>
    <row r="182" spans="1:7" ht="49.5" x14ac:dyDescent="0.3">
      <c r="A182" s="52" t="s">
        <v>220</v>
      </c>
      <c r="B182" s="94">
        <v>1</v>
      </c>
      <c r="C182" s="94"/>
      <c r="D182" s="95" t="s">
        <v>462</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463</v>
      </c>
      <c r="E192" s="94"/>
      <c r="F192" s="94" t="s">
        <v>357</v>
      </c>
    </row>
    <row r="193" spans="1:6" x14ac:dyDescent="0.3">
      <c r="A193" s="53" t="s">
        <v>189</v>
      </c>
      <c r="B193" s="94" t="s">
        <v>32</v>
      </c>
      <c r="C193" s="94"/>
      <c r="D193" s="94"/>
      <c r="E193" s="94"/>
      <c r="F193" s="94"/>
    </row>
    <row r="194" spans="1:6" x14ac:dyDescent="0.3">
      <c r="A194" s="337" t="s">
        <v>36</v>
      </c>
      <c r="B194" s="338"/>
      <c r="C194" s="339"/>
      <c r="D194" s="54">
        <f>SUM(B190:C193)</f>
        <v>1</v>
      </c>
    </row>
    <row r="195" spans="1:6" x14ac:dyDescent="0.3">
      <c r="A195" s="337" t="s">
        <v>295</v>
      </c>
      <c r="B195" s="338"/>
      <c r="C195" s="339"/>
      <c r="D195" s="33">
        <f>D194/(COUNT(B190:C193)*2)</f>
        <v>0.25</v>
      </c>
    </row>
    <row r="197" spans="1:6" ht="18" x14ac:dyDescent="0.35">
      <c r="A197" s="64" t="s">
        <v>468</v>
      </c>
      <c r="B197" s="63"/>
      <c r="C197" s="63"/>
      <c r="D197" s="295">
        <v>0</v>
      </c>
      <c r="E197" s="286"/>
      <c r="F197" s="287"/>
    </row>
    <row r="198" spans="1:6" ht="22.5" x14ac:dyDescent="0.3">
      <c r="A198" s="35" t="s">
        <v>45</v>
      </c>
      <c r="B198" s="36"/>
      <c r="C198" s="37"/>
      <c r="D198" s="38">
        <f>SUM(D194,D186,D177,D169,D161,D63,D52,D33,D22,D118,D149,D133,D102,D84,D42)</f>
        <v>177</v>
      </c>
    </row>
    <row r="199" spans="1:6" ht="22.5" x14ac:dyDescent="0.3">
      <c r="A199" s="35" t="s">
        <v>323</v>
      </c>
      <c r="B199" s="36"/>
      <c r="C199" s="37"/>
      <c r="D199" s="39">
        <f>D198/(COUNT(B190:C193,B181:C185,B173:C176,B165:C168,B153:C160,B56:C62,B46:C51,B26:C32,B17:C21,B107:C117,B137:C148,B122:C132,B88:C101,B67:C83,B37:C41)*2)</f>
        <v>0.85922330097087374</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4" orientation="portrait" r:id="rId1"/>
  <rowBreaks count="2" manualBreakCount="2">
    <brk id="85" max="5" man="1"/>
    <brk id="163"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0" zoomScale="95" zoomScaleSheetLayoutView="95" workbookViewId="0">
      <selection activeCell="F541" sqref="F5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t="s">
        <v>485</v>
      </c>
      <c r="C9" s="333"/>
      <c r="D9" s="333"/>
      <c r="E9" s="333"/>
      <c r="F9" s="333"/>
      <c r="G9" s="125"/>
    </row>
    <row r="10" spans="1:7" ht="24" x14ac:dyDescent="0.45">
      <c r="A10" s="15" t="s">
        <v>44</v>
      </c>
      <c r="B10" s="334" t="s">
        <v>486</v>
      </c>
      <c r="C10" s="334"/>
      <c r="D10" s="334"/>
      <c r="E10" s="334"/>
      <c r="F10" s="334"/>
      <c r="G10" s="125"/>
    </row>
    <row r="11" spans="1:7" ht="24" x14ac:dyDescent="0.45">
      <c r="A11" s="14" t="s">
        <v>43</v>
      </c>
      <c r="B11" s="329">
        <v>43270</v>
      </c>
      <c r="C11" s="329"/>
      <c r="D11" s="329"/>
      <c r="E11" s="329"/>
      <c r="F11" s="329"/>
      <c r="G11" s="125"/>
    </row>
    <row r="12" spans="1:7" ht="24" x14ac:dyDescent="0.45">
      <c r="A12" s="14" t="s">
        <v>239</v>
      </c>
      <c r="B12" s="327">
        <f>D549</f>
        <v>0.90494296577946765</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66" x14ac:dyDescent="0.3">
      <c r="A23" s="70" t="s">
        <v>89</v>
      </c>
      <c r="B23" s="130">
        <v>1</v>
      </c>
      <c r="C23" s="130"/>
      <c r="D23" s="95" t="s">
        <v>547</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72.75" customHeight="1" x14ac:dyDescent="0.3">
      <c r="A40" s="70" t="s">
        <v>381</v>
      </c>
      <c r="B40" s="130">
        <v>0</v>
      </c>
      <c r="C40" s="130"/>
      <c r="D40" s="113" t="s">
        <v>548</v>
      </c>
      <c r="E40" s="95" t="s">
        <v>549</v>
      </c>
      <c r="F40" s="204" t="s">
        <v>357</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43270</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1</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95" t="s">
        <v>550</v>
      </c>
      <c r="E69" s="94"/>
      <c r="F69" s="204" t="s">
        <v>357</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2</v>
      </c>
      <c r="C74" s="150" t="str">
        <f>IF(B74=0, -5, "0")</f>
        <v>0</v>
      </c>
      <c r="D74" s="292" t="s">
        <v>514</v>
      </c>
      <c r="E74" s="116"/>
      <c r="F74" s="204"/>
      <c r="G74" s="214"/>
    </row>
    <row r="75" spans="1:7" s="112" customFormat="1" ht="33" x14ac:dyDescent="0.3">
      <c r="A75" s="70" t="s">
        <v>251</v>
      </c>
      <c r="B75" s="130">
        <v>1</v>
      </c>
      <c r="C75" s="131"/>
      <c r="D75" s="151" t="s">
        <v>487</v>
      </c>
      <c r="E75" s="106"/>
      <c r="F75" s="204" t="s">
        <v>356</v>
      </c>
      <c r="G75" s="214"/>
    </row>
    <row r="76" spans="1:7" s="112" customFormat="1" ht="85.5" x14ac:dyDescent="0.3">
      <c r="A76" s="70" t="s">
        <v>156</v>
      </c>
      <c r="B76" s="130">
        <v>1</v>
      </c>
      <c r="C76" s="131"/>
      <c r="D76" s="138" t="s">
        <v>488</v>
      </c>
      <c r="E76" s="106"/>
      <c r="F76" s="204" t="s">
        <v>357</v>
      </c>
      <c r="G76" s="214"/>
    </row>
    <row r="77" spans="1:7" s="112" customFormat="1" ht="49.5" x14ac:dyDescent="0.3">
      <c r="A77" s="70" t="s">
        <v>170</v>
      </c>
      <c r="B77" s="130">
        <v>0</v>
      </c>
      <c r="C77" s="131"/>
      <c r="D77" s="151" t="s">
        <v>489</v>
      </c>
      <c r="E77" s="149" t="s">
        <v>490</v>
      </c>
      <c r="F77" s="204" t="s">
        <v>357</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49.5" x14ac:dyDescent="0.3">
      <c r="A81" s="70" t="s">
        <v>178</v>
      </c>
      <c r="B81" s="130">
        <v>1</v>
      </c>
      <c r="C81" s="131"/>
      <c r="D81" s="151" t="s">
        <v>491</v>
      </c>
      <c r="E81" s="106"/>
      <c r="F81" s="204" t="s">
        <v>356</v>
      </c>
      <c r="G81" s="127"/>
    </row>
    <row r="82" spans="1:7" s="112" customFormat="1" ht="49.5" x14ac:dyDescent="0.3">
      <c r="A82" s="263" t="s">
        <v>388</v>
      </c>
      <c r="B82" s="130">
        <v>2</v>
      </c>
      <c r="C82" s="136" t="str">
        <f>IF(B82=0, -10, "0")</f>
        <v>0</v>
      </c>
      <c r="D82" s="151"/>
      <c r="E82" s="116"/>
      <c r="F82" s="204"/>
      <c r="G82" s="127"/>
    </row>
    <row r="83" spans="1:7" s="112" customFormat="1" ht="33.75" customHeight="1" x14ac:dyDescent="0.3">
      <c r="A83" s="55" t="s">
        <v>383</v>
      </c>
      <c r="B83" s="130">
        <v>2</v>
      </c>
      <c r="C83" s="213"/>
      <c r="D83" s="240"/>
      <c r="E83" s="106"/>
      <c r="F83" s="205"/>
      <c r="G83" s="127"/>
    </row>
    <row r="84" spans="1:7" x14ac:dyDescent="0.3">
      <c r="A84" s="5" t="s">
        <v>36</v>
      </c>
      <c r="B84" s="5"/>
      <c r="C84" s="5"/>
      <c r="D84" s="59">
        <f>SUM(B65:C83)</f>
        <v>24</v>
      </c>
    </row>
    <row r="85" spans="1:7" x14ac:dyDescent="0.3">
      <c r="A85" s="5" t="s">
        <v>35</v>
      </c>
      <c r="B85" s="132"/>
      <c r="C85" s="133"/>
      <c r="D85" s="134">
        <f>D84/(COUNT(B65:C83)*2)</f>
        <v>0.8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551</v>
      </c>
      <c r="E92" s="106"/>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0.83333333333333337</v>
      </c>
      <c r="E99" s="282">
        <f>COUNTIF('A1 Exploitation'!F53:F98,"ok")</f>
        <v>5</v>
      </c>
      <c r="F99" s="283">
        <f>COUNTA('A1 Exploitation'!F53:F98)</f>
        <v>6</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59</v>
      </c>
    </row>
    <row r="103" spans="1:7" ht="18" x14ac:dyDescent="0.35">
      <c r="A103" s="42" t="s">
        <v>199</v>
      </c>
      <c r="B103" s="152"/>
      <c r="C103" s="153"/>
      <c r="D103" s="144">
        <f>D102/(COUNT(B88:C93,B53:C60,B65:C83,B95:C99)*2)</f>
        <v>0.86764705882352944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43270</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492</v>
      </c>
      <c r="E121" s="113"/>
      <c r="F121" s="204" t="s">
        <v>356</v>
      </c>
    </row>
    <row r="122" spans="1:6" ht="49.5" x14ac:dyDescent="0.3">
      <c r="A122" s="4" t="s">
        <v>65</v>
      </c>
      <c r="B122" s="130">
        <v>1</v>
      </c>
      <c r="C122" s="130"/>
      <c r="D122" s="113" t="s">
        <v>493</v>
      </c>
      <c r="E122" s="106"/>
      <c r="F122" s="204" t="s">
        <v>356</v>
      </c>
    </row>
    <row r="123" spans="1:6" x14ac:dyDescent="0.3">
      <c r="A123" s="70" t="s">
        <v>253</v>
      </c>
      <c r="B123" s="130">
        <v>2</v>
      </c>
      <c r="C123" s="130"/>
      <c r="D123" s="156"/>
      <c r="E123" s="106"/>
      <c r="F123" s="204"/>
    </row>
    <row r="124" spans="1:6" ht="82.5" x14ac:dyDescent="0.3">
      <c r="A124" s="4" t="s">
        <v>59</v>
      </c>
      <c r="B124" s="130">
        <v>1</v>
      </c>
      <c r="C124" s="130"/>
      <c r="D124" s="157" t="s">
        <v>494</v>
      </c>
      <c r="E124" s="95"/>
      <c r="F124" s="204" t="s">
        <v>357</v>
      </c>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0</v>
      </c>
      <c r="C128" s="131"/>
      <c r="D128" s="123" t="s">
        <v>496</v>
      </c>
      <c r="E128" s="95" t="s">
        <v>495</v>
      </c>
      <c r="F128" s="204" t="s">
        <v>357</v>
      </c>
    </row>
    <row r="129" spans="1:7" s="112" customFormat="1" ht="70.5" customHeight="1" x14ac:dyDescent="0.3">
      <c r="A129" s="238" t="s">
        <v>541</v>
      </c>
      <c r="B129" s="130">
        <v>2</v>
      </c>
      <c r="C129" s="213" t="str">
        <f>IF(B129=0, -5, "0")</f>
        <v>0</v>
      </c>
      <c r="D129" s="106"/>
      <c r="E129" s="116" t="s">
        <v>497</v>
      </c>
      <c r="F129" s="204"/>
      <c r="G129" s="127"/>
    </row>
    <row r="130" spans="1:7" ht="49.5" x14ac:dyDescent="0.3">
      <c r="A130" s="70" t="s">
        <v>240</v>
      </c>
      <c r="B130" s="130">
        <v>1</v>
      </c>
      <c r="C130" s="131"/>
      <c r="D130" s="138" t="s">
        <v>498</v>
      </c>
      <c r="E130" s="106"/>
      <c r="F130" s="204" t="s">
        <v>356</v>
      </c>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6" t="s">
        <v>499</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123" t="s">
        <v>542</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0.77777777777777779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1</v>
      </c>
      <c r="C147" s="150" t="str">
        <f>IF(B147=0, -5, "0")</f>
        <v>0</v>
      </c>
      <c r="D147" s="116" t="s">
        <v>543</v>
      </c>
      <c r="E147" s="116"/>
      <c r="F147" s="204" t="s">
        <v>357</v>
      </c>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0.77777777777777779</v>
      </c>
      <c r="E153" s="282">
        <f>COUNTIF('A1 Exploitation'!F110:F152,"ok")</f>
        <v>7</v>
      </c>
      <c r="F153" s="283">
        <f>COUNTA('A1 Exploitation'!F110:F152)</f>
        <v>9</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0.8571428571428571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43270</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46.5" customHeight="1" x14ac:dyDescent="0.3">
      <c r="A167" s="7" t="s">
        <v>63</v>
      </c>
      <c r="B167" s="130">
        <v>1</v>
      </c>
      <c r="C167" s="95"/>
      <c r="D167" s="95" t="s">
        <v>422</v>
      </c>
      <c r="E167" s="94"/>
      <c r="F167" s="204" t="s">
        <v>356</v>
      </c>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49.5" x14ac:dyDescent="0.3">
      <c r="A178" s="4" t="s">
        <v>59</v>
      </c>
      <c r="B178" s="130">
        <v>0</v>
      </c>
      <c r="C178" s="130"/>
      <c r="D178" s="157" t="s">
        <v>557</v>
      </c>
      <c r="E178" s="95" t="s">
        <v>558</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500</v>
      </c>
      <c r="E185" s="94"/>
      <c r="F185" s="204" t="s">
        <v>357</v>
      </c>
    </row>
    <row r="186" spans="1:7" ht="48.75" customHeight="1" x14ac:dyDescent="0.35">
      <c r="A186" s="266" t="s">
        <v>186</v>
      </c>
      <c r="B186" s="130">
        <v>1</v>
      </c>
      <c r="C186" s="136" t="str">
        <f>IF(B186=0, -10, "0")</f>
        <v>0</v>
      </c>
      <c r="D186" s="297" t="s">
        <v>556</v>
      </c>
      <c r="E186" s="94"/>
      <c r="F186" s="204" t="s">
        <v>357</v>
      </c>
    </row>
    <row r="187" spans="1:7" x14ac:dyDescent="0.3">
      <c r="A187" s="70" t="s">
        <v>251</v>
      </c>
      <c r="B187" s="130">
        <v>2</v>
      </c>
      <c r="C187" s="130"/>
      <c r="D187" s="116"/>
      <c r="E187" s="94"/>
      <c r="F187" s="204"/>
    </row>
    <row r="188" spans="1:7" ht="36" customHeight="1" x14ac:dyDescent="0.3">
      <c r="A188" s="70" t="s">
        <v>170</v>
      </c>
      <c r="B188" s="130">
        <v>2</v>
      </c>
      <c r="C188" s="130"/>
      <c r="D188" s="116" t="s">
        <v>501</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4</v>
      </c>
      <c r="F200" s="283">
        <f>COUNTA('A1 Exploitation'!F165:F199)</f>
        <v>6</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43270</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49.5" customHeight="1" x14ac:dyDescent="0.3">
      <c r="A228" s="4" t="s">
        <v>173</v>
      </c>
      <c r="B228" s="130">
        <v>1</v>
      </c>
      <c r="C228" s="136"/>
      <c r="D228" s="113" t="s">
        <v>555</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t="s">
        <v>32</v>
      </c>
      <c r="C231" s="130"/>
      <c r="D231" s="138"/>
      <c r="E231" s="94"/>
      <c r="F231" s="204"/>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ht="49.5" x14ac:dyDescent="0.3">
      <c r="A234" s="4" t="s">
        <v>170</v>
      </c>
      <c r="B234" s="130">
        <v>0</v>
      </c>
      <c r="C234" s="130"/>
      <c r="D234" s="95" t="s">
        <v>502</v>
      </c>
      <c r="E234" s="113" t="s">
        <v>544</v>
      </c>
      <c r="F234" s="204" t="s">
        <v>357</v>
      </c>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7" t="s">
        <v>503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0.8571428571428571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504</v>
      </c>
      <c r="E254" s="106"/>
      <c r="F254" s="204" t="s">
        <v>357</v>
      </c>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0.83333333333333337</v>
      </c>
      <c r="E261" s="282">
        <f>COUNTIF('A1 Exploitation'!F212:F260,"ok")</f>
        <v>5</v>
      </c>
      <c r="F261" s="283">
        <f>COUNTA('A1 Exploitation'!F212:F260)</f>
        <v>6</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0.91891891891891897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43270</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43270</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505</v>
      </c>
      <c r="E339" s="94"/>
      <c r="F339" s="204" t="s">
        <v>356</v>
      </c>
    </row>
    <row r="340" spans="1:7" ht="18" x14ac:dyDescent="0.35">
      <c r="A340" s="210" t="s">
        <v>318</v>
      </c>
      <c r="B340" s="130">
        <v>2</v>
      </c>
      <c r="C340" s="150" t="str">
        <f>IF(B340=0, -5, "0")</f>
        <v>0</v>
      </c>
      <c r="D340" s="167"/>
      <c r="E340" s="94"/>
      <c r="F340" s="204"/>
    </row>
    <row r="341" spans="1:7" ht="33" x14ac:dyDescent="0.3">
      <c r="A341" s="70" t="s">
        <v>98</v>
      </c>
      <c r="B341" s="130">
        <v>1</v>
      </c>
      <c r="C341" s="131"/>
      <c r="D341" s="138" t="s">
        <v>506</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1</v>
      </c>
      <c r="C353" s="130"/>
      <c r="D353" s="281">
        <f>IFERROR(E353/F353,"N.A")</f>
        <v>0.5</v>
      </c>
      <c r="E353" s="282">
        <f>COUNTIF('A1 Exploitation'!F325:F352,"ok")</f>
        <v>2</v>
      </c>
      <c r="F353" s="283">
        <f>COUNTA('A1 Exploitation'!F325:F352)</f>
        <v>4</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43270</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66" x14ac:dyDescent="0.3">
      <c r="A366" s="298" t="s">
        <v>49</v>
      </c>
      <c r="B366" s="130">
        <v>1</v>
      </c>
      <c r="C366" s="130"/>
      <c r="D366" s="124" t="s">
        <v>507</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545</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1</v>
      </c>
      <c r="C386" s="130"/>
      <c r="D386" s="281">
        <f>IFERROR(E386/F386,"N.A")</f>
        <v>0.75</v>
      </c>
      <c r="E386" s="282">
        <f>COUNTIF('A1 Exploitation'!F365:F385,"ok")</f>
        <v>3</v>
      </c>
      <c r="F386" s="283">
        <f>COUNTA('A1 Exploitation'!F365:F385)</f>
        <v>4</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43270</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559</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82.5" x14ac:dyDescent="0.3">
      <c r="A415" s="210" t="s">
        <v>105</v>
      </c>
      <c r="B415" s="130">
        <v>1</v>
      </c>
      <c r="C415" s="136" t="str">
        <f>IF(B415=0, -5, "0")</f>
        <v>0</v>
      </c>
      <c r="D415" s="297" t="s">
        <v>546</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43270</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1</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508</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509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1</v>
      </c>
      <c r="C476" s="140"/>
      <c r="D476" s="281">
        <f>IFERROR(E476/F476,"N.A")</f>
        <v>0.4</v>
      </c>
      <c r="E476" s="282">
        <f>COUNTIF('A1 Exploitation'!F451:F475,"ok")</f>
        <v>2</v>
      </c>
      <c r="F476" s="283">
        <f>COUNTA('A1 Exploitation'!F451:F475)</f>
        <v>5</v>
      </c>
    </row>
    <row r="477" spans="1:7" x14ac:dyDescent="0.3">
      <c r="A477" s="5" t="s">
        <v>36</v>
      </c>
      <c r="B477" s="5"/>
      <c r="C477" s="5"/>
      <c r="D477" s="234">
        <f>SUM(B461:C470,B472:C476)</f>
        <v>25</v>
      </c>
    </row>
    <row r="478" spans="1:7" x14ac:dyDescent="0.3">
      <c r="A478" s="5" t="s">
        <v>35</v>
      </c>
      <c r="B478" s="132"/>
      <c r="C478" s="133"/>
      <c r="D478" s="134">
        <f>D477/(COUNT(B461:C470,B472:C476)*2)</f>
        <v>0.8928571428571429</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43270</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28.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510</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43270</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2</v>
      </c>
      <c r="C509" s="130"/>
      <c r="D509" s="95"/>
      <c r="E509" s="94"/>
      <c r="F509" s="204"/>
    </row>
    <row r="510" spans="1:7" ht="48" customHeight="1" x14ac:dyDescent="0.3">
      <c r="A510" s="9" t="s">
        <v>218</v>
      </c>
      <c r="B510" s="130">
        <v>1</v>
      </c>
      <c r="C510" s="130"/>
      <c r="D510" s="138" t="s">
        <v>515</v>
      </c>
      <c r="E510" s="94"/>
      <c r="F510" s="204" t="s">
        <v>356</v>
      </c>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43270</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0</v>
      </c>
      <c r="C522" s="130"/>
      <c r="D522" s="113" t="s">
        <v>511</v>
      </c>
      <c r="E522" s="95" t="s">
        <v>512</v>
      </c>
      <c r="F522" s="204" t="s">
        <v>357</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289" t="str">
        <f>IF(B528=0, -5, "0")</f>
        <v>0</v>
      </c>
      <c r="D528" s="174" t="s">
        <v>513</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COUNTIF('A1 Exploitation'!F520:F531,"ok")</f>
        <v>0</v>
      </c>
      <c r="F532" s="283">
        <f>COUNTA('A1 Exploitation'!F520:F531)</f>
        <v>1</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43270</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0.64675925925925926</v>
      </c>
    </row>
    <row r="548" spans="1:4" ht="22.5" x14ac:dyDescent="0.45">
      <c r="A548" s="35" t="s">
        <v>45</v>
      </c>
      <c r="B548" s="181"/>
      <c r="C548" s="182"/>
      <c r="D548" s="183">
        <f>SUM(D544,D533,D513,D502,D443,D390,D357,D45,D317,D265,D157,D480,D204,D102)</f>
        <v>476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0.90494296577946765</v>
      </c>
    </row>
  </sheetData>
  <sheetProtection algorithmName="SHA-512" hashValue="Nep2IYxZhkCYVRJQ/4GV5JC4vau0f0V0S2Q74Vx7/SlIEtt91IZsH3B4XIaza88cp2+U+5v3+REjeviAn0jojA==" saltValue="pIsLBYWXcTSvMe/QfMG+Q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4" orientation="portrait" r:id="rId1"/>
  <rowBreaks count="4" manualBreakCount="4">
    <brk id="85" max="6" man="1"/>
    <brk id="205" max="6" man="1"/>
    <brk id="267" max="6" man="1"/>
    <brk id="418"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5" zoomScale="92" zoomScaleNormal="90" zoomScaleSheetLayoutView="92" workbookViewId="0">
      <selection activeCell="D67" sqref="D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Le Kram</v>
      </c>
      <c r="B7" s="332"/>
      <c r="C7" s="332"/>
      <c r="D7" s="332"/>
      <c r="E7" s="332"/>
      <c r="F7" s="332"/>
      <c r="G7" s="125"/>
    </row>
    <row r="8" spans="1:7" s="12" customFormat="1" ht="24" x14ac:dyDescent="0.45">
      <c r="A8" s="14" t="s">
        <v>42</v>
      </c>
      <c r="B8" s="352" t="str">
        <f>'A2 Exploitation'!B9:F9</f>
        <v>Dr Bouhalfaya Raja</v>
      </c>
      <c r="C8" s="352"/>
      <c r="D8" s="352"/>
      <c r="E8" s="352"/>
      <c r="F8" s="352"/>
      <c r="G8" s="125"/>
    </row>
    <row r="9" spans="1:7" s="12" customFormat="1" ht="24" x14ac:dyDescent="0.45">
      <c r="A9" s="15" t="s">
        <v>44</v>
      </c>
      <c r="B9" s="353" t="str">
        <f>'A2 Exploitation'!B10:F10</f>
        <v>Directeur magasin et chef rayon PFT</v>
      </c>
      <c r="C9" s="353"/>
      <c r="D9" s="353"/>
      <c r="E9" s="353"/>
      <c r="F9" s="353"/>
      <c r="G9" s="125"/>
    </row>
    <row r="10" spans="1:7" s="12" customFormat="1" ht="24" x14ac:dyDescent="0.45">
      <c r="A10" s="14" t="s">
        <v>43</v>
      </c>
      <c r="B10" s="350">
        <f>'A2 Exploitation'!B11:F11</f>
        <v>43270</v>
      </c>
      <c r="C10" s="350"/>
      <c r="D10" s="350"/>
      <c r="E10" s="350"/>
      <c r="F10" s="350"/>
      <c r="G10" s="125"/>
    </row>
    <row r="11" spans="1:7" s="12" customFormat="1" ht="24" x14ac:dyDescent="0.45">
      <c r="A11" s="14" t="s">
        <v>294</v>
      </c>
      <c r="B11" s="349">
        <f>D199</f>
        <v>0.83333333333333337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516</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9</v>
      </c>
    </row>
    <row r="23" spans="1:7" x14ac:dyDescent="0.3">
      <c r="A23" s="337" t="s">
        <v>295</v>
      </c>
      <c r="B23" s="338"/>
      <c r="C23" s="339"/>
      <c r="D23" s="33">
        <f>D22/(COUNT(B17:C21)*2)</f>
        <v>0.9</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t="s">
        <v>517</v>
      </c>
      <c r="E27" s="94"/>
      <c r="F27" s="94"/>
    </row>
    <row r="28" spans="1:7" ht="49.5" x14ac:dyDescent="0.3">
      <c r="A28" s="44" t="s">
        <v>370</v>
      </c>
      <c r="B28" s="94">
        <v>2</v>
      </c>
      <c r="C28" s="94"/>
      <c r="D28" s="95" t="s">
        <v>552</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46.5" customHeight="1" x14ac:dyDescent="0.3">
      <c r="A31" s="17" t="s">
        <v>82</v>
      </c>
      <c r="B31" s="94">
        <v>1</v>
      </c>
      <c r="C31" s="94"/>
      <c r="D31" s="95" t="s">
        <v>437</v>
      </c>
      <c r="E31" s="94"/>
      <c r="F31" s="94"/>
    </row>
    <row r="32" spans="1:7" x14ac:dyDescent="0.3">
      <c r="A32" s="17" t="s">
        <v>293</v>
      </c>
      <c r="B32" s="94">
        <v>2</v>
      </c>
      <c r="C32" s="94"/>
      <c r="D32" s="98"/>
      <c r="E32" s="94"/>
      <c r="F32" s="94"/>
    </row>
    <row r="33" spans="1:7" x14ac:dyDescent="0.3">
      <c r="A33" s="337" t="s">
        <v>36</v>
      </c>
      <c r="B33" s="338"/>
      <c r="C33" s="339"/>
      <c r="D33" s="248">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50.25" x14ac:dyDescent="0.35">
      <c r="A37" s="40" t="s">
        <v>97</v>
      </c>
      <c r="B37" s="94">
        <v>1</v>
      </c>
      <c r="C37" s="120" t="str">
        <f>IF(B37=0, -5, "0")</f>
        <v>0</v>
      </c>
      <c r="D37" s="95" t="s">
        <v>518</v>
      </c>
      <c r="E37" s="94"/>
      <c r="F37" s="94"/>
      <c r="G37" s="126"/>
    </row>
    <row r="38" spans="1:7" s="22" customFormat="1" x14ac:dyDescent="0.3">
      <c r="A38" s="17" t="s">
        <v>233</v>
      </c>
      <c r="B38" s="94">
        <v>2</v>
      </c>
      <c r="C38" s="94"/>
      <c r="D38" s="95" t="s">
        <v>519</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9</v>
      </c>
      <c r="E42" s="13"/>
      <c r="F42" s="13"/>
      <c r="G42" s="126"/>
    </row>
    <row r="43" spans="1:7" s="22" customFormat="1" x14ac:dyDescent="0.3">
      <c r="A43" s="337" t="s">
        <v>295</v>
      </c>
      <c r="B43" s="338"/>
      <c r="C43" s="339"/>
      <c r="D43" s="33">
        <f>D42/(COUNT(B37:C41)*2)</f>
        <v>0.9</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33" x14ac:dyDescent="0.3">
      <c r="A46" s="17" t="s">
        <v>270</v>
      </c>
      <c r="B46" s="94">
        <v>1</v>
      </c>
      <c r="C46" s="94"/>
      <c r="D46" s="95" t="s">
        <v>520</v>
      </c>
      <c r="E46" s="94"/>
      <c r="F46" s="94"/>
    </row>
    <row r="47" spans="1:7" x14ac:dyDescent="0.3">
      <c r="A47" s="17" t="s">
        <v>83</v>
      </c>
      <c r="B47" s="94">
        <v>2</v>
      </c>
      <c r="C47" s="94"/>
      <c r="D47" s="98"/>
      <c r="E47" s="94"/>
      <c r="F47" s="94"/>
    </row>
    <row r="48" spans="1:7" ht="33" x14ac:dyDescent="0.3">
      <c r="A48" s="17" t="s">
        <v>231</v>
      </c>
      <c r="B48" s="94">
        <v>1</v>
      </c>
      <c r="C48" s="94"/>
      <c r="D48" s="95" t="s">
        <v>521</v>
      </c>
      <c r="E48" s="94"/>
      <c r="F48" s="94"/>
    </row>
    <row r="49" spans="1:7" x14ac:dyDescent="0.3">
      <c r="A49" s="17" t="s">
        <v>24</v>
      </c>
      <c r="B49" s="94">
        <v>2</v>
      </c>
      <c r="C49" s="94"/>
      <c r="D49" s="95"/>
      <c r="E49" s="94"/>
      <c r="F49" s="94"/>
    </row>
    <row r="50" spans="1:7" x14ac:dyDescent="0.3">
      <c r="A50" s="17" t="s">
        <v>84</v>
      </c>
      <c r="B50" s="94">
        <v>2</v>
      </c>
      <c r="C50" s="94"/>
      <c r="D50" s="95" t="s">
        <v>522</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0.83333333333333337</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523</v>
      </c>
      <c r="E58" s="95"/>
      <c r="F58" s="94"/>
    </row>
    <row r="59" spans="1:7" x14ac:dyDescent="0.3">
      <c r="A59" s="23" t="s">
        <v>92</v>
      </c>
      <c r="B59" s="94">
        <v>2</v>
      </c>
      <c r="C59" s="94"/>
      <c r="D59" s="98"/>
      <c r="E59" s="94"/>
      <c r="F59" s="94"/>
    </row>
    <row r="60" spans="1:7" ht="99.75" x14ac:dyDescent="0.35">
      <c r="A60" s="43" t="s">
        <v>221</v>
      </c>
      <c r="B60" s="94">
        <v>1</v>
      </c>
      <c r="C60" s="120" t="str">
        <f>IF(B60=0, -5, "0")</f>
        <v>0</v>
      </c>
      <c r="D60" s="95" t="s">
        <v>524</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34.5" x14ac:dyDescent="0.4">
      <c r="A67" s="17" t="s">
        <v>271</v>
      </c>
      <c r="B67" s="100">
        <v>1</v>
      </c>
      <c r="C67" s="101"/>
      <c r="D67" s="95" t="s">
        <v>525</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553</v>
      </c>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112"/>
      <c r="E78" s="107"/>
      <c r="F78" s="94"/>
      <c r="G78" s="126"/>
    </row>
    <row r="79" spans="1:7" ht="33" x14ac:dyDescent="0.3">
      <c r="A79" s="17" t="s">
        <v>177</v>
      </c>
      <c r="B79" s="100">
        <v>1</v>
      </c>
      <c r="C79" s="94"/>
      <c r="D79" s="95" t="s">
        <v>530</v>
      </c>
      <c r="E79" s="105"/>
      <c r="F79" s="94"/>
    </row>
    <row r="80" spans="1:7" ht="36" x14ac:dyDescent="0.35">
      <c r="A80" s="43" t="s">
        <v>167</v>
      </c>
      <c r="B80" s="100">
        <v>2</v>
      </c>
      <c r="C80" s="120" t="str">
        <f>IF(B80=0, -5, "0")</f>
        <v>0</v>
      </c>
      <c r="D80" s="95" t="s">
        <v>527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26</v>
      </c>
    </row>
    <row r="85" spans="1:7" x14ac:dyDescent="0.3">
      <c r="A85" s="337" t="s">
        <v>295</v>
      </c>
      <c r="B85" s="338"/>
      <c r="C85" s="339"/>
      <c r="D85" s="33">
        <f>D84/(COUNT(B67:C83)*2)</f>
        <v>0.9285714285714286</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528</v>
      </c>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ht="33" x14ac:dyDescent="0.3">
      <c r="A101" s="51" t="s">
        <v>232</v>
      </c>
      <c r="B101" s="110">
        <v>1</v>
      </c>
      <c r="C101" s="94"/>
      <c r="D101" s="95" t="s">
        <v>526</v>
      </c>
      <c r="E101" s="94"/>
      <c r="F101" s="94"/>
    </row>
    <row r="102" spans="1:7" x14ac:dyDescent="0.3">
      <c r="A102" s="337" t="s">
        <v>36</v>
      </c>
      <c r="B102" s="338"/>
      <c r="C102" s="339"/>
      <c r="D102" s="248">
        <f>SUM(B88:C101)</f>
        <v>20</v>
      </c>
    </row>
    <row r="103" spans="1:7" x14ac:dyDescent="0.3">
      <c r="A103" s="337" t="s">
        <v>295</v>
      </c>
      <c r="B103" s="338"/>
      <c r="C103" s="339"/>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1</v>
      </c>
      <c r="C112" s="120" t="str">
        <f>IF(B112=0, -5, "0")</f>
        <v>0</v>
      </c>
      <c r="D112" s="112"/>
      <c r="E112" s="94"/>
      <c r="F112" s="94"/>
      <c r="G112" s="126"/>
    </row>
    <row r="113" spans="1:7" s="22" customFormat="1" ht="82.5" x14ac:dyDescent="0.3">
      <c r="A113" s="21" t="s">
        <v>165</v>
      </c>
      <c r="B113" s="110">
        <v>1</v>
      </c>
      <c r="C113" s="94"/>
      <c r="D113" s="95" t="s">
        <v>529</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531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20</v>
      </c>
      <c r="E118" s="13"/>
      <c r="F118" s="13"/>
      <c r="G118" s="126"/>
    </row>
    <row r="119" spans="1:7" s="22" customFormat="1" x14ac:dyDescent="0.3">
      <c r="A119" s="337" t="s">
        <v>295</v>
      </c>
      <c r="B119" s="338"/>
      <c r="C119" s="339"/>
      <c r="D119" s="33">
        <f>D118/(COUNT(B107:C117)*2)</f>
        <v>0.90909090909090906</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1</v>
      </c>
      <c r="C122" s="94"/>
      <c r="D122" s="113" t="s">
        <v>532</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t="s">
        <v>32</v>
      </c>
      <c r="C130" s="120" t="str">
        <f>IF(B130=0, -5, "0")</f>
        <v>0</v>
      </c>
      <c r="D130" s="95" t="s">
        <v>533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17</v>
      </c>
    </row>
    <row r="134" spans="1:7" x14ac:dyDescent="0.3">
      <c r="A134" s="337" t="s">
        <v>295</v>
      </c>
      <c r="B134" s="338"/>
      <c r="C134" s="339"/>
      <c r="D134" s="32">
        <f>D133/(COUNT(B122:C132)*2)</f>
        <v>0.94444444444444442</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534</v>
      </c>
      <c r="E155" s="94"/>
      <c r="F155" s="94"/>
    </row>
    <row r="156" spans="1:7" ht="66" x14ac:dyDescent="0.35">
      <c r="A156" s="40" t="s">
        <v>307</v>
      </c>
      <c r="B156" s="299">
        <v>0</v>
      </c>
      <c r="C156" s="120">
        <f>IF(B156=0, -5, "0")</f>
        <v>-5</v>
      </c>
      <c r="D156" s="113" t="s">
        <v>554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5" t="s">
        <v>459</v>
      </c>
      <c r="E159" s="94"/>
      <c r="F159" s="94"/>
    </row>
    <row r="160" spans="1:7" x14ac:dyDescent="0.3">
      <c r="A160" s="75" t="s">
        <v>164</v>
      </c>
      <c r="B160" s="94">
        <v>2</v>
      </c>
      <c r="C160" s="94"/>
      <c r="D160" s="118"/>
      <c r="E160" s="94"/>
      <c r="F160" s="94"/>
    </row>
    <row r="161" spans="1:7" x14ac:dyDescent="0.3">
      <c r="A161" s="337" t="s">
        <v>36</v>
      </c>
      <c r="B161" s="342"/>
      <c r="C161" s="343"/>
      <c r="D161" s="250">
        <f>SUM(B153:C160)</f>
        <v>7</v>
      </c>
    </row>
    <row r="162" spans="1:7" x14ac:dyDescent="0.3">
      <c r="A162" s="337" t="s">
        <v>295</v>
      </c>
      <c r="B162" s="338"/>
      <c r="C162" s="339"/>
      <c r="D162" s="33">
        <f>D161/(COUNT(B153:C160)*2)</f>
        <v>0.3888888888888889</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535</v>
      </c>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82.5" x14ac:dyDescent="0.3">
      <c r="A173" s="20" t="s">
        <v>180</v>
      </c>
      <c r="B173" s="94">
        <v>1</v>
      </c>
      <c r="C173" s="94"/>
      <c r="D173" s="95" t="s">
        <v>536</v>
      </c>
      <c r="E173" s="94"/>
      <c r="F173" s="94"/>
    </row>
    <row r="174" spans="1:7" ht="33" x14ac:dyDescent="0.3">
      <c r="A174" s="17" t="s">
        <v>87</v>
      </c>
      <c r="B174" s="94">
        <v>1</v>
      </c>
      <c r="C174" s="94"/>
      <c r="D174" s="95" t="s">
        <v>537</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ht="49.5" x14ac:dyDescent="0.3">
      <c r="A181" s="44" t="s">
        <v>315</v>
      </c>
      <c r="B181" s="94">
        <v>0</v>
      </c>
      <c r="C181" s="94"/>
      <c r="D181" s="123" t="s">
        <v>461</v>
      </c>
      <c r="E181" s="95" t="s">
        <v>538</v>
      </c>
      <c r="F181" s="94"/>
    </row>
    <row r="182" spans="1:7" ht="49.5" x14ac:dyDescent="0.3">
      <c r="A182" s="52" t="s">
        <v>220</v>
      </c>
      <c r="B182" s="94">
        <v>1</v>
      </c>
      <c r="C182" s="94"/>
      <c r="D182" s="95" t="s">
        <v>539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7</v>
      </c>
    </row>
    <row r="187" spans="1:7" x14ac:dyDescent="0.3">
      <c r="A187" s="337" t="s">
        <v>295</v>
      </c>
      <c r="B187" s="338"/>
      <c r="C187" s="339"/>
      <c r="D187" s="33">
        <f>D186/(COUNT(B181:C185)*2)</f>
        <v>0.7</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44" t="s">
        <v>371</v>
      </c>
      <c r="B190" s="94">
        <v>1</v>
      </c>
      <c r="C190" s="94"/>
      <c r="D190" s="95" t="s">
        <v>540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463</v>
      </c>
      <c r="E192" s="94"/>
      <c r="F192" s="94"/>
    </row>
    <row r="193" spans="1:6" x14ac:dyDescent="0.3">
      <c r="A193" s="53" t="s">
        <v>189</v>
      </c>
      <c r="B193" s="94" t="s">
        <v>32</v>
      </c>
      <c r="C193" s="94"/>
      <c r="D193" s="94"/>
      <c r="E193" s="94"/>
      <c r="F193" s="94"/>
    </row>
    <row r="194" spans="1:6" x14ac:dyDescent="0.3">
      <c r="A194" s="337" t="s">
        <v>36</v>
      </c>
      <c r="B194" s="338"/>
      <c r="C194" s="339"/>
      <c r="D194" s="54">
        <f>SUM(B190:C193)</f>
        <v>2</v>
      </c>
    </row>
    <row r="195" spans="1:6" x14ac:dyDescent="0.3">
      <c r="A195" s="337" t="s">
        <v>295</v>
      </c>
      <c r="B195" s="338"/>
      <c r="C195" s="339"/>
      <c r="D195" s="33">
        <f>D194/(COUNT(B190:C193)*2)</f>
        <v>0.5</v>
      </c>
    </row>
    <row r="197" spans="1:6" ht="18" x14ac:dyDescent="0.35">
      <c r="A197" s="64" t="s">
        <v>246</v>
      </c>
      <c r="B197" s="63"/>
      <c r="C197" s="63"/>
      <c r="D197" s="300">
        <f>E197/F197</f>
        <v>0.26315789473684209</v>
      </c>
      <c r="E197" s="302">
        <f>COUNTIF('A1 Technique'!F17:F193,"ok")</f>
        <v>5</v>
      </c>
      <c r="F197" s="302">
        <f>COUNTA('A1 Technique'!F17:F193)</f>
        <v>19</v>
      </c>
    </row>
    <row r="198" spans="1:6" ht="22.5" x14ac:dyDescent="0.3">
      <c r="A198" s="35" t="s">
        <v>322</v>
      </c>
      <c r="B198" s="36"/>
      <c r="C198" s="37"/>
      <c r="D198" s="38">
        <f>SUM(D194,D186,D177,D169,D161,D63,D52,D33,D22,D118,D149,D133,D102,D84,D42)</f>
        <v>165</v>
      </c>
    </row>
    <row r="199" spans="1:6" ht="22.5" x14ac:dyDescent="0.3">
      <c r="A199" s="35" t="s">
        <v>323</v>
      </c>
      <c r="B199" s="36"/>
      <c r="C199" s="37"/>
      <c r="D199" s="39">
        <f>D198/(COUNT(B190:C193,B181:C185,B173:C176,B165:C168,B153:C160,B56:C62,B46:C51,B26:C32,B17:C21,B107:C117,B137:C148,B122:C132,B88:C101,B67:C83,B37:C41)*2)</f>
        <v>0.83333333333333337</v>
      </c>
    </row>
  </sheetData>
  <sheetProtection algorithmName="SHA-512" hashValue="TzEhP3mhdCoEjhPRCZzPd+Bu2oyOAR73W5Uss6L/Oevk75thdLh/lgYkuhE+jET9KdPKcDW4SsUEI76G4GTExQ==" saltValue="+CMsAXDLFd2sjt+V/a7F6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1" orientation="portrait" r:id="rId1"/>
  <rowBreaks count="1" manualBreakCount="1">
    <brk id="85"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96" zoomScaleSheetLayoutView="96"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t="s">
        <v>560</v>
      </c>
      <c r="C9" s="333"/>
      <c r="D9" s="333"/>
      <c r="E9" s="333"/>
      <c r="F9" s="333"/>
      <c r="G9" s="125"/>
    </row>
    <row r="10" spans="1:7" ht="24" x14ac:dyDescent="0.45">
      <c r="A10" s="15" t="s">
        <v>44</v>
      </c>
      <c r="B10" s="334" t="s">
        <v>561</v>
      </c>
      <c r="C10" s="334"/>
      <c r="D10" s="334"/>
      <c r="E10" s="334"/>
      <c r="F10" s="334"/>
      <c r="G10" s="125"/>
    </row>
    <row r="11" spans="1:7" ht="24" x14ac:dyDescent="0.45">
      <c r="A11" s="14" t="s">
        <v>43</v>
      </c>
      <c r="B11" s="329">
        <v>43304</v>
      </c>
      <c r="C11" s="329"/>
      <c r="D11" s="329"/>
      <c r="E11" s="329"/>
      <c r="F11" s="329"/>
      <c r="G11" s="125"/>
    </row>
    <row r="12" spans="1:7" ht="24" x14ac:dyDescent="0.45">
      <c r="A12" s="14" t="s">
        <v>239</v>
      </c>
      <c r="B12" s="327">
        <f>D549</f>
        <v>0.70143884892086328</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43304</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49.5" x14ac:dyDescent="0.3">
      <c r="A23" s="70" t="s">
        <v>89</v>
      </c>
      <c r="B23" s="130">
        <v>1</v>
      </c>
      <c r="C23" s="130"/>
      <c r="D23" s="95" t="s">
        <v>600</v>
      </c>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1</v>
      </c>
      <c r="C39" s="130"/>
      <c r="D39" s="95" t="s">
        <v>562</v>
      </c>
      <c r="E39" s="94"/>
      <c r="F39" s="204"/>
    </row>
    <row r="40" spans="1:7" ht="30.75" customHeight="1" x14ac:dyDescent="0.3">
      <c r="A40" s="70" t="s">
        <v>381</v>
      </c>
      <c r="B40" s="130">
        <v>0</v>
      </c>
      <c r="C40" s="130"/>
      <c r="D40" s="95" t="s">
        <v>563</v>
      </c>
      <c r="E40" s="95" t="s">
        <v>564</v>
      </c>
      <c r="F40" s="204"/>
    </row>
    <row r="41" spans="1:7" ht="45" x14ac:dyDescent="0.3">
      <c r="A41" s="4" t="s">
        <v>249</v>
      </c>
      <c r="B41" s="280" t="str">
        <f>IF(D41=1, 2, IF(AND(D41&lt;1,D41&gt;0), 1, IF(D41=0,"0","NA")))</f>
        <v>0</v>
      </c>
      <c r="C41" s="130"/>
      <c r="D41" s="281">
        <f>IFERROR(E41/F41,"N.A")</f>
        <v>0</v>
      </c>
      <c r="E41" s="282">
        <f>COUNTIF('A2 Exploitation'!F21:F40,"ok")</f>
        <v>0</v>
      </c>
      <c r="F41" s="283">
        <f>COUNTA('A2 Exploitation'!F21:F40)</f>
        <v>2</v>
      </c>
    </row>
    <row r="42" spans="1:7" x14ac:dyDescent="0.3">
      <c r="A42" s="59" t="s">
        <v>36</v>
      </c>
      <c r="B42" s="59"/>
      <c r="C42" s="59"/>
      <c r="D42" s="59">
        <f>SUM(B29:C37,B39:C41)</f>
        <v>19</v>
      </c>
    </row>
    <row r="43" spans="1:7" x14ac:dyDescent="0.3">
      <c r="A43" s="5" t="s">
        <v>35</v>
      </c>
      <c r="B43" s="132"/>
      <c r="C43" s="133"/>
      <c r="D43" s="134">
        <f>D42/(COUNT(B29:C37,B39:C41)*2)</f>
        <v>0.86363636363636365</v>
      </c>
    </row>
    <row r="44" spans="1:7" x14ac:dyDescent="0.3">
      <c r="A44" s="2"/>
      <c r="B44" s="135"/>
      <c r="C44" s="135"/>
      <c r="D44" s="135"/>
    </row>
    <row r="45" spans="1:7" ht="18" x14ac:dyDescent="0.35">
      <c r="A45" s="42" t="s">
        <v>38</v>
      </c>
      <c r="B45" s="141"/>
      <c r="C45" s="142"/>
      <c r="D45" s="143">
        <f>SUM(D42,D25)</f>
        <v>24</v>
      </c>
    </row>
    <row r="46" spans="1:7" ht="18" x14ac:dyDescent="0.35">
      <c r="A46" s="42" t="s">
        <v>198</v>
      </c>
      <c r="B46" s="141"/>
      <c r="C46" s="142"/>
      <c r="D46" s="144">
        <f>D45/(COUNT(B29:C37,B21:C24,B39:C41)*2)</f>
        <v>0.8571428571428571</v>
      </c>
    </row>
    <row r="47" spans="1:7" x14ac:dyDescent="0.3">
      <c r="A47" s="145"/>
      <c r="B47" s="124"/>
      <c r="C47" s="135"/>
      <c r="D47" s="124"/>
    </row>
    <row r="48" spans="1:7" ht="18" x14ac:dyDescent="0.35">
      <c r="A48" s="185" t="s">
        <v>124</v>
      </c>
      <c r="B48" s="185"/>
      <c r="C48" s="185"/>
      <c r="D48" s="185"/>
      <c r="E48" s="185"/>
      <c r="F48" s="201"/>
    </row>
    <row r="49" spans="1:7" x14ac:dyDescent="0.3">
      <c r="A49" s="146">
        <f>B11</f>
        <v>43304</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33" x14ac:dyDescent="0.3">
      <c r="A65" s="247" t="s">
        <v>376</v>
      </c>
      <c r="B65" s="130">
        <v>0</v>
      </c>
      <c r="C65" s="131">
        <f>IF(B65=0, -5, "0")</f>
        <v>-5</v>
      </c>
      <c r="D65" s="149" t="s">
        <v>565</v>
      </c>
      <c r="E65" s="116" t="s">
        <v>566</v>
      </c>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75" x14ac:dyDescent="0.35">
      <c r="A68" s="275" t="s">
        <v>402</v>
      </c>
      <c r="B68" s="130">
        <v>0</v>
      </c>
      <c r="C68" s="136">
        <f>IF(B68=0, -10, "0")</f>
        <v>-10</v>
      </c>
      <c r="D68" s="116" t="s">
        <v>567</v>
      </c>
      <c r="E68" s="95" t="s">
        <v>569</v>
      </c>
      <c r="F68" s="204"/>
      <c r="G68" s="214"/>
    </row>
    <row r="69" spans="1:7" ht="49.5" x14ac:dyDescent="0.3">
      <c r="A69" s="209" t="s">
        <v>380</v>
      </c>
      <c r="B69" s="130">
        <v>0</v>
      </c>
      <c r="C69" s="150">
        <f>IF(B69=0, -5, "0")</f>
        <v>-5</v>
      </c>
      <c r="D69" s="95" t="s">
        <v>601</v>
      </c>
      <c r="E69" s="95" t="s">
        <v>569</v>
      </c>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4.5" customHeight="1" x14ac:dyDescent="0.3">
      <c r="A74" s="209" t="s">
        <v>393</v>
      </c>
      <c r="B74" s="130">
        <v>0</v>
      </c>
      <c r="C74" s="150">
        <f>IF(B74=0, -5, "0")</f>
        <v>-5</v>
      </c>
      <c r="D74" s="95" t="s">
        <v>574</v>
      </c>
      <c r="E74" s="95" t="s">
        <v>569</v>
      </c>
      <c r="F74" s="204"/>
      <c r="G74" s="214"/>
    </row>
    <row r="75" spans="1:7" s="112" customFormat="1" x14ac:dyDescent="0.3">
      <c r="A75" s="70" t="s">
        <v>251</v>
      </c>
      <c r="B75" s="130">
        <v>2</v>
      </c>
      <c r="C75" s="131"/>
      <c r="D75" s="151"/>
      <c r="E75" s="106"/>
      <c r="F75" s="204"/>
      <c r="G75" s="214"/>
    </row>
    <row r="76" spans="1:7" s="112" customFormat="1" ht="33" x14ac:dyDescent="0.3">
      <c r="A76" s="70" t="s">
        <v>156</v>
      </c>
      <c r="B76" s="130">
        <v>0</v>
      </c>
      <c r="C76" s="131"/>
      <c r="D76" s="95" t="s">
        <v>573</v>
      </c>
      <c r="E76" s="95" t="s">
        <v>569</v>
      </c>
      <c r="F76" s="204"/>
      <c r="G76" s="214"/>
    </row>
    <row r="77" spans="1:7" s="112" customFormat="1" x14ac:dyDescent="0.3">
      <c r="A77" s="70" t="s">
        <v>170</v>
      </c>
      <c r="B77" s="130" t="s">
        <v>32</v>
      </c>
      <c r="C77" s="131"/>
      <c r="D77" s="151"/>
      <c r="E77" s="106"/>
      <c r="F77" s="204"/>
      <c r="G77" s="214"/>
    </row>
    <row r="78" spans="1:7" s="112" customFormat="1" ht="20.25" customHeight="1" x14ac:dyDescent="0.35">
      <c r="A78" s="191" t="s">
        <v>397</v>
      </c>
      <c r="B78" s="130">
        <v>2</v>
      </c>
      <c r="C78" s="150"/>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v>
      </c>
    </row>
    <row r="85" spans="1:7" x14ac:dyDescent="0.3">
      <c r="A85" s="5" t="s">
        <v>35</v>
      </c>
      <c r="B85" s="132"/>
      <c r="C85" s="133"/>
      <c r="D85" s="134">
        <f>D84/(COUNT(B65:C83)*2)</f>
        <v>-7.4999999999999997E-2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1</v>
      </c>
      <c r="C95" s="230"/>
      <c r="D95" s="231" t="s">
        <v>562</v>
      </c>
      <c r="E95" s="106"/>
      <c r="F95" s="204"/>
    </row>
    <row r="96" spans="1:7" s="112" customFormat="1" ht="31.5" customHeight="1" x14ac:dyDescent="0.3">
      <c r="A96" s="55" t="s">
        <v>597</v>
      </c>
      <c r="B96" s="130">
        <v>2</v>
      </c>
      <c r="C96" s="213"/>
      <c r="D96" s="223"/>
      <c r="E96" s="106"/>
      <c r="F96" s="204"/>
      <c r="G96" s="127"/>
    </row>
    <row r="97" spans="1:7" s="112" customFormat="1" ht="31.5" customHeight="1" x14ac:dyDescent="0.3">
      <c r="A97" s="219" t="s">
        <v>598</v>
      </c>
      <c r="B97" s="130">
        <v>0</v>
      </c>
      <c r="C97" s="213"/>
      <c r="D97" s="95" t="s">
        <v>573</v>
      </c>
      <c r="E97" s="95" t="s">
        <v>569</v>
      </c>
      <c r="F97" s="204"/>
      <c r="G97" s="127"/>
    </row>
    <row r="98" spans="1:7" s="112" customFormat="1" ht="33" customHeight="1" x14ac:dyDescent="0.3">
      <c r="A98" s="219" t="s">
        <v>392</v>
      </c>
      <c r="B98" s="130">
        <v>0</v>
      </c>
      <c r="C98" s="213"/>
      <c r="D98" s="95" t="s">
        <v>573</v>
      </c>
      <c r="E98" s="95" t="s">
        <v>569</v>
      </c>
      <c r="F98" s="204"/>
      <c r="G98" s="127"/>
    </row>
    <row r="99" spans="1:7" s="112" customFormat="1" ht="42.75" customHeight="1" x14ac:dyDescent="0.3">
      <c r="A99" s="219" t="s">
        <v>249</v>
      </c>
      <c r="B99" s="280">
        <f>IF(D99=1, 2, IF(AND(D99&lt;1,D99&gt;0), 1, IF(D99=0,"0","NA")))</f>
        <v>1</v>
      </c>
      <c r="C99" s="213"/>
      <c r="D99" s="281">
        <f>IFERROR(E99/F99,"N.A")</f>
        <v>0.5</v>
      </c>
      <c r="E99" s="282">
        <f>COUNTIF('A2 Exploitation'!F53:F98,"ok")</f>
        <v>3</v>
      </c>
      <c r="F99" s="283">
        <f>COUNTA('A2 Exploitation'!F53:F98)</f>
        <v>6</v>
      </c>
      <c r="G99" s="127"/>
    </row>
    <row r="100" spans="1:7" x14ac:dyDescent="0.3">
      <c r="A100" s="5" t="s">
        <v>36</v>
      </c>
      <c r="B100" s="5"/>
      <c r="C100" s="5"/>
      <c r="D100" s="5">
        <f>SUM(B88:C93,B95:C99)</f>
        <v>16</v>
      </c>
    </row>
    <row r="101" spans="1:7" x14ac:dyDescent="0.3">
      <c r="A101" s="5" t="s">
        <v>35</v>
      </c>
      <c r="B101" s="132"/>
      <c r="C101" s="133"/>
      <c r="D101" s="134">
        <f>D100/(COUNT(B88:C93,B95:C99)*2)</f>
        <v>0.72727272727272729</v>
      </c>
    </row>
    <row r="102" spans="1:7" ht="18" x14ac:dyDescent="0.35">
      <c r="A102" s="42" t="s">
        <v>61</v>
      </c>
      <c r="B102" s="152"/>
      <c r="C102" s="153"/>
      <c r="D102" s="143">
        <f>SUM(D84,D100,D61)</f>
        <v>29</v>
      </c>
    </row>
    <row r="103" spans="1:7" ht="18" x14ac:dyDescent="0.35">
      <c r="A103" s="42" t="s">
        <v>199</v>
      </c>
      <c r="B103" s="152"/>
      <c r="C103" s="153"/>
      <c r="D103" s="144">
        <f>D102/(COUNT(B88:C93,B53:C60,B65:C83,B95:C99)*2)</f>
        <v>0.37179487179487181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43304</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1</v>
      </c>
      <c r="C124" s="130"/>
      <c r="D124" s="157" t="s">
        <v>572</v>
      </c>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0</v>
      </c>
      <c r="C128" s="131"/>
      <c r="D128" s="95" t="s">
        <v>565</v>
      </c>
      <c r="E128" s="95" t="s">
        <v>566</v>
      </c>
      <c r="F128" s="204"/>
    </row>
    <row r="129" spans="1:7" s="112" customFormat="1" ht="33" customHeight="1" x14ac:dyDescent="0.3">
      <c r="A129" s="238" t="s">
        <v>541</v>
      </c>
      <c r="B129" s="130">
        <v>0</v>
      </c>
      <c r="C129" s="213">
        <f>IF(B129=0, -5, "0")</f>
        <v>-5</v>
      </c>
      <c r="D129" s="116" t="s">
        <v>568</v>
      </c>
      <c r="E129" s="95" t="s">
        <v>569</v>
      </c>
      <c r="F129" s="204"/>
      <c r="G129" s="127"/>
    </row>
    <row r="130" spans="1:7" ht="18" x14ac:dyDescent="0.3">
      <c r="A130" s="70" t="s">
        <v>240</v>
      </c>
      <c r="B130" s="130">
        <v>2</v>
      </c>
      <c r="C130" s="131"/>
      <c r="D130" s="154"/>
      <c r="E130" s="106"/>
      <c r="F130" s="204"/>
    </row>
    <row r="131" spans="1:7" ht="33" x14ac:dyDescent="0.3">
      <c r="A131" s="209" t="s">
        <v>380</v>
      </c>
      <c r="B131" s="130">
        <v>0</v>
      </c>
      <c r="C131" s="213">
        <f>IF(B131=0, -5, "0")</f>
        <v>-5</v>
      </c>
      <c r="D131" s="95" t="s">
        <v>568</v>
      </c>
      <c r="E131" s="95" t="s">
        <v>569</v>
      </c>
      <c r="F131" s="204"/>
      <c r="G131" s="127"/>
    </row>
    <row r="132" spans="1:7" ht="33" x14ac:dyDescent="0.3">
      <c r="A132" s="210" t="s">
        <v>157</v>
      </c>
      <c r="B132" s="130">
        <v>0</v>
      </c>
      <c r="C132" s="150">
        <f>IF(B132=0, -5, "0")</f>
        <v>-5</v>
      </c>
      <c r="D132" s="292" t="s">
        <v>568</v>
      </c>
      <c r="E132" s="95" t="s">
        <v>569</v>
      </c>
      <c r="F132" s="204"/>
      <c r="G132" s="127"/>
    </row>
    <row r="133" spans="1:7" ht="33.75" customHeight="1" x14ac:dyDescent="0.35">
      <c r="A133" s="191" t="s">
        <v>399</v>
      </c>
      <c r="B133" s="130">
        <v>1</v>
      </c>
      <c r="C133" s="130"/>
      <c r="D133" s="235" t="s">
        <v>587</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11</v>
      </c>
    </row>
    <row r="140" spans="1:7" x14ac:dyDescent="0.3">
      <c r="A140" s="5" t="s">
        <v>35</v>
      </c>
      <c r="B140" s="132"/>
      <c r="C140" s="133"/>
      <c r="D140" s="134">
        <f>D139/(COUNT(B121:C138)*2)</f>
        <v>0.26190476190476192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F146" s="204"/>
    </row>
    <row r="147" spans="1:7" s="112" customFormat="1" ht="33" x14ac:dyDescent="0.3">
      <c r="A147" s="237" t="s">
        <v>404</v>
      </c>
      <c r="B147" s="130">
        <v>0</v>
      </c>
      <c r="C147" s="150">
        <f>IF(B147=0, -5, "0")</f>
        <v>-5</v>
      </c>
      <c r="D147" s="116" t="s">
        <v>575</v>
      </c>
      <c r="E147" s="95" t="s">
        <v>569</v>
      </c>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1</v>
      </c>
      <c r="C149" s="225"/>
      <c r="D149" s="116" t="s">
        <v>562</v>
      </c>
      <c r="E149" s="116"/>
      <c r="F149" s="204"/>
      <c r="G149" s="127"/>
    </row>
    <row r="150" spans="1:7" s="112" customFormat="1" x14ac:dyDescent="0.3">
      <c r="A150" s="55" t="s">
        <v>597</v>
      </c>
      <c r="B150" s="130">
        <v>2</v>
      </c>
      <c r="C150" s="225"/>
      <c r="D150" s="116"/>
      <c r="E150" s="116"/>
      <c r="F150" s="204"/>
      <c r="G150" s="127"/>
    </row>
    <row r="151" spans="1:7" s="112" customFormat="1" ht="33" x14ac:dyDescent="0.3">
      <c r="A151" s="219" t="s">
        <v>598</v>
      </c>
      <c r="B151" s="130">
        <v>0</v>
      </c>
      <c r="C151" s="225"/>
      <c r="D151" s="116" t="s">
        <v>575</v>
      </c>
      <c r="E151" s="95" t="s">
        <v>569</v>
      </c>
      <c r="F151" s="204"/>
      <c r="G151" s="127"/>
    </row>
    <row r="152" spans="1:7" s="112" customFormat="1" ht="33" x14ac:dyDescent="0.3">
      <c r="A152" s="219" t="s">
        <v>392</v>
      </c>
      <c r="B152" s="130">
        <v>0</v>
      </c>
      <c r="C152" s="150"/>
      <c r="D152" s="116" t="s">
        <v>575</v>
      </c>
      <c r="E152" s="95" t="s">
        <v>569</v>
      </c>
      <c r="F152" s="204"/>
      <c r="G152" s="127"/>
    </row>
    <row r="153" spans="1:7" ht="45" x14ac:dyDescent="0.3">
      <c r="A153" s="55" t="s">
        <v>249</v>
      </c>
      <c r="B153" s="280">
        <f>IF(D153=1, 2, IF(AND(D153&lt;1,D153&gt;0), 1,IF(D153=0,"0","NA")))</f>
        <v>1</v>
      </c>
      <c r="C153" s="140"/>
      <c r="D153" s="281">
        <f>IFERROR(E153/F153,"N.A")</f>
        <v>0.5</v>
      </c>
      <c r="E153" s="282">
        <f>COUNTIF('A2 Exploitation'!F110:F152,"ok")</f>
        <v>4</v>
      </c>
      <c r="F153" s="283">
        <f>COUNTA('A2 Exploitation'!F110:F152)</f>
        <v>8</v>
      </c>
    </row>
    <row r="154" spans="1:7" x14ac:dyDescent="0.3">
      <c r="A154" s="5" t="s">
        <v>36</v>
      </c>
      <c r="B154" s="5"/>
      <c r="C154" s="5"/>
      <c r="D154" s="5">
        <f>SUM(B143:C147,B149:C153)</f>
        <v>7</v>
      </c>
    </row>
    <row r="155" spans="1:7" x14ac:dyDescent="0.3">
      <c r="A155" s="5" t="s">
        <v>35</v>
      </c>
      <c r="B155" s="132"/>
      <c r="C155" s="133"/>
      <c r="D155" s="134">
        <f>D154/(COUNT(B143:C147,B149:C153)*2)</f>
        <v>0.31818181818181818</v>
      </c>
    </row>
    <row r="156" spans="1:7" x14ac:dyDescent="0.3">
      <c r="A156" s="145"/>
      <c r="B156" s="124"/>
      <c r="C156" s="135"/>
      <c r="D156" s="124"/>
    </row>
    <row r="157" spans="1:7" ht="18" x14ac:dyDescent="0.35">
      <c r="A157" s="42" t="s">
        <v>125</v>
      </c>
      <c r="B157" s="152"/>
      <c r="C157" s="153"/>
      <c r="D157" s="143">
        <f>SUM(D154,D117,D139)</f>
        <v>32</v>
      </c>
    </row>
    <row r="158" spans="1:7" ht="18" x14ac:dyDescent="0.35">
      <c r="A158" s="42" t="s">
        <v>200</v>
      </c>
      <c r="B158" s="152"/>
      <c r="C158" s="153"/>
      <c r="D158" s="144">
        <f>D157/(COUNT(B143:C147,B110:C116,B121:C138,B149:C153)*2)</f>
        <v>0.41025641025641024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43304</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94"/>
      <c r="E178" s="94"/>
      <c r="F178" s="204"/>
    </row>
    <row r="179" spans="1:7" x14ac:dyDescent="0.3">
      <c r="A179" s="4" t="s">
        <v>241</v>
      </c>
      <c r="B179" s="130">
        <v>2</v>
      </c>
      <c r="C179" s="130"/>
      <c r="D179" s="156"/>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33" x14ac:dyDescent="0.3">
      <c r="A183" s="70" t="s">
        <v>376</v>
      </c>
      <c r="B183" s="130">
        <v>1</v>
      </c>
      <c r="C183" s="150"/>
      <c r="D183" s="157" t="s">
        <v>572</v>
      </c>
      <c r="E183" s="116"/>
      <c r="F183" s="204"/>
      <c r="G183" s="127"/>
    </row>
    <row r="184" spans="1:7" x14ac:dyDescent="0.3">
      <c r="A184" s="210" t="s">
        <v>363</v>
      </c>
      <c r="B184" s="130">
        <v>2</v>
      </c>
      <c r="C184" s="150" t="str">
        <f>IF(B184=0, -5, "0")</f>
        <v>0</v>
      </c>
      <c r="D184" s="157"/>
      <c r="E184" s="95"/>
      <c r="F184" s="204"/>
    </row>
    <row r="185" spans="1:7" ht="66" x14ac:dyDescent="0.3">
      <c r="A185" s="70" t="s">
        <v>136</v>
      </c>
      <c r="B185" s="130">
        <v>0</v>
      </c>
      <c r="C185" s="130"/>
      <c r="D185" s="223" t="s">
        <v>570</v>
      </c>
      <c r="E185" s="95" t="s">
        <v>571</v>
      </c>
      <c r="F185" s="204"/>
    </row>
    <row r="186" spans="1:7" ht="35.25" customHeight="1" x14ac:dyDescent="0.35">
      <c r="A186" s="276" t="s">
        <v>186</v>
      </c>
      <c r="B186" s="130">
        <v>0</v>
      </c>
      <c r="C186" s="136">
        <f>IF(B186=0, -10, "0")</f>
        <v>-10</v>
      </c>
      <c r="D186" s="297" t="s">
        <v>575</v>
      </c>
      <c r="E186" s="95" t="s">
        <v>569</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35.25" customHeight="1" x14ac:dyDescent="0.35">
      <c r="A189" s="191" t="s">
        <v>399</v>
      </c>
      <c r="B189" s="130">
        <v>1</v>
      </c>
      <c r="C189" s="130"/>
      <c r="D189" s="116" t="s">
        <v>587</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1</v>
      </c>
      <c r="C196" s="131"/>
      <c r="D196" s="116" t="s">
        <v>562</v>
      </c>
      <c r="E196" s="106"/>
      <c r="F196" s="204"/>
      <c r="G196" s="127"/>
    </row>
    <row r="197" spans="1:7" s="112" customFormat="1" ht="25.5" customHeight="1" x14ac:dyDescent="0.3">
      <c r="A197" s="70" t="s">
        <v>597</v>
      </c>
      <c r="B197" s="130">
        <v>2</v>
      </c>
      <c r="C197" s="131"/>
      <c r="D197" s="116"/>
      <c r="E197" s="106"/>
      <c r="F197" s="204"/>
      <c r="G197" s="127"/>
    </row>
    <row r="198" spans="1:7" s="112" customFormat="1" ht="33" customHeight="1" x14ac:dyDescent="0.3">
      <c r="A198" s="10" t="s">
        <v>598</v>
      </c>
      <c r="B198" s="130">
        <v>0</v>
      </c>
      <c r="C198" s="131"/>
      <c r="D198" s="116" t="s">
        <v>575</v>
      </c>
      <c r="E198" s="95" t="s">
        <v>569</v>
      </c>
      <c r="F198" s="204"/>
      <c r="G198" s="127"/>
    </row>
    <row r="199" spans="1:7" s="112" customFormat="1" ht="35.25" customHeight="1" x14ac:dyDescent="0.3">
      <c r="A199" s="10" t="s">
        <v>392</v>
      </c>
      <c r="B199" s="130">
        <v>0</v>
      </c>
      <c r="C199" s="150"/>
      <c r="D199" s="116" t="s">
        <v>575</v>
      </c>
      <c r="E199" s="95" t="s">
        <v>569</v>
      </c>
      <c r="F199" s="204"/>
      <c r="G199" s="127"/>
    </row>
    <row r="200" spans="1:7" ht="45" x14ac:dyDescent="0.3">
      <c r="A200" s="8" t="s">
        <v>249</v>
      </c>
      <c r="B200" s="280">
        <f>IF(D200=1, 2, IF(AND(D200&lt;1,D200&gt;0), 1, IF(D200=0,"0","NA")))</f>
        <v>1</v>
      </c>
      <c r="C200" s="130"/>
      <c r="D200" s="281">
        <f>IFERROR(E200/F200,"N.A")</f>
        <v>0.25</v>
      </c>
      <c r="E200" s="282">
        <f>COUNTIF('A2 Exploitation'!F165:F199,"ok")</f>
        <v>1</v>
      </c>
      <c r="F200" s="283">
        <f>COUNTA('A2 Exploitation'!F165:F199)</f>
        <v>4</v>
      </c>
      <c r="G200" s="127"/>
    </row>
    <row r="201" spans="1:7" x14ac:dyDescent="0.3">
      <c r="A201" s="59" t="s">
        <v>36</v>
      </c>
      <c r="B201" s="59"/>
      <c r="C201" s="59"/>
      <c r="D201" s="59">
        <f>SUM(B176:C194,B196:C200)</f>
        <v>26</v>
      </c>
    </row>
    <row r="202" spans="1:7" x14ac:dyDescent="0.3">
      <c r="A202" s="5" t="s">
        <v>35</v>
      </c>
      <c r="B202" s="132"/>
      <c r="C202" s="133"/>
      <c r="D202" s="134">
        <f>D201/(COUNT(B176:C194,B196:C200)*2)</f>
        <v>0.52</v>
      </c>
    </row>
    <row r="203" spans="1:7" x14ac:dyDescent="0.3">
      <c r="A203" s="145"/>
      <c r="B203" s="124"/>
      <c r="C203" s="135"/>
      <c r="D203" s="124"/>
    </row>
    <row r="204" spans="1:7" ht="18" x14ac:dyDescent="0.35">
      <c r="A204" s="42" t="s">
        <v>126</v>
      </c>
      <c r="B204" s="152"/>
      <c r="C204" s="153"/>
      <c r="D204" s="143">
        <f>SUM(D172,D201)</f>
        <v>40</v>
      </c>
    </row>
    <row r="205" spans="1:7" ht="18" x14ac:dyDescent="0.35">
      <c r="A205" s="42" t="s">
        <v>201</v>
      </c>
      <c r="B205" s="152"/>
      <c r="C205" s="153"/>
      <c r="D205" s="144">
        <f>D204/(COUNT(B165:C171,B176:C194,B196:C200)*2)</f>
        <v>0.625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43304</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33" x14ac:dyDescent="0.3">
      <c r="A231" s="70" t="s">
        <v>59</v>
      </c>
      <c r="B231" s="130">
        <v>1</v>
      </c>
      <c r="C231" s="130"/>
      <c r="D231" s="157" t="s">
        <v>572</v>
      </c>
      <c r="E231" s="94"/>
      <c r="F231" s="204"/>
    </row>
    <row r="232" spans="1:7" x14ac:dyDescent="0.3">
      <c r="A232" s="4" t="s">
        <v>64</v>
      </c>
      <c r="B232" s="130">
        <v>2</v>
      </c>
      <c r="C232" s="131"/>
      <c r="D232" s="94"/>
      <c r="E232" s="95"/>
      <c r="F232" s="204"/>
    </row>
    <row r="233" spans="1:7" x14ac:dyDescent="0.3">
      <c r="A233" s="70" t="s">
        <v>251</v>
      </c>
      <c r="B233" s="130">
        <v>2</v>
      </c>
      <c r="C233" s="130"/>
      <c r="D233" s="156"/>
      <c r="E233" s="94"/>
      <c r="F233" s="204"/>
    </row>
    <row r="234" spans="1:7" ht="33" x14ac:dyDescent="0.3">
      <c r="A234" s="4" t="s">
        <v>170</v>
      </c>
      <c r="B234" s="130">
        <v>0</v>
      </c>
      <c r="C234" s="130"/>
      <c r="D234" s="95" t="s">
        <v>565</v>
      </c>
      <c r="E234" s="95" t="s">
        <v>566</v>
      </c>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0</v>
      </c>
      <c r="C238" s="150">
        <f>IF(B238=0, -5, "0")</f>
        <v>-5</v>
      </c>
      <c r="D238" s="297" t="s">
        <v>573</v>
      </c>
      <c r="E238" s="95" t="s">
        <v>569</v>
      </c>
      <c r="F238" s="204"/>
      <c r="G238" s="127"/>
    </row>
    <row r="239" spans="1:7" ht="36.75" customHeight="1" x14ac:dyDescent="0.35">
      <c r="A239" s="191" t="s">
        <v>397</v>
      </c>
      <c r="B239" s="130">
        <v>1</v>
      </c>
      <c r="C239" s="131"/>
      <c r="D239" s="95" t="s">
        <v>587</v>
      </c>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21</v>
      </c>
    </row>
    <row r="245" spans="1:7" x14ac:dyDescent="0.3">
      <c r="A245" s="5" t="s">
        <v>35</v>
      </c>
      <c r="B245" s="132"/>
      <c r="C245" s="133"/>
      <c r="D245" s="134">
        <f>D244/(COUNT(B226:C243)*2)</f>
        <v>0.61764705882352944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576</v>
      </c>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1</v>
      </c>
      <c r="C257" s="227"/>
      <c r="D257" s="116" t="s">
        <v>562</v>
      </c>
      <c r="E257" s="227"/>
      <c r="F257" s="204"/>
      <c r="G257" s="127"/>
    </row>
    <row r="258" spans="1:7" x14ac:dyDescent="0.3">
      <c r="A258" s="55" t="s">
        <v>597</v>
      </c>
      <c r="B258" s="130">
        <v>2</v>
      </c>
      <c r="C258" s="131"/>
      <c r="D258" s="147"/>
      <c r="E258" s="106"/>
      <c r="F258" s="204"/>
      <c r="G258" s="127"/>
    </row>
    <row r="259" spans="1:7" ht="33" x14ac:dyDescent="0.3">
      <c r="A259" s="219" t="s">
        <v>598</v>
      </c>
      <c r="B259" s="130">
        <v>0</v>
      </c>
      <c r="C259" s="131"/>
      <c r="D259" s="147" t="s">
        <v>573</v>
      </c>
      <c r="E259" s="116" t="s">
        <v>569</v>
      </c>
      <c r="F259" s="204"/>
      <c r="G259" s="127"/>
    </row>
    <row r="260" spans="1:7" ht="33" x14ac:dyDescent="0.3">
      <c r="A260" s="219" t="s">
        <v>392</v>
      </c>
      <c r="B260" s="130">
        <v>0</v>
      </c>
      <c r="C260" s="131"/>
      <c r="D260" s="147" t="s">
        <v>573</v>
      </c>
      <c r="E260" s="116" t="s">
        <v>569</v>
      </c>
      <c r="F260" s="204"/>
      <c r="G260" s="127"/>
    </row>
    <row r="261" spans="1:7" ht="45" x14ac:dyDescent="0.3">
      <c r="A261" s="55" t="s">
        <v>249</v>
      </c>
      <c r="B261" s="280">
        <f>IF(D261=1, 2, IF(AND(D261&lt;1,D261&gt;0), 1, IF(D261=0,"0","NA")))</f>
        <v>1</v>
      </c>
      <c r="C261" s="140"/>
      <c r="D261" s="281">
        <f>IFERROR(E261/F261,"N.A")</f>
        <v>0.25</v>
      </c>
      <c r="E261" s="282">
        <f>COUNTIF('A2 Exploitation'!F212:F260,"ok")</f>
        <v>1</v>
      </c>
      <c r="F261" s="283">
        <f>COUNTA('A2 Exploitation'!F212:F260)</f>
        <v>4</v>
      </c>
    </row>
    <row r="262" spans="1:7" x14ac:dyDescent="0.3">
      <c r="A262" s="5" t="s">
        <v>36</v>
      </c>
      <c r="B262" s="5"/>
      <c r="C262" s="5"/>
      <c r="D262" s="5">
        <f>SUM(B248:C255,B257:C261)</f>
        <v>19</v>
      </c>
    </row>
    <row r="263" spans="1:7" x14ac:dyDescent="0.3">
      <c r="A263" s="5" t="s">
        <v>35</v>
      </c>
      <c r="B263" s="132"/>
      <c r="C263" s="133"/>
      <c r="D263" s="134">
        <f>D262/(COUNT(B248:C255,B257:C261)*2)</f>
        <v>0.73076923076923073</v>
      </c>
    </row>
    <row r="264" spans="1:7" x14ac:dyDescent="0.3">
      <c r="A264" s="145"/>
      <c r="B264" s="124"/>
      <c r="C264" s="135"/>
      <c r="D264" s="124"/>
    </row>
    <row r="265" spans="1:7" ht="18" x14ac:dyDescent="0.35">
      <c r="A265" s="42" t="s">
        <v>70</v>
      </c>
      <c r="B265" s="152"/>
      <c r="C265" s="153"/>
      <c r="D265" s="143">
        <f>SUM(D262,D222,D244)</f>
        <v>60</v>
      </c>
    </row>
    <row r="266" spans="1:7" ht="18" x14ac:dyDescent="0.35">
      <c r="A266" s="57" t="s">
        <v>202</v>
      </c>
      <c r="B266" s="160"/>
      <c r="C266" s="161"/>
      <c r="D266" s="162">
        <f>D265/(COUNT(B226:C243,B248:C255,B212:C221,B257:C261)*2)</f>
        <v>0.75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43304</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597</v>
      </c>
      <c r="B310" s="130" t="s">
        <v>32</v>
      </c>
      <c r="C310" s="213"/>
      <c r="D310" s="165"/>
      <c r="E310" s="106"/>
      <c r="F310" s="204"/>
      <c r="G310" s="214"/>
    </row>
    <row r="311" spans="1:7" s="16" customFormat="1" ht="30" x14ac:dyDescent="0.3">
      <c r="A311" s="219" t="s">
        <v>598</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43304</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1</v>
      </c>
      <c r="C350" s="227"/>
      <c r="D350" s="293" t="s">
        <v>577</v>
      </c>
      <c r="E350" s="227"/>
      <c r="F350" s="204"/>
      <c r="G350" s="127"/>
    </row>
    <row r="351" spans="1:7" s="112" customFormat="1" ht="33" x14ac:dyDescent="0.3">
      <c r="A351" s="219" t="s">
        <v>598</v>
      </c>
      <c r="B351" s="130">
        <v>0</v>
      </c>
      <c r="C351" s="150"/>
      <c r="D351" s="223" t="s">
        <v>573</v>
      </c>
      <c r="E351" s="116" t="s">
        <v>569</v>
      </c>
      <c r="F351" s="204"/>
      <c r="G351" s="127"/>
    </row>
    <row r="352" spans="1:7" s="112" customFormat="1" ht="33" x14ac:dyDescent="0.3">
      <c r="A352" s="219" t="s">
        <v>392</v>
      </c>
      <c r="B352" s="130">
        <v>0</v>
      </c>
      <c r="C352" s="131"/>
      <c r="D352" s="223" t="s">
        <v>573</v>
      </c>
      <c r="E352" s="116" t="s">
        <v>569</v>
      </c>
      <c r="F352" s="204"/>
      <c r="G352" s="127"/>
    </row>
    <row r="353" spans="1:7" ht="45" x14ac:dyDescent="0.3">
      <c r="A353" s="56" t="s">
        <v>249</v>
      </c>
      <c r="B353" s="280">
        <f>IF(D353=1, 2, IF(AND(D353&lt;1,D353&gt;0), 1, IF(D353=0,"0","NA")))</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43304</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578</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579</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582</v>
      </c>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1</v>
      </c>
      <c r="C384" s="130"/>
      <c r="D384" s="149" t="s">
        <v>577</v>
      </c>
      <c r="E384" s="94"/>
      <c r="F384" s="204"/>
      <c r="G384" s="127"/>
    </row>
    <row r="385" spans="1:7" ht="27" customHeight="1" x14ac:dyDescent="0.3">
      <c r="A385" s="10" t="s">
        <v>598</v>
      </c>
      <c r="B385" s="130">
        <v>2</v>
      </c>
      <c r="C385" s="130"/>
      <c r="D385" s="113"/>
      <c r="E385" s="94"/>
      <c r="F385" s="204"/>
      <c r="G385" s="127"/>
    </row>
    <row r="386" spans="1:7" ht="45" x14ac:dyDescent="0.3">
      <c r="A386" s="8" t="s">
        <v>249</v>
      </c>
      <c r="B386" s="280">
        <f>IF(D386=1, 2, IF(AND(D386&lt;1,D386&gt;0), 1,IF(D386=0,"0","NA")))</f>
        <v>1</v>
      </c>
      <c r="C386" s="130"/>
      <c r="D386" s="281">
        <f>IFERROR(E386/F386,"N.A")</f>
        <v>0.5</v>
      </c>
      <c r="E386" s="282">
        <f>COUNTIF('A2 Exploitation'!F365:F385,"ok")</f>
        <v>1</v>
      </c>
      <c r="F386" s="283">
        <f>COUNTA('A2 Exploitation'!F365:F385)</f>
        <v>2</v>
      </c>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0.8529411764705882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43304</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95" t="s">
        <v>581</v>
      </c>
      <c r="E404" s="95" t="s">
        <v>566</v>
      </c>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1</v>
      </c>
      <c r="C436" s="130"/>
      <c r="D436" s="129" t="s">
        <v>580</v>
      </c>
      <c r="E436" s="94"/>
      <c r="F436" s="204"/>
      <c r="G436" s="233"/>
    </row>
    <row r="437" spans="1:7" ht="30" x14ac:dyDescent="0.3">
      <c r="A437" s="10" t="s">
        <v>598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43304</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1</v>
      </c>
      <c r="C472" s="213"/>
      <c r="D472" s="116" t="s">
        <v>577</v>
      </c>
      <c r="E472" s="106"/>
      <c r="F472" s="204"/>
      <c r="G472" s="127"/>
    </row>
    <row r="473" spans="1:7" s="112" customFormat="1" x14ac:dyDescent="0.3">
      <c r="A473" s="55" t="s">
        <v>597</v>
      </c>
      <c r="B473" s="130">
        <v>2</v>
      </c>
      <c r="C473" s="213"/>
      <c r="D473" s="116"/>
      <c r="E473" s="106"/>
      <c r="F473" s="204"/>
      <c r="G473" s="127"/>
    </row>
    <row r="474" spans="1:7" s="112" customFormat="1" ht="33" x14ac:dyDescent="0.3">
      <c r="A474" s="219" t="s">
        <v>598</v>
      </c>
      <c r="B474" s="130">
        <v>0</v>
      </c>
      <c r="C474" s="213"/>
      <c r="D474" s="116" t="s">
        <v>573</v>
      </c>
      <c r="E474" s="116" t="s">
        <v>569</v>
      </c>
      <c r="F474" s="204"/>
      <c r="G474" s="127"/>
    </row>
    <row r="475" spans="1:7" s="112" customFormat="1" ht="33" x14ac:dyDescent="0.3">
      <c r="A475" s="219" t="s">
        <v>392</v>
      </c>
      <c r="B475" s="130">
        <v>0</v>
      </c>
      <c r="C475" s="150"/>
      <c r="D475" s="116" t="s">
        <v>573</v>
      </c>
      <c r="E475" s="116" t="s">
        <v>569</v>
      </c>
      <c r="F475" s="204"/>
      <c r="G475" s="127"/>
    </row>
    <row r="476" spans="1:7" ht="45" x14ac:dyDescent="0.3">
      <c r="A476" s="56" t="s">
        <v>249</v>
      </c>
      <c r="B476" s="301">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43304</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31.5" customHeight="1" x14ac:dyDescent="0.3">
      <c r="A489" s="4" t="s">
        <v>389</v>
      </c>
      <c r="B489" s="130">
        <v>1</v>
      </c>
      <c r="C489" s="130"/>
      <c r="D489" s="95" t="s">
        <v>583</v>
      </c>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434</v>
      </c>
      <c r="E492" s="116" t="s">
        <v>584</v>
      </c>
      <c r="F492" s="204"/>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COUNTIF('A2 Exploitation'!F488:F497,"ok")</f>
        <v>0</v>
      </c>
      <c r="F498" s="283">
        <f>COUNTA('A2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11</v>
      </c>
    </row>
    <row r="503" spans="1:7" ht="18" x14ac:dyDescent="0.35">
      <c r="A503" s="42" t="s">
        <v>208</v>
      </c>
      <c r="B503" s="152"/>
      <c r="C503" s="153"/>
      <c r="D503" s="144">
        <f>D502/(COUNT(B496:C498,B488:C492)*2)</f>
        <v>0.7857142857142857</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43304</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43304</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0</v>
      </c>
      <c r="C522" s="130"/>
      <c r="D522" s="95" t="s">
        <v>588</v>
      </c>
      <c r="E522" s="95" t="s">
        <v>589</v>
      </c>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0</v>
      </c>
      <c r="C532" s="140"/>
      <c r="D532" s="281">
        <f>IFERROR(E532/F532,"N.A")</f>
        <v>0</v>
      </c>
      <c r="E532" s="282">
        <f>COUNTIF('A2 Exploitation'!F520:F531,"ok")</f>
        <v>0</v>
      </c>
      <c r="F532" s="283">
        <f>COUNTA('A2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43304</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0.53846153846153844</v>
      </c>
    </row>
    <row r="548" spans="1:4" ht="22.5" x14ac:dyDescent="0.45">
      <c r="A548" s="35" t="s">
        <v>45</v>
      </c>
      <c r="B548" s="181"/>
      <c r="C548" s="182"/>
      <c r="D548" s="183">
        <f>SUM(D544,D533,D513,D502,D443,D390,D357,D45,D317,D265,D157,D480,D204,D102)</f>
        <v>390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0.70143884892086328</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520:B531 B257:B260 B289:B307 B325:B332 B273:B284 B365:B372 B337:B348 B350:B352 B377:B382 B398:B405 B421:B425 B410:B416 B384:B385 B430:B434 B451:B456 B436:B438 B461:B470 B472:B475 B496:B497 B509:B511 B309:B31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2" orientation="portrait" r:id="rId1"/>
  <rowBreaks count="5" manualBreakCount="5">
    <brk id="103" max="6" man="1"/>
    <brk id="205" max="6" man="1"/>
    <brk id="318" max="6" man="1"/>
    <brk id="391" max="6" man="1"/>
    <brk id="482"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3" zoomScaleNormal="90" zoomScaleSheetLayoutView="10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Le Kram</v>
      </c>
      <c r="B7" s="332"/>
      <c r="C7" s="332"/>
      <c r="D7" s="332"/>
      <c r="E7" s="332"/>
      <c r="F7" s="332"/>
      <c r="G7" s="125"/>
    </row>
    <row r="8" spans="1:7" s="12" customFormat="1" ht="24" x14ac:dyDescent="0.45">
      <c r="A8" s="14" t="s">
        <v>42</v>
      </c>
      <c r="B8" s="352" t="str">
        <f>'A3 Exploitation'!B9:F9</f>
        <v>M Souheil DRAOUI</v>
      </c>
      <c r="C8" s="352"/>
      <c r="D8" s="352"/>
      <c r="E8" s="352"/>
      <c r="F8" s="352"/>
      <c r="G8" s="125"/>
    </row>
    <row r="9" spans="1:7" s="12" customFormat="1" ht="24" x14ac:dyDescent="0.45">
      <c r="A9" s="15" t="s">
        <v>44</v>
      </c>
      <c r="B9" s="353" t="str">
        <f>'A3 Exploitation'!B10:F10</f>
        <v>Le chef rayon PFT</v>
      </c>
      <c r="C9" s="353"/>
      <c r="D9" s="353"/>
      <c r="E9" s="353"/>
      <c r="F9" s="353"/>
      <c r="G9" s="125"/>
    </row>
    <row r="10" spans="1:7" s="12" customFormat="1" ht="24" x14ac:dyDescent="0.45">
      <c r="A10" s="14" t="s">
        <v>43</v>
      </c>
      <c r="B10" s="350">
        <f>'A3 Exploitation'!B11:F11</f>
        <v>43304</v>
      </c>
      <c r="C10" s="350"/>
      <c r="D10" s="350"/>
      <c r="E10" s="350"/>
      <c r="F10" s="350"/>
      <c r="G10" s="125"/>
    </row>
    <row r="11" spans="1:7" s="12" customFormat="1" ht="24" x14ac:dyDescent="0.45">
      <c r="A11" s="14" t="s">
        <v>294</v>
      </c>
      <c r="B11" s="349">
        <f>D199</f>
        <v>0.95145631067961167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602</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92">
        <f>SUM(B17:C21)</f>
        <v>9</v>
      </c>
    </row>
    <row r="23" spans="1:7" x14ac:dyDescent="0.3">
      <c r="A23" s="337" t="s">
        <v>295</v>
      </c>
      <c r="B23" s="338"/>
      <c r="C23" s="339"/>
      <c r="D23" s="33">
        <f>D22/(COUNT(B17:C21)*2)</f>
        <v>0.9</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49.5" x14ac:dyDescent="0.3">
      <c r="A29" s="17" t="s">
        <v>280</v>
      </c>
      <c r="B29" s="94">
        <v>1</v>
      </c>
      <c r="C29" s="94"/>
      <c r="D29" s="95" t="s">
        <v>592</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91">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591</v>
      </c>
      <c r="E50" s="94"/>
      <c r="F50" s="94"/>
    </row>
    <row r="51" spans="1:7" ht="18" x14ac:dyDescent="0.35">
      <c r="A51" s="40" t="s">
        <v>296</v>
      </c>
      <c r="B51" s="94">
        <v>2</v>
      </c>
      <c r="C51" s="120" t="str">
        <f>IF(B51=0, -5, "0")</f>
        <v>0</v>
      </c>
      <c r="D51" s="98"/>
      <c r="E51" s="94"/>
      <c r="F51" s="94"/>
    </row>
    <row r="52" spans="1:7" x14ac:dyDescent="0.3">
      <c r="A52" s="337" t="s">
        <v>36</v>
      </c>
      <c r="B52" s="338"/>
      <c r="C52" s="339"/>
      <c r="D52" s="91">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14</v>
      </c>
    </row>
    <row r="64" spans="1:7" x14ac:dyDescent="0.3">
      <c r="A64" s="337" t="s">
        <v>295</v>
      </c>
      <c r="B64" s="338"/>
      <c r="C64" s="339"/>
      <c r="D64" s="33">
        <f>D63/(COUNT(B56:C62)*2)</f>
        <v>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91">
        <f>SUM(B67:C83)</f>
        <v>30</v>
      </c>
    </row>
    <row r="85" spans="1:7" x14ac:dyDescent="0.3">
      <c r="A85" s="337" t="s">
        <v>295</v>
      </c>
      <c r="B85" s="338"/>
      <c r="C85" s="339"/>
      <c r="D85" s="33">
        <f>D84/(COUNT(B67:C83)*2)</f>
        <v>1</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593</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91">
        <f>SUM(B88:C101)</f>
        <v>25</v>
      </c>
    </row>
    <row r="103" spans="1:7" x14ac:dyDescent="0.3">
      <c r="A103" s="337" t="s">
        <v>295</v>
      </c>
      <c r="B103" s="338"/>
      <c r="C103" s="339"/>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91">
        <f>SUM(B122:C132)</f>
        <v>22</v>
      </c>
    </row>
    <row r="134" spans="1:7" x14ac:dyDescent="0.3">
      <c r="A134" s="337" t="s">
        <v>295</v>
      </c>
      <c r="B134" s="338"/>
      <c r="C134" s="339"/>
      <c r="D134" s="32">
        <f>D133/(COUNT(B122:C132)*2)</f>
        <v>1</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91">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83.25" x14ac:dyDescent="0.35">
      <c r="A155" s="40" t="s">
        <v>306</v>
      </c>
      <c r="B155" s="94">
        <v>1</v>
      </c>
      <c r="C155" s="120" t="str">
        <f>IF(B155=0, -5, "0")</f>
        <v>0</v>
      </c>
      <c r="D155" s="223" t="s">
        <v>586</v>
      </c>
      <c r="E155" s="94"/>
      <c r="F155" s="94"/>
    </row>
    <row r="156" spans="1:7" ht="33.75" x14ac:dyDescent="0.35">
      <c r="A156" s="40" t="s">
        <v>307</v>
      </c>
      <c r="B156" s="94">
        <v>1</v>
      </c>
      <c r="C156" s="120" t="str">
        <f>IF(B156=0, -5, "0")</f>
        <v>0</v>
      </c>
      <c r="D156" s="95" t="s">
        <v>585</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92">
        <f>SUM(B153:C160)</f>
        <v>14</v>
      </c>
    </row>
    <row r="162" spans="1:7" x14ac:dyDescent="0.3">
      <c r="A162" s="337" t="s">
        <v>295</v>
      </c>
      <c r="B162" s="338"/>
      <c r="C162" s="339"/>
      <c r="D162" s="33">
        <f>D161/(COUNT(B153:C160)*2)</f>
        <v>0.875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91">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ht="33" x14ac:dyDescent="0.3">
      <c r="A174" s="17" t="s">
        <v>87</v>
      </c>
      <c r="B174" s="94">
        <v>1</v>
      </c>
      <c r="C174" s="94"/>
      <c r="D174" s="223" t="s">
        <v>594</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91">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ht="49.5" x14ac:dyDescent="0.3">
      <c r="A181" s="44" t="s">
        <v>315</v>
      </c>
      <c r="B181" s="94">
        <v>0</v>
      </c>
      <c r="C181" s="94"/>
      <c r="D181" s="95" t="s">
        <v>590</v>
      </c>
      <c r="E181" s="95" t="s">
        <v>595</v>
      </c>
      <c r="F181" s="94"/>
    </row>
    <row r="182" spans="1:7" ht="33" x14ac:dyDescent="0.3">
      <c r="A182" s="52" t="s">
        <v>220</v>
      </c>
      <c r="B182" s="94">
        <v>1</v>
      </c>
      <c r="C182" s="94"/>
      <c r="D182" s="95" t="s">
        <v>596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7</v>
      </c>
    </row>
    <row r="187" spans="1:7" x14ac:dyDescent="0.3">
      <c r="A187" s="337" t="s">
        <v>295</v>
      </c>
      <c r="B187" s="338"/>
      <c r="C187" s="339"/>
      <c r="D187" s="33">
        <f>D186/(COUNT(B181:C185)*2)</f>
        <v>0.7</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1</v>
      </c>
      <c r="C192" s="94"/>
      <c r="D192" s="95" t="s">
        <v>599</v>
      </c>
      <c r="E192" s="94"/>
      <c r="F192" s="94"/>
    </row>
    <row r="193" spans="1:6" x14ac:dyDescent="0.3">
      <c r="A193" s="53" t="s">
        <v>189</v>
      </c>
      <c r="B193" s="94" t="s">
        <v>32</v>
      </c>
      <c r="C193" s="94"/>
      <c r="D193" s="94"/>
      <c r="E193" s="94"/>
      <c r="F193" s="94"/>
    </row>
    <row r="194" spans="1:6" x14ac:dyDescent="0.3">
      <c r="A194" s="337" t="s">
        <v>36</v>
      </c>
      <c r="B194" s="338"/>
      <c r="C194" s="339"/>
      <c r="D194" s="54">
        <f>SUM(B190:C193)</f>
        <v>3</v>
      </c>
    </row>
    <row r="195" spans="1:6" x14ac:dyDescent="0.3">
      <c r="A195" s="337" t="s">
        <v>295</v>
      </c>
      <c r="B195" s="338"/>
      <c r="C195" s="339"/>
      <c r="D195" s="33">
        <f>D194/(COUNT(B190:C193)*2)</f>
        <v>0.75</v>
      </c>
    </row>
    <row r="197" spans="1:6" ht="18" x14ac:dyDescent="0.35">
      <c r="A197" s="64" t="s">
        <v>468</v>
      </c>
      <c r="B197" s="63"/>
      <c r="C197" s="63"/>
      <c r="D197" s="300" t="e">
        <f>E197/F197</f>
        <v>#DIV/0!</v>
      </c>
      <c r="E197" s="286">
        <f>COUNTIF('A2 Technique'!F17:F193,"ok")</f>
        <v>0</v>
      </c>
      <c r="F197" s="287">
        <f>COUNTA('A2 Technique'!F17:F193)</f>
        <v>0</v>
      </c>
    </row>
    <row r="198" spans="1:6" ht="22.5" x14ac:dyDescent="0.3">
      <c r="A198" s="35" t="s">
        <v>45</v>
      </c>
      <c r="B198" s="36"/>
      <c r="C198" s="37"/>
      <c r="D198" s="38">
        <f>SUM(D194,D186,D177,D169,D161,D63,D52,D33,D22,D118,D149,D133,D102,D84,D42)</f>
        <v>196</v>
      </c>
    </row>
    <row r="199" spans="1:6" ht="22.5" x14ac:dyDescent="0.3">
      <c r="A199" s="35" t="s">
        <v>323</v>
      </c>
      <c r="B199" s="36"/>
      <c r="C199" s="37"/>
      <c r="D199" s="39">
        <f>D198/(COUNT(B190:C193,B181:C185,B173:C176,B165:C168,B153:C160,B56:C62,B46:C51,B26:C32,B17:C21,B107:C117,B137:C148,B122:C132,B88:C101,B67:C83,B37:C41)*2)</f>
        <v>0.95145631067961167</v>
      </c>
    </row>
  </sheetData>
  <sheetProtection algorithmName="SHA-512" hashValue="l0QStNYTmx5labOpbp6nBShIi9uG//2RkZmgC9pawaFphPKaPnQahqi40NBs/ecn2fV0MaBdoT5NPNyRUxUeCA==" saltValue="T3JdApO2bJv1CnCk3McQ6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2" orientation="portrait" r:id="rId1"/>
  <rowBreaks count="2" manualBreakCount="2">
    <brk id="85" max="5" man="1"/>
    <brk id="170"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SwS6rP87VJ1VY69BB+CGf7oIZbG8ydqGdpRB35LRZPMLBmC80NZZEc/TemUhVfmRTlVy/1qjeUJ8bEBwIVAOw==" saltValue="eto2uKFO0HFfopiTsXu4o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e">
        <f>#REF!</f>
        <v>#REF!</v>
      </c>
      <c r="B7" s="332"/>
      <c r="C7" s="332"/>
      <c r="D7" s="332"/>
      <c r="E7" s="332"/>
      <c r="F7" s="332"/>
      <c r="G7" s="125"/>
    </row>
    <row r="8" spans="1:7" s="12" customFormat="1" ht="24" x14ac:dyDescent="0.45">
      <c r="A8" s="14" t="s">
        <v>42</v>
      </c>
      <c r="B8" s="352">
        <f>'A4 Exploitation'!B9:F9</f>
        <v>0</v>
      </c>
      <c r="C8" s="352"/>
      <c r="D8" s="352"/>
      <c r="E8" s="352"/>
      <c r="F8" s="352"/>
      <c r="G8" s="125"/>
    </row>
    <row r="9" spans="1:7" s="12" customFormat="1" ht="24" x14ac:dyDescent="0.45">
      <c r="A9" s="15" t="s">
        <v>44</v>
      </c>
      <c r="B9" s="353">
        <f>'A4 Exploitation'!B10:F10</f>
        <v>0</v>
      </c>
      <c r="C9" s="353"/>
      <c r="D9" s="353"/>
      <c r="E9" s="353"/>
      <c r="F9" s="353"/>
      <c r="G9" s="125"/>
    </row>
    <row r="10" spans="1:7" s="12" customFormat="1" ht="24" x14ac:dyDescent="0.45">
      <c r="A10" s="14" t="s">
        <v>43</v>
      </c>
      <c r="B10" s="350">
        <f>'A4 Exploitation'!A8:F8</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45">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44">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44">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4">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4">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44">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4">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44">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44">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45">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44">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44">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44">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300"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2018-07-28T10:50:20Z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