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M Lafrane\2019\4\"/>
    </mc:Choice>
  </mc:AlternateContent>
  <bookViews>
    <workbookView xWindow="0" yWindow="0" windowWidth="20490" windowHeight="9045" tabRatio="916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0" i="39" l="1"/>
  <c r="B9" i="39"/>
  <c r="B8" i="39"/>
  <c r="B700" i="38"/>
  <c r="D700" i="38"/>
  <c r="B424" i="38"/>
  <c r="D424" i="38"/>
  <c r="B366" i="38"/>
  <c r="C95" i="42" l="1"/>
  <c r="C94" i="42"/>
  <c r="C93" i="42"/>
  <c r="C95" i="40"/>
  <c r="C94" i="40"/>
  <c r="C93" i="40"/>
  <c r="C95" i="38"/>
  <c r="C94" i="38"/>
  <c r="C93" i="38"/>
  <c r="C93" i="36"/>
  <c r="C94" i="36"/>
  <c r="C95" i="36"/>
  <c r="C34" i="36"/>
  <c r="F197" i="43" l="1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C145" i="43"/>
  <c r="C144" i="43"/>
  <c r="C138" i="43"/>
  <c r="C132" i="43"/>
  <c r="C130" i="43"/>
  <c r="C128" i="43"/>
  <c r="C127" i="43"/>
  <c r="C116" i="43"/>
  <c r="C115" i="43"/>
  <c r="C112" i="43"/>
  <c r="D118" i="43" s="1"/>
  <c r="D119" i="43" s="1"/>
  <c r="C100" i="43"/>
  <c r="C99" i="43"/>
  <c r="C94" i="43"/>
  <c r="C93" i="43"/>
  <c r="D102" i="43" s="1"/>
  <c r="D103" i="43" s="1"/>
  <c r="C82" i="43"/>
  <c r="C80" i="43"/>
  <c r="C77" i="43"/>
  <c r="C76" i="43"/>
  <c r="D84" i="43" s="1"/>
  <c r="D85" i="43" s="1"/>
  <c r="C75" i="43"/>
  <c r="C61" i="43"/>
  <c r="C60" i="43"/>
  <c r="C56" i="43"/>
  <c r="C51" i="43"/>
  <c r="D52" i="43" s="1"/>
  <c r="D53" i="43" s="1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D668" i="42" s="1"/>
  <c r="B668" i="42" s="1"/>
  <c r="D669" i="42" s="1"/>
  <c r="D670" i="42" s="1"/>
  <c r="F605" i="42"/>
  <c r="E605" i="42"/>
  <c r="F565" i="42"/>
  <c r="E565" i="42"/>
  <c r="D565" i="42" s="1"/>
  <c r="B565" i="42" s="1"/>
  <c r="D566" i="42" s="1"/>
  <c r="F525" i="42"/>
  <c r="E525" i="42"/>
  <c r="D525" i="42" s="1"/>
  <c r="B525" i="42" s="1"/>
  <c r="F471" i="42"/>
  <c r="E471" i="42"/>
  <c r="F424" i="42"/>
  <c r="E424" i="42"/>
  <c r="D424" i="42" s="1"/>
  <c r="B424" i="42" s="1"/>
  <c r="F366" i="42"/>
  <c r="E366" i="42"/>
  <c r="F299" i="42"/>
  <c r="E299" i="42"/>
  <c r="D299" i="42" s="1"/>
  <c r="B299" i="42" s="1"/>
  <c r="F244" i="42"/>
  <c r="E244" i="42"/>
  <c r="F185" i="42"/>
  <c r="E185" i="42"/>
  <c r="F129" i="42"/>
  <c r="E129" i="42"/>
  <c r="D129" i="42" s="1"/>
  <c r="B129" i="42" s="1"/>
  <c r="F43" i="42"/>
  <c r="E43" i="42"/>
  <c r="D43" i="42" s="1"/>
  <c r="B43" i="42" s="1"/>
  <c r="C712" i="42"/>
  <c r="D715" i="42" s="1"/>
  <c r="D716" i="42" s="1"/>
  <c r="A705" i="42"/>
  <c r="C688" i="42"/>
  <c r="A677" i="42"/>
  <c r="C665" i="42"/>
  <c r="C659" i="42"/>
  <c r="C657" i="42"/>
  <c r="C648" i="42"/>
  <c r="C644" i="42"/>
  <c r="D650" i="42" s="1"/>
  <c r="D651" i="42" s="1"/>
  <c r="C632" i="42"/>
  <c r="D639" i="42" s="1"/>
  <c r="D640" i="42" s="1"/>
  <c r="D627" i="42"/>
  <c r="C626" i="42"/>
  <c r="C625" i="42"/>
  <c r="C622" i="42"/>
  <c r="A613" i="42"/>
  <c r="C600" i="42"/>
  <c r="C596" i="42"/>
  <c r="C593" i="42"/>
  <c r="C586" i="42"/>
  <c r="C585" i="42"/>
  <c r="C583" i="42"/>
  <c r="C582" i="42"/>
  <c r="A574" i="42"/>
  <c r="C555" i="42"/>
  <c r="C554" i="42"/>
  <c r="C553" i="42"/>
  <c r="C550" i="42"/>
  <c r="D542" i="42"/>
  <c r="D543" i="42" s="1"/>
  <c r="C540" i="42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C383" i="42"/>
  <c r="D390" i="42" s="1"/>
  <c r="D391" i="42" s="1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D227" i="42" s="1"/>
  <c r="D228" i="42" s="1"/>
  <c r="C201" i="42"/>
  <c r="C199" i="42"/>
  <c r="D203" i="42" s="1"/>
  <c r="D204" i="42" s="1"/>
  <c r="A190" i="42"/>
  <c r="D185" i="42"/>
  <c r="B185" i="42" s="1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7" i="42"/>
  <c r="D26" i="42"/>
  <c r="A16" i="42"/>
  <c r="A8" i="42"/>
  <c r="F197" i="41"/>
  <c r="D197" i="41" s="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C138" i="41"/>
  <c r="C132" i="41"/>
  <c r="C130" i="41"/>
  <c r="C128" i="41"/>
  <c r="C127" i="41"/>
  <c r="C116" i="41"/>
  <c r="C115" i="41"/>
  <c r="C112" i="41"/>
  <c r="D118" i="41" s="1"/>
  <c r="D119" i="41" s="1"/>
  <c r="C100" i="41"/>
  <c r="C99" i="41"/>
  <c r="C94" i="41"/>
  <c r="C93" i="41"/>
  <c r="D102" i="41" s="1"/>
  <c r="D103" i="41" s="1"/>
  <c r="C82" i="41"/>
  <c r="C80" i="41"/>
  <c r="C77" i="41"/>
  <c r="C76" i="41"/>
  <c r="D84" i="41" s="1"/>
  <c r="D85" i="41" s="1"/>
  <c r="C75" i="41"/>
  <c r="C61" i="41"/>
  <c r="C60" i="41"/>
  <c r="C56" i="41"/>
  <c r="D63" i="41" s="1"/>
  <c r="D64" i="41" s="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A7" i="41"/>
  <c r="F721" i="40"/>
  <c r="E721" i="40"/>
  <c r="D721" i="40" s="1"/>
  <c r="F700" i="40"/>
  <c r="E700" i="40"/>
  <c r="F668" i="40"/>
  <c r="E668" i="40"/>
  <c r="F605" i="40"/>
  <c r="E605" i="40"/>
  <c r="F565" i="40"/>
  <c r="E565" i="40"/>
  <c r="F525" i="40"/>
  <c r="E525" i="40"/>
  <c r="F471" i="40"/>
  <c r="E471" i="40"/>
  <c r="D471" i="40" s="1"/>
  <c r="B471" i="40" s="1"/>
  <c r="F424" i="40"/>
  <c r="E424" i="40"/>
  <c r="F366" i="40"/>
  <c r="E366" i="40"/>
  <c r="D366" i="40" s="1"/>
  <c r="B366" i="40" s="1"/>
  <c r="F299" i="40"/>
  <c r="E299" i="40"/>
  <c r="F244" i="40"/>
  <c r="D244" i="40" s="1"/>
  <c r="B244" i="40" s="1"/>
  <c r="D245" i="40" s="1"/>
  <c r="F244" i="38"/>
  <c r="D244" i="38" s="1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D650" i="40" s="1"/>
  <c r="D651" i="40" s="1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C540" i="40"/>
  <c r="D542" i="40" s="1"/>
  <c r="D543" i="40" s="1"/>
  <c r="A531" i="40"/>
  <c r="C516" i="40"/>
  <c r="C514" i="40"/>
  <c r="C513" i="40"/>
  <c r="C512" i="40"/>
  <c r="C510" i="40"/>
  <c r="C509" i="40"/>
  <c r="A479" i="40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D299" i="40"/>
  <c r="B299" i="40" s="1"/>
  <c r="C289" i="40"/>
  <c r="C285" i="40"/>
  <c r="C284" i="40"/>
  <c r="C283" i="40"/>
  <c r="C280" i="40"/>
  <c r="C279" i="40"/>
  <c r="C277" i="40"/>
  <c r="C276" i="40"/>
  <c r="C275" i="40"/>
  <c r="C274" i="40"/>
  <c r="C263" i="40"/>
  <c r="D265" i="40" s="1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D227" i="40" s="1"/>
  <c r="D228" i="40" s="1"/>
  <c r="C201" i="40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C145" i="39"/>
  <c r="C144" i="39"/>
  <c r="C138" i="39"/>
  <c r="D149" i="39" s="1"/>
  <c r="D150" i="39" s="1"/>
  <c r="C132" i="39"/>
  <c r="C130" i="39"/>
  <c r="C128" i="39"/>
  <c r="C127" i="39"/>
  <c r="C116" i="39"/>
  <c r="C115" i="39"/>
  <c r="C112" i="39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A7" i="39"/>
  <c r="B471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D650" i="38" s="1"/>
  <c r="D651" i="38" s="1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D203" i="38" s="1"/>
  <c r="D204" i="38" s="1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565" i="36"/>
  <c r="B565" i="36" s="1"/>
  <c r="D525" i="36"/>
  <c r="B525" i="36" s="1"/>
  <c r="D471" i="36"/>
  <c r="D129" i="36"/>
  <c r="B129" i="36" s="1"/>
  <c r="D424" i="40" l="1"/>
  <c r="B424" i="40" s="1"/>
  <c r="D425" i="40" s="1"/>
  <c r="D426" i="40" s="1"/>
  <c r="D525" i="40"/>
  <c r="B525" i="40" s="1"/>
  <c r="D605" i="40"/>
  <c r="B605" i="40" s="1"/>
  <c r="D63" i="43"/>
  <c r="D64" i="43" s="1"/>
  <c r="D161" i="43"/>
  <c r="D162" i="43" s="1"/>
  <c r="D588" i="42"/>
  <c r="D589" i="42" s="1"/>
  <c r="D133" i="43"/>
  <c r="D134" i="43" s="1"/>
  <c r="D149" i="43"/>
  <c r="D150" i="43" s="1"/>
  <c r="D728" i="36"/>
  <c r="B43" i="29" s="1"/>
  <c r="D526" i="40"/>
  <c r="D527" i="40" s="1"/>
  <c r="B126" i="29" s="1"/>
  <c r="D161" i="41"/>
  <c r="D162" i="41" s="1"/>
  <c r="D526" i="42"/>
  <c r="D527" i="42" s="1"/>
  <c r="B127" i="29" s="1"/>
  <c r="D118" i="39"/>
  <c r="D119" i="39" s="1"/>
  <c r="D627" i="40"/>
  <c r="D628" i="40" s="1"/>
  <c r="D130" i="42"/>
  <c r="D131" i="42" s="1"/>
  <c r="B64" i="29" s="1"/>
  <c r="D197" i="39"/>
  <c r="D203" i="40"/>
  <c r="D204" i="40" s="1"/>
  <c r="D344" i="40"/>
  <c r="D345" i="40" s="1"/>
  <c r="D133" i="41"/>
  <c r="D134" i="41" s="1"/>
  <c r="D149" i="41"/>
  <c r="D150" i="41" s="1"/>
  <c r="D344" i="42"/>
  <c r="D345" i="42" s="1"/>
  <c r="D161" i="39"/>
  <c r="D162" i="39" s="1"/>
  <c r="D102" i="39"/>
  <c r="D103" i="39" s="1"/>
  <c r="D63" i="39"/>
  <c r="D64" i="39" s="1"/>
  <c r="D390" i="38"/>
  <c r="D391" i="38" s="1"/>
  <c r="E244" i="40"/>
  <c r="D197" i="43"/>
  <c r="D198" i="43"/>
  <c r="D199" i="43" s="1"/>
  <c r="D195" i="43"/>
  <c r="D721" i="42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672" i="42"/>
  <c r="D673" i="42" s="1"/>
  <c r="B154" i="29" s="1"/>
  <c r="D300" i="42"/>
  <c r="D301" i="42" s="1"/>
  <c r="D425" i="42"/>
  <c r="D44" i="42"/>
  <c r="B721" i="42"/>
  <c r="D722" i="42" s="1"/>
  <c r="D628" i="42"/>
  <c r="D198" i="41"/>
  <c r="D199" i="41" s="1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367" i="40"/>
  <c r="D370" i="40" s="1"/>
  <c r="D371" i="40" s="1"/>
  <c r="B99" i="29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368" i="40"/>
  <c r="D472" i="40"/>
  <c r="D246" i="40"/>
  <c r="D248" i="40"/>
  <c r="D249" i="40" s="1"/>
  <c r="B81" i="29" s="1"/>
  <c r="D609" i="40"/>
  <c r="D610" i="40" s="1"/>
  <c r="B144" i="29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245" i="38"/>
  <c r="D246" i="38" s="1"/>
  <c r="D227" i="38"/>
  <c r="D228" i="38" s="1"/>
  <c r="D344" i="38"/>
  <c r="D345" i="38" s="1"/>
  <c r="D627" i="38"/>
  <c r="D721" i="38"/>
  <c r="B721" i="38" s="1"/>
  <c r="D722" i="38" s="1"/>
  <c r="D725" i="38" s="1"/>
  <c r="D726" i="38" s="1"/>
  <c r="B171" i="29" s="1"/>
  <c r="D701" i="38"/>
  <c r="D702" i="38" s="1"/>
  <c r="B162" i="29" s="1"/>
  <c r="D668" i="38"/>
  <c r="B668" i="38" s="1"/>
  <c r="D669" i="38" s="1"/>
  <c r="D670" i="38" s="1"/>
  <c r="D605" i="38"/>
  <c r="B605" i="38" s="1"/>
  <c r="D606" i="38" s="1"/>
  <c r="D607" i="38" s="1"/>
  <c r="D565" i="38"/>
  <c r="B565" i="38" s="1"/>
  <c r="D566" i="38" s="1"/>
  <c r="D569" i="38" s="1"/>
  <c r="D570" i="38" s="1"/>
  <c r="B134" i="29" s="1"/>
  <c r="D525" i="38"/>
  <c r="B525" i="38" s="1"/>
  <c r="D526" i="38" s="1"/>
  <c r="D527" i="38" s="1"/>
  <c r="B125" i="29" s="1"/>
  <c r="D471" i="38"/>
  <c r="B471" i="38" s="1"/>
  <c r="D472" i="38" s="1"/>
  <c r="D475" i="38" s="1"/>
  <c r="D476" i="38" s="1"/>
  <c r="B116" i="29" s="1"/>
  <c r="D366" i="38"/>
  <c r="D367" i="38" s="1"/>
  <c r="D368" i="38" s="1"/>
  <c r="D299" i="38"/>
  <c r="B299" i="38" s="1"/>
  <c r="D300" i="38" s="1"/>
  <c r="D301" i="38" s="1"/>
  <c r="D185" i="38"/>
  <c r="D129" i="38"/>
  <c r="D43" i="38"/>
  <c r="B43" i="38" s="1"/>
  <c r="D44" i="38" s="1"/>
  <c r="D47" i="38" s="1"/>
  <c r="D48" i="38" s="1"/>
  <c r="B53" i="29" s="1"/>
  <c r="D266" i="38"/>
  <c r="D588" i="38"/>
  <c r="D589" i="38" s="1"/>
  <c r="D723" i="38"/>
  <c r="D425" i="38" l="1"/>
  <c r="D303" i="40"/>
  <c r="D304" i="40" s="1"/>
  <c r="B90" i="29" s="1"/>
  <c r="B129" i="38"/>
  <c r="D130" i="38" s="1"/>
  <c r="D131" i="38" s="1"/>
  <c r="B62" i="29" s="1"/>
  <c r="B11" i="43"/>
  <c r="B182" i="29"/>
  <c r="B11" i="41"/>
  <c r="B181" i="29"/>
  <c r="D609" i="38"/>
  <c r="D610" i="38" s="1"/>
  <c r="B143" i="29" s="1"/>
  <c r="D609" i="42"/>
  <c r="D610" i="42" s="1"/>
  <c r="B145" i="29" s="1"/>
  <c r="D198" i="39"/>
  <c r="D199" i="39" s="1"/>
  <c r="B180" i="29" s="1"/>
  <c r="D567" i="38"/>
  <c r="D473" i="38"/>
  <c r="D303" i="38"/>
  <c r="D304" i="38" s="1"/>
  <c r="B89" i="29" s="1"/>
  <c r="D248" i="38"/>
  <c r="D249" i="38" s="1"/>
  <c r="B80" i="29" s="1"/>
  <c r="D672" i="38"/>
  <c r="D673" i="38" s="1"/>
  <c r="B152" i="29" s="1"/>
  <c r="D370" i="38"/>
  <c r="D371" i="38" s="1"/>
  <c r="B98" i="29" s="1"/>
  <c r="B185" i="38"/>
  <c r="D186" i="38" s="1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D428" i="38" l="1"/>
  <c r="D429" i="38" s="1"/>
  <c r="B107" i="29" s="1"/>
  <c r="D426" i="38"/>
  <c r="B11" i="39"/>
  <c r="D187" i="38"/>
  <c r="B71" i="29" s="1"/>
  <c r="D729" i="38"/>
  <c r="D730" i="38" s="1"/>
  <c r="B12" i="38" s="1"/>
  <c r="D729" i="42"/>
  <c r="D730" i="42" s="1"/>
  <c r="D726" i="42"/>
  <c r="B173" i="29" s="1"/>
  <c r="D726" i="40"/>
  <c r="B172" i="29" s="1"/>
  <c r="D729" i="40"/>
  <c r="D730" i="40" s="1"/>
  <c r="B35" i="29" l="1"/>
  <c r="B25" i="29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D186" i="36" l="1"/>
  <c r="D187" i="36" s="1"/>
  <c r="B70" i="29" s="1"/>
  <c r="D26" i="36"/>
  <c r="D27" i="36" s="1"/>
  <c r="A137" i="36" l="1"/>
  <c r="C90" i="36"/>
  <c r="C102" i="36"/>
  <c r="C114" i="36"/>
  <c r="C106" i="36"/>
  <c r="C516" i="36" l="1"/>
  <c r="D526" i="36" s="1"/>
  <c r="D527" i="36" s="1"/>
  <c r="B124" i="29" s="1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D606" i="36" s="1"/>
  <c r="D607" i="36" s="1"/>
  <c r="C596" i="36"/>
  <c r="D726" i="36" l="1"/>
  <c r="B170" i="29" s="1"/>
  <c r="D588" i="36"/>
  <c r="D589" i="36" s="1"/>
  <c r="D609" i="36"/>
  <c r="D610" i="36" s="1"/>
  <c r="B142" i="29" s="1"/>
  <c r="D569" i="36"/>
  <c r="D570" i="36" s="1"/>
  <c r="B133" i="29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B88" i="29" s="1"/>
  <c r="D248" i="36"/>
  <c r="D204" i="36"/>
  <c r="D249" i="36" l="1"/>
  <c r="B79" i="29" s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B61" i="29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B106" i="29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97" i="29" s="1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<sst xmlns="http://schemas.openxmlformats.org/spreadsheetml/2006/main" count="5173" uniqueCount="554">
  <si>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</si>
  <si>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</si>
  <si>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</si>
  <si>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</si>
  <si>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</si>
  <si>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</si>
  <si>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</si>
  <si>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</si>
  <si>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</si>
  <si>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</si>
  <si>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</si>
  <si>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</si>
  <si>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</si>
  <si>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</si>
  <si>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</si>
  <si>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</si>
  <si>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</si>
  <si>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</si>
  <si>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</si>
  <si>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</si>
  <si>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</si>
  <si>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</si>
  <si>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</si>
  <si>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</si>
  <si>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</si>
  <si>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</si>
  <si>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</si>
  <si>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</si>
  <si>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</si>
  <si>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</si>
  <si>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</si>
  <si>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</si>
  <si>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</si>
  <si>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</si>
  <si>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</si>
  <si>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</si>
  <si>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</si>
  <si>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</si>
  <si>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</si>
  <si>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</si>
  <si>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</si>
  <si>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</si>
  <si>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</si>
  <si>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</si>
  <si>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</si>
  <si>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</si>
  <si>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</si>
  <si>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</si>
  <si>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</si>
  <si>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</si>
  <si>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</si>
  <si>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</si>
  <si>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</si>
  <si>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</si>
  <si>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</si>
  <si>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</si>
  <si>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</si>
  <si>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</si>
  <si>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</si>
  <si>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</si>
  <si>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</si>
  <si>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</si>
  <si>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</si>
  <si>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</si>
  <si>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</si>
  <si>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</si>
  <si>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</si>
  <si>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</si>
  <si>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</si>
  <si>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</si>
  <si>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</si>
  <si>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</si>
  <si>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</si>
  <si>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</si>
  <si>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</si>
  <si>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</si>
  <si>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</si>
  <si>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</si>
  <si>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</si>
  <si>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</si>
  <si>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</si>
  <si>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</si>
  <si>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</si>
  <si>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</si>
  <si>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</si>
  <si>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</si>
  <si>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</si>
  <si>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</si>
  <si>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</si>
  <si>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</si>
  <si>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</si>
  <si>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</si>
  <si>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</si>
  <si>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</si>
  <si>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</si>
  <si>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</si>
  <si>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</si>
  <si>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</si>
  <si>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</si>
  <si>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</si>
  <si>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</si>
  <si>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</si>
  <si>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</si>
  <si>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</si>
  <si>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</si>
  <si>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</si>
  <si>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</si>
  <si>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</si>
  <si>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</si>
  <si>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</si>
  <si>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</si>
  <si>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</si>
  <si>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</si>
  <si>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</si>
  <si>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</si>
  <si>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</si>
  <si>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</si>
  <si>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</si>
  <si>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</si>
  <si>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</si>
  <si>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</si>
  <si>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</si>
  <si>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</si>
  <si>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</si>
  <si>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</si>
  <si>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</si>
  <si>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</si>
  <si>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</si>
  <si>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</si>
  <si>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</si>
  <si>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</si>
  <si>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</si>
  <si>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</si>
  <si>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</si>
  <si>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</si>
  <si>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</si>
  <si>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</si>
  <si>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</si>
  <si>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</si>
  <si>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</si>
  <si>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</si>
  <si>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</si>
  <si>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</si>
  <si>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</si>
  <si>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</si>
  <si>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</si>
  <si>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</si>
  <si>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</si>
  <si>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</si>
  <si>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</si>
  <si>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</si>
  <si>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</si>
  <si>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</si>
  <si>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</si>
  <si>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</si>
  <si>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</si>
  <si>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</si>
  <si>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</si>
  <si>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</si>
  <si>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</si>
  <si>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</si>
  <si>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</si>
  <si>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</si>
  <si>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</si>
  <si>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</si>
  <si>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</si>
  <si>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</si>
  <si>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</si>
  <si>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</si>
  <si>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</si>
  <si>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</si>
  <si>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</si>
  <si>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</si>
  <si>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</si>
  <si>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</si>
  <si>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</si>
  <si>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</si>
  <si>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</si>
  <si>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</si>
  <si>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</si>
  <si>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</si>
  <si>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</si>
  <si>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</si>
  <si>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</si>
  <si>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</si>
  <si>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</si>
  <si>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</si>
  <si>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</si>
  <si>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</si>
  <si>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</si>
  <si>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</si>
  <si>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</si>
  <si>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</si>
  <si>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</si>
  <si>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</si>
  <si>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</si>
  <si>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</si>
  <si>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</si>
  <si>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</si>
  <si>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</si>
  <si>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</si>
  <si>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</si>
  <si>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</si>
  <si>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</si>
  <si>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</si>
  <si>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</si>
  <si>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</si>
  <si>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</si>
  <si>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</si>
  <si>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</si>
  <si>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</si>
  <si>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</si>
  <si>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</si>
  <si>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</si>
  <si>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</si>
  <si>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</si>
  <si>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</si>
  <si>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</si>
  <si>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</si>
  <si>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</si>
  <si>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</si>
  <si>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</si>
  <si>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</si>
  <si>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</si>
  <si>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</si>
  <si>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</si>
  <si>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</si>
  <si>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</si>
  <si>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</si>
  <si>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</si>
  <si>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</si>
  <si>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</si>
  <si>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</si>
  <si>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</si>
  <si>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</si>
  <si>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</si>
  <si>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</si>
  <si>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</si>
  <si>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</si>
  <si>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</si>
  <si>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</si>
  <si>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</si>
  <si>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</si>
  <si>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</si>
  <si>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</si>
  <si>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</si>
  <si>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</si>
  <si>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</si>
  <si>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</si>
  <si>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</si>
  <si>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</si>
  <si>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</si>
  <si>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</si>
  <si>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</si>
  <si>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</si>
  <si>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</si>
  <si>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</si>
  <si>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</si>
  <si>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</si>
  <si>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</si>
  <si>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</si>
  <si>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</si>
  <si>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</si>
  <si>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</si>
  <si>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</si>
  <si>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</si>
  <si>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</si>
  <si>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</si>
  <si>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</si>
  <si>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</si>
  <si>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</si>
  <si>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</si>
  <si>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</si>
  <si>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</si>
  <si>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</si>
  <si>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</si>
  <si>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</si>
  <si>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</si>
  <si>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</si>
  <si>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</si>
  <si>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</si>
  <si>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</si>
  <si>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</si>
  <si>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</si>
  <si>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</si>
  <si>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</si>
  <si>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</si>
  <si>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</si>
  <si>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</si>
  <si>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</si>
  <si>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</si>
  <si>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</si>
  <si>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</si>
  <si>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</si>
  <si>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</si>
  <si>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</si>
  <si>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</si>
  <si>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</si>
  <si>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</si>
  <si>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</si>
  <si>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</si>
  <si>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</si>
  <si>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</si>
  <si>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</si>
  <si>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</si>
  <si>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</si>
  <si>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</si>
  <si>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</si>
  <si>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</si>
  <si>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</si>
  <si>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</si>
  <si>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</si>
  <si>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</si>
  <si>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</si>
  <si>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</si>
  <si>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</si>
  <si>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</si>
  <si>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</si>
  <si>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</si>
  <si>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</si>
  <si>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</si>
  <si>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</si>
  <si>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</si>
  <si>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</si>
  <si>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</si>
  <si>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</si>
  <si>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</si>
  <si>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</si>
  <si>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</si>
  <si>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</si>
  <si>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</si>
  <si>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</si>
  <si>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</si>
  <si>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</si>
  <si>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</si>
  <si>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</si>
  <si>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</si>
  <si>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</si>
  <si>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</si>
  <si>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</si>
  <si>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</si>
  <si>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</si>
  <si>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</si>
  <si>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</si>
  <si>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</si>
  <si>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</si>
  <si>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</si>
  <si>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</si>
  <si>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</si>
  <si>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</si>
  <si>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</si>
  <si>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</si>
  <si>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</si>
  <si>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</si>
  <si>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</si>
  <si>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</si>
  <si>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</si>
  <si>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</si>
  <si>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</si>
  <si>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</si>
  <si>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</si>
  <si>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</si>
  <si>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</si>
  <si>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</si>
  <si>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</si>
  <si>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</si>
  <si>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</si>
  <si>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</si>
  <si>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</si>
  <si>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</si>
  <si>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</si>
  <si>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</si>
  <si>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</si>
  <si>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</si>
  <si>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</si>
  <si>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</si>
  <si>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</si>
  <si>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</si>
  <si>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</si>
  <si>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</si>
  <si>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</si>
  <si>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</si>
  <si>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</si>
  <si>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</si>
  <si>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</si>
  <si>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</si>
  <si>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</si>
  <si>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</si>
  <si>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</si>
  <si>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</si>
  <si>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</si>
  <si>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</si>
  <si>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</si>
  <si>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</si>
  <si>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</si>
  <si>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</si>
  <si>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</si>
  <si>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</si>
  <si>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</si>
  <si>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</si>
  <si>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</si>
  <si>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</si>
  <si>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</si>
  <si>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</si>
  <si>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</si>
  <si>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</si>
  <si>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</si>
  <si>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</si>
  <si>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</si>
  <si>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</si>
  <si>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</si>
  <si>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</si>
  <si>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</si>
  <si>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</si>
  <si>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</si>
  <si>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</si>
  <si>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</si>
  <si>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</si>
  <si>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</si>
  <si>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</si>
  <si>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</si>
  <si>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</si>
  <si>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</si>
  <si>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</si>
  <si>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</si>
  <si>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</si>
  <si>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</si>
  <si>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</si>
  <si>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</si>
  <si>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</si>
  <si>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</si>
  <si>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</si>
  <si>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</si>
  <si>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</si>
  <si>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</si>
  <si>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</si>
  <si>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</si>
  <si>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</si>
  <si>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</si>
  <si>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</si>
  <si>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</si>
  <si>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</si>
  <si>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</si>
  <si>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</si>
  <si>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</si>
  <si>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</si>
  <si>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</si>
  <si>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</si>
  <si>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</si>
  <si>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</si>
  <si>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</si>
  <si>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</si>
  <si>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</si>
  <si>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</si>
  <si>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</si>
  <si>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</si>
  <si>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</si>
  <si>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</si>
  <si>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</si>
  <si>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</si>
  <si>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</si>
  <si>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</si>
  <si>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</si>
  <si>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</si>
  <si>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</si>
  <si>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</si>
  <si>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</si>
  <si>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</si>
  <si>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</si>
  <si>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</si>
  <si>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</si>
  <si>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</si>
  <si>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</si>
  <si>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</si>
  <si>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Stockage des emballages en réserve et en laboratoire évitant leur contamination</t>
  </si>
  <si>
    <t xml:space="preserve">Respect de la tenues de travail  des marchandise  et des intérimaires </t>
  </si>
  <si>
    <t>Lafrane Sfax</t>
  </si>
  <si>
    <t>Directeur du magasin et chefs de rayon</t>
  </si>
  <si>
    <t>Dr Hatem KARAA</t>
  </si>
  <si>
    <t>Présence de poussière au niveau de l'étagère du laboratoire</t>
  </si>
  <si>
    <t>Pain allégé en sel SOPRAL 188 g au lieu de 200g et pain Flute 240 g au lieu de 200 g: avertir le fournisseur afin de respecter les poids des pains</t>
  </si>
  <si>
    <t>Fiche de contrôle de nettoyage et de désinfection remplie d'avance</t>
  </si>
  <si>
    <t>Les fiches doivent remplies quotidiennement après réalisation des opérations de contrôle (une sensibilisation des opérateurs a été réalisée)</t>
  </si>
  <si>
    <t>Renforcer les opérations de nettoyage des regards d'évacuation des eaux usées du laboratoire et du stand de cuisson</t>
  </si>
  <si>
    <t>Accumulation de souillures diverses au niveau des regards d'évacuation des eaux usées du laboratoire et du stand de cuisson</t>
  </si>
  <si>
    <t>Bidons d'huile placés à même le sol</t>
  </si>
  <si>
    <t>les cases relatives à la vente, casse ne sont pas renseignées sur les cadenciers</t>
  </si>
  <si>
    <t>les vérifications à la thermosonde des ambiances des chambres froides et à cœur d'un produit ne sont pas réalisées</t>
  </si>
  <si>
    <t>Présence de merguez en chambre froide sans date de fabrication</t>
  </si>
  <si>
    <t>Les fiches de traçabilité ne sont pas signées</t>
  </si>
  <si>
    <t>Insuffisance de glaçage des poissons présentés à la vente</t>
  </si>
  <si>
    <t>Chevalets rouillés</t>
  </si>
  <si>
    <t>renforcer les opérations de nettoyage du linéaire "graines soufflées"</t>
  </si>
  <si>
    <t>Fiche d'auto contrôle de nettoyage et de désinfection est mal remplie</t>
  </si>
  <si>
    <t>Auto contrôle de nettoyage arrêté au 11 février 2019</t>
  </si>
  <si>
    <t>Présence d'un carton de crème glacée à même le sol en chambre froide négative</t>
  </si>
  <si>
    <t>Renforcer les opérations de nettoyage du linéaire fromage</t>
  </si>
  <si>
    <t>Directeur n'ayant pas l'accés à la GTC</t>
  </si>
  <si>
    <t>hygrométrie 55%</t>
  </si>
  <si>
    <t>Température affichée +2,5°C
température mesurée +3,2°C</t>
  </si>
  <si>
    <t>Sol en face de la chambre froide est endommagé</t>
  </si>
  <si>
    <t>la planche de découpe volaille est fissurée</t>
  </si>
  <si>
    <t>présence de rouille sur revetement de la fabrique glace</t>
  </si>
  <si>
    <t>Revoir l'emplacement des DEIV au rayon condiments et légumes</t>
  </si>
  <si>
    <t>Décollement du sol en face de la chambre froide</t>
  </si>
  <si>
    <t>la température à cœur d'un produit au linéaire LS n'est pas vérifiée chaque 3 jours comme le stipule la procédure</t>
  </si>
  <si>
    <t>Ne pas mentionner systèmatiquement 4 heures comme durée d'exposition surtout quand les relatives à la vente ne sont pas renseignées (indiquer les durées effectives d'exposition en plus du remplissage de la totalité du cadencier)</t>
  </si>
  <si>
    <t>Renforcer les opérations de nettoyage des étagères</t>
  </si>
  <si>
    <t>Remplir correctement les cadenciers</t>
  </si>
  <si>
    <t>Mentionner systèmatiquement la date de fabrication du merguez</t>
  </si>
  <si>
    <t>Les poulets emballées pour être présentées en linéaires doivent porter les étiquettes mentionnant la date d'emballage même si elles sont encore au labo</t>
  </si>
  <si>
    <t>Yassine ELLOUMI</t>
  </si>
  <si>
    <t>Dir Magasin et chefs rayons</t>
  </si>
  <si>
    <t xml:space="preserve">Le meuble d'exposition manque de propreté </t>
  </si>
  <si>
    <t xml:space="preserve">Nettoyage insuffisant </t>
  </si>
  <si>
    <t>Présence de givres dans le produit saumon en tranches</t>
  </si>
  <si>
    <t>Présence des produits de dératisation en dehors des portes appat dans la réserve</t>
  </si>
  <si>
    <t>Eau chaude non disponible dans le rayon
 charcuterie</t>
  </si>
  <si>
    <t>Portes appat non fixés</t>
  </si>
  <si>
    <t xml:space="preserve">Nettoyage du meubles 
d'exposition </t>
  </si>
  <si>
    <t>Eviter la contamination 
croisée par le mouvement du personnel</t>
  </si>
  <si>
    <t xml:space="preserve">Assurer l'étiquetage
 des produit </t>
  </si>
  <si>
    <t>Des couteaux  avec de la rouille  
plan de travail non satisfaisant</t>
  </si>
  <si>
    <t xml:space="preserve">Changer  les outils 
attaqués par la rouille </t>
  </si>
  <si>
    <t>Contrôle journalier  des fiches de
traçabilité par le chef hiéarchique</t>
  </si>
  <si>
    <t>Revoir la procédure horaire de glaçage du rayon  à la mise en place</t>
  </si>
  <si>
    <t>Changer le distribiteur</t>
  </si>
  <si>
    <t>Réparer la poubelle</t>
  </si>
  <si>
    <t>Accentuer le nettoyage</t>
  </si>
  <si>
    <t>Assurer la chaine de 
froids des produits surgelés</t>
  </si>
  <si>
    <t>Assurer le suivi 
de l'opération lors du passage du soustraitant</t>
  </si>
  <si>
    <t>Réparation pour éviter la contamination</t>
  </si>
  <si>
    <t>Respecter les 
bonnes pratiques de nettoyage de la friteuse et respecter les fréquence de changement des huiles</t>
  </si>
  <si>
    <t>L'aspect viuel de l'huile est brunâtre. Témoin d'une usure avancée.</t>
  </si>
  <si>
    <t>Le personnel est commun entre la charcuterie et le traiteur</t>
  </si>
  <si>
    <t>Les produits du rayon fromagerie: Montrégal, affumicato 
sans étiquette de date d'entame
Le produit du rayon charcuterie 
salami spécial sans étiquette de date d'entame</t>
  </si>
  <si>
    <t>Le test lavage des mains est non conculant pour Slah Hashasna</t>
  </si>
  <si>
    <t>Former et surveiller l'application des bonnes pratiques</t>
  </si>
  <si>
    <t>Le même personnel est dans les rayons PFT</t>
  </si>
  <si>
    <t>Prévoir une séparation entre les secteurs sales et propres</t>
  </si>
  <si>
    <t>Le produit poulet ne figure pas dans la fiche de traçabilité du 09/04/2019.
Pour la méme journée on décèle un numéro de stock erroné. 
Le suivi de la traçabilité du produit viande d'agnau montre une paerte de suivi d'une  quantité de 2 KG</t>
  </si>
  <si>
    <t>Glaçage insuffisant pour les produits exposés au frais</t>
  </si>
  <si>
    <t>Distribiteur du produit lave main non fonctionel dans la poissonnerie</t>
  </si>
  <si>
    <t>Poubelle a commande manuelle</t>
  </si>
  <si>
    <t xml:space="preserve">Le nettoyage n'est pas satisfaisant autour du rayon
</t>
  </si>
  <si>
    <t>Absence de papier essuie-mains</t>
  </si>
  <si>
    <t>Fournir du papier pour le personnel</t>
  </si>
  <si>
    <t>Présence de rouille dans la machine à glaces de la chambre du rayon poissonnerie</t>
  </si>
  <si>
    <t>Réparation nécessaire</t>
  </si>
  <si>
    <t>Mettre l'eau chaude à disposition</t>
  </si>
  <si>
    <t>Fixer les porte-appâts</t>
  </si>
  <si>
    <t>Des faïences manquent à côté du billot</t>
  </si>
  <si>
    <t>Pain complet 176 et 188
Pain aux céréales 170 et 200g</t>
  </si>
  <si>
    <t>Aviser le fournisseur sur cet écart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</si>
</sst>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557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0" xfId="0" applyFont="1" applyFill="1" applyBorder="1" applyProtection="1">
      <protection locked="0"/>
    </xf>
    <xf numFmtId="0" fontId="6" fillId="0" borderId="1" xfId="0" applyFont="1" applyBorder="1"/>
    <xf numFmtId="0" fontId="6" fillId="0" borderId="1" xfId="0" applyFont="1" applyFill="1" applyBorder="1"/>
    <xf numFmtId="0" fontId="6" fillId="0" borderId="1" xfId="0" applyFont="1" applyFill="1" applyBorder="1" applyAlignment="1">
      <alignment wrapText="1"/>
    </xf>
    <xf numFmtId="0" fontId="6" fillId="0" borderId="0" xfId="0" applyFont="1" applyFill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Fill="1" applyBorder="1" applyAlignment="1" applyProtection="1">
      <alignment horizontal="left" vertical="center" wrapText="1"/>
      <protection hidden="1"/>
    </xf>
    <xf numFmtId="0" fontId="2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2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Fill="1" applyBorder="1" applyAlignment="1" applyProtection="1">
      <alignment horizontal="left" vertical="center" wrapText="1"/>
      <protection hidden="1"/>
    </xf>
    <xf numFmtId="0" fontId="2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0" borderId="1" xfId="0" applyFont="1" applyFill="1" applyBorder="1" applyAlignment="1">
      <alignment wrapText="1"/>
    </xf>
    <xf numFmtId="0" fontId="11" fillId="0" borderId="1" xfId="0" applyFont="1" applyFill="1" applyBorder="1"/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Fill="1" applyBorder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Fill="1" applyBorder="1" applyAlignment="1">
      <alignment wrapText="1"/>
    </xf>
    <xf numFmtId="0" fontId="0" fillId="0" borderId="0" xfId="0" applyFill="1" applyBorder="1"/>
    <xf numFmtId="0" fontId="4" fillId="0" borderId="0" xfId="2" applyFont="1" applyFill="1" applyBorder="1" applyProtection="1"/>
    <xf numFmtId="10" fontId="4" fillId="0" borderId="0" xfId="2" applyNumberFormat="1" applyFont="1" applyFill="1" applyBorder="1" applyAlignment="1" applyProtection="1">
      <alignment wrapText="1"/>
    </xf>
    <xf numFmtId="165" fontId="29" fillId="0" borderId="0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/>
    </xf>
    <xf numFmtId="0" fontId="24" fillId="0" borderId="0" xfId="0" applyFont="1" applyFill="1" applyBorder="1" applyAlignment="1" applyProtection="1">
      <alignment wrapText="1"/>
    </xf>
    <xf numFmtId="0" fontId="26" fillId="0" borderId="0" xfId="0" applyFont="1" applyFill="1" applyBorder="1" applyAlignment="1" applyProtection="1">
      <alignment wrapText="1"/>
    </xf>
    <xf numFmtId="0" fontId="27" fillId="8" borderId="5" xfId="0" applyFont="1" applyFill="1" applyBorder="1" applyAlignment="1" applyProtection="1">
      <alignment horizontal="center" vertical="center" wrapText="1"/>
    </xf>
    <xf numFmtId="0" fontId="27" fillId="8" borderId="6" xfId="0" applyFont="1" applyFill="1" applyBorder="1" applyAlignment="1" applyProtection="1">
      <alignment horizontal="center" vertical="center" wrapText="1"/>
    </xf>
    <xf numFmtId="0" fontId="27" fillId="0" borderId="0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Fill="1" applyBorder="1" applyProtection="1">
      <protection locked="0"/>
    </xf>
    <xf numFmtId="0" fontId="16" fillId="0" borderId="1" xfId="0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0" xfId="0" applyFont="1" applyFill="1" applyProtection="1"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6" fillId="0" borderId="1" xfId="0" applyFont="1" applyFill="1" applyBorder="1" applyAlignment="1" applyProtection="1">
      <alignment wrapText="1"/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Protection="1"/>
    <xf numFmtId="0" fontId="6" fillId="0" borderId="1" xfId="0" applyFont="1" applyBorder="1" applyAlignment="1" applyProtection="1">
      <alignment horizontal="left" wrapText="1"/>
    </xf>
    <xf numFmtId="0" fontId="6" fillId="0" borderId="1" xfId="0" applyFont="1" applyBorder="1" applyAlignment="1" applyProtection="1">
      <alignment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Fill="1" applyBorder="1" applyAlignment="1" applyProtection="1">
      <alignment horizontal="center" wrapText="1"/>
      <protection locked="0"/>
    </xf>
    <xf numFmtId="0" fontId="6" fillId="0" borderId="0" xfId="0" applyFont="1" applyFill="1" applyAlignment="1">
      <alignment wrapText="1"/>
    </xf>
    <xf numFmtId="0" fontId="6" fillId="0" borderId="0" xfId="0" applyFont="1" applyFill="1" applyAlignment="1" applyProtection="1">
      <alignment wrapText="1"/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Fill="1" applyBorder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Border="1" applyAlignment="1" applyProtection="1">
      <alignment wrapText="1"/>
      <protection hidden="1"/>
    </xf>
    <xf numFmtId="16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164" fontId="36" fillId="0" borderId="0" xfId="1" applyNumberFormat="1" applyFont="1" applyFill="1" applyBorder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  <protection locked="0"/>
    </xf>
    <xf numFmtId="0" fontId="37" fillId="0" borderId="1" xfId="0" applyFont="1" applyFill="1" applyBorder="1" applyProtection="1">
      <protection locked="0"/>
    </xf>
    <xf numFmtId="0" fontId="37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Alignment="1" applyProtection="1">
      <alignment wrapText="1"/>
      <protection locked="0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5" fillId="0" borderId="1" xfId="0" applyFont="1" applyFill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Fill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Fill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locked="0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Fill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vertical="top" wrapText="1"/>
      <protection locked="0"/>
    </xf>
    <xf numFmtId="0" fontId="37" fillId="0" borderId="0" xfId="0" applyFont="1" applyFill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center" wrapText="1"/>
      <protection hidden="1"/>
    </xf>
    <xf numFmtId="0" fontId="35" fillId="0" borderId="1" xfId="0" applyFont="1" applyFill="1" applyBorder="1" applyAlignment="1" applyProtection="1">
      <alignment horizontal="center" vertical="center" wrapText="1"/>
      <protection locked="0"/>
    </xf>
    <xf numFmtId="9" fontId="35" fillId="0" borderId="3" xfId="0" applyNumberFormat="1" applyFont="1" applyFill="1" applyBorder="1" applyAlignment="1" applyProtection="1">
      <alignment wrapText="1"/>
      <protection locked="0"/>
    </xf>
    <xf numFmtId="0" fontId="37" fillId="0" borderId="0" xfId="0" applyFont="1" applyFill="1" applyProtection="1">
      <protection locked="0"/>
    </xf>
    <xf numFmtId="0" fontId="35" fillId="0" borderId="1" xfId="0" applyFont="1" applyFill="1" applyBorder="1" applyAlignment="1" applyProtection="1">
      <alignment horizontal="center" wrapText="1"/>
      <protection locked="0"/>
    </xf>
    <xf numFmtId="0" fontId="35" fillId="0" borderId="1" xfId="0" applyFont="1" applyFill="1" applyBorder="1" applyAlignment="1" applyProtection="1">
      <alignment wrapText="1"/>
      <protection locked="0"/>
    </xf>
    <xf numFmtId="0" fontId="33" fillId="0" borderId="1" xfId="0" applyFont="1" applyFill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3" xfId="0" applyFont="1" applyBorder="1" applyAlignment="1" applyProtection="1">
      <alignment vertical="center" wrapText="1"/>
      <protection hidden="1"/>
    </xf>
    <xf numFmtId="0" fontId="37" fillId="0" borderId="3" xfId="0" applyFont="1" applyFill="1" applyBorder="1" applyAlignment="1" applyProtection="1">
      <alignment horizontal="center" vertical="center" wrapText="1"/>
      <protection locked="0"/>
    </xf>
    <xf numFmtId="0" fontId="35" fillId="0" borderId="7" xfId="0" applyFont="1" applyFill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9" fillId="0" borderId="1" xfId="0" applyFont="1" applyBorder="1" applyAlignment="1" applyProtection="1">
      <alignment vertical="center" wrapText="1"/>
      <protection locked="0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0" borderId="1" xfId="0" applyFont="1" applyBorder="1" applyAlignment="1" applyProtection="1">
      <alignment horizontal="center" vertical="center" wrapText="1"/>
    </xf>
    <xf numFmtId="0" fontId="37" fillId="0" borderId="7" xfId="0" applyFont="1" applyFill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Fill="1" applyBorder="1" applyAlignment="1" applyProtection="1">
      <alignment horizontal="center" vertical="center" wrapText="1"/>
    </xf>
    <xf numFmtId="0" fontId="37" fillId="12" borderId="1" xfId="0" applyFont="1" applyFill="1" applyBorder="1"/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Fill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/>
    <xf numFmtId="0" fontId="37" fillId="0" borderId="1" xfId="0" applyFont="1" applyFill="1" applyBorder="1" applyAlignment="1" applyProtection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Fill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14" fontId="37" fillId="0" borderId="0" xfId="0" applyNumberFormat="1" applyFont="1" applyFill="1" applyAlignment="1" applyProtection="1">
      <alignment horizontal="left" vertical="center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Fill="1" applyBorder="1" applyAlignment="1" applyProtection="1">
      <alignment horizontal="center" wrapText="1"/>
      <protection locked="0"/>
    </xf>
    <xf numFmtId="0" fontId="37" fillId="0" borderId="1" xfId="0" applyFont="1" applyFill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Fill="1" applyBorder="1" applyAlignment="1" applyProtection="1">
      <alignment horizontal="left" vertical="top" wrapText="1"/>
      <protection locked="0"/>
    </xf>
    <xf numFmtId="0" fontId="36" fillId="0" borderId="1" xfId="0" applyFont="1" applyFill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Fill="1" applyBorder="1" applyAlignment="1" applyProtection="1">
      <alignment horizontal="left" vertical="center" wrapText="1"/>
      <protection hidden="1"/>
    </xf>
    <xf numFmtId="0" fontId="42" fillId="0" borderId="0" xfId="0" applyFont="1" applyFill="1" applyBorder="1" applyAlignment="1" applyProtection="1">
      <alignment horizontal="center" wrapText="1"/>
      <protection hidden="1"/>
    </xf>
    <xf numFmtId="10" fontId="42" fillId="0" borderId="0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Fill="1" applyBorder="1" applyProtection="1">
      <protection locked="0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top" wrapText="1"/>
      <protection locked="0"/>
    </xf>
    <xf numFmtId="0" fontId="37" fillId="0" borderId="1" xfId="0" applyFont="1" applyFill="1" applyBorder="1" applyAlignment="1" applyProtection="1">
      <alignment horizontal="left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Fill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Fill="1" applyBorder="1" applyAlignment="1" applyProtection="1">
      <alignment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Fill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Fill="1" applyBorder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vertical="center" wrapText="1"/>
      <protection locked="0"/>
    </xf>
    <xf numFmtId="0" fontId="33" fillId="0" borderId="0" xfId="0" applyFont="1" applyFill="1" applyBorder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Border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>
      <alignment wrapText="1"/>
    </xf>
    <xf numFmtId="9" fontId="35" fillId="0" borderId="3" xfId="0" applyNumberFormat="1" applyFont="1" applyFill="1" applyBorder="1" applyAlignment="1" applyProtection="1">
      <alignment vertical="center" wrapText="1"/>
      <protection hidden="1"/>
    </xf>
    <xf numFmtId="9" fontId="35" fillId="0" borderId="0" xfId="0" applyNumberFormat="1" applyFont="1" applyBorder="1" applyAlignment="1" applyProtection="1">
      <alignment vertical="center" wrapText="1"/>
      <protection locked="0"/>
    </xf>
    <xf numFmtId="9" fontId="37" fillId="0" borderId="1" xfId="0" applyNumberFormat="1" applyFont="1" applyFill="1" applyBorder="1" applyAlignment="1" applyProtection="1">
      <alignment wrapText="1"/>
      <protection locked="0"/>
    </xf>
    <xf numFmtId="0" fontId="37" fillId="0" borderId="3" xfId="0" applyFont="1" applyFill="1" applyBorder="1" applyAlignment="1">
      <alignment wrapText="1"/>
    </xf>
    <xf numFmtId="0" fontId="37" fillId="0" borderId="7" xfId="0" applyFont="1" applyFill="1" applyBorder="1" applyAlignment="1" applyProtection="1">
      <alignment wrapText="1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0" xfId="0" applyFont="1" applyFill="1" applyBorder="1" applyProtection="1">
      <protection locked="0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6" fillId="14" borderId="0" xfId="0" applyFont="1" applyFill="1"/>
    <xf numFmtId="0" fontId="6" fillId="0" borderId="1" xfId="0" applyFont="1" applyBorder="1" applyProtection="1">
      <protection locked="0"/>
    </xf>
    <xf numFmtId="0" fontId="6" fillId="0" borderId="1" xfId="0" applyFont="1" applyFill="1" applyBorder="1" applyProtection="1">
      <protection locked="0"/>
    </xf>
    <xf numFmtId="0" fontId="6" fillId="0" borderId="0" xfId="0" applyFont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164" fontId="36" fillId="8" borderId="0" xfId="1" applyNumberFormat="1" applyFont="1" applyFill="1" applyBorder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Fill="1" applyBorder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35" fillId="0" borderId="1" xfId="1" applyFont="1" applyFill="1" applyBorder="1" applyAlignment="1" applyProtection="1">
      <alignment wrapText="1"/>
    </xf>
    <xf numFmtId="0" fontId="35" fillId="0" borderId="14" xfId="1" applyFont="1" applyFill="1" applyBorder="1" applyAlignment="1" applyProtection="1"/>
    <xf numFmtId="0" fontId="35" fillId="0" borderId="14" xfId="1" applyFont="1" applyFill="1" applyBorder="1" applyAlignment="1" applyProtection="1">
      <alignment wrapText="1"/>
    </xf>
    <xf numFmtId="0" fontId="36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Border="1" applyAlignment="1">
      <alignment wrapText="1"/>
    </xf>
    <xf numFmtId="0" fontId="37" fillId="0" borderId="0" xfId="0" applyFont="1" applyBorder="1" applyAlignment="1" applyProtection="1">
      <alignment horizontal="center" vertical="center" wrapText="1"/>
      <protection locked="0"/>
    </xf>
    <xf numFmtId="0" fontId="35" fillId="0" borderId="0" xfId="1" applyFont="1" applyBorder="1" applyAlignment="1" applyProtection="1">
      <alignment horizontal="center" vertical="center"/>
    </xf>
    <xf numFmtId="164" fontId="36" fillId="0" borderId="0" xfId="1" applyNumberFormat="1" applyFont="1" applyFill="1" applyBorder="1" applyAlignment="1" applyProtection="1">
      <alignment wrapText="1"/>
      <protection hidden="1"/>
    </xf>
    <xf numFmtId="165" fontId="37" fillId="0" borderId="1" xfId="0" applyNumberFormat="1" applyFont="1" applyFill="1" applyBorder="1" applyAlignment="1" applyProtection="1">
      <alignment horizontal="center" wrapText="1"/>
      <protection hidden="1"/>
    </xf>
    <xf numFmtId="0" fontId="35" fillId="0" borderId="1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horizontal="left" vertical="center" wrapText="1"/>
      <protection hidden="1"/>
    </xf>
    <xf numFmtId="164" fontId="36" fillId="0" borderId="1" xfId="1" applyNumberFormat="1" applyFont="1" applyFill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Border="1" applyAlignment="1" applyProtection="1">
      <alignment wrapText="1"/>
      <protection hidden="1"/>
    </xf>
    <xf numFmtId="0" fontId="37" fillId="0" borderId="0" xfId="0" applyFont="1" applyFill="1" applyAlignment="1" applyProtection="1">
      <alignment vertical="center"/>
      <protection hidden="1"/>
    </xf>
    <xf numFmtId="0" fontId="37" fillId="0" borderId="0" xfId="0" applyFont="1" applyFill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Fill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Fill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0" fontId="37" fillId="0" borderId="7" xfId="0" applyFont="1" applyBorder="1" applyAlignment="1" applyProtection="1">
      <alignment wrapText="1"/>
      <protection locked="0"/>
    </xf>
    <xf numFmtId="165" fontId="37" fillId="0" borderId="0" xfId="0" applyNumberFormat="1" applyFont="1" applyFill="1" applyBorder="1" applyAlignment="1" applyProtection="1">
      <alignment horizontal="center" wrapText="1"/>
      <protection hidden="1"/>
    </xf>
    <xf numFmtId="0" fontId="33" fillId="0" borderId="1" xfId="0" applyFont="1" applyFill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vertical="center" wrapText="1"/>
      <protection locked="0"/>
    </xf>
    <xf numFmtId="0" fontId="36" fillId="0" borderId="0" xfId="0" applyFont="1" applyFill="1" applyBorder="1" applyAlignment="1" applyProtection="1">
      <alignment vertical="center" wrapText="1"/>
      <protection hidden="1"/>
    </xf>
    <xf numFmtId="0" fontId="37" fillId="0" borderId="7" xfId="0" applyFont="1" applyFill="1" applyBorder="1" applyProtection="1">
      <protection locked="0"/>
    </xf>
    <xf numFmtId="0" fontId="37" fillId="0" borderId="0" xfId="0" applyFont="1" applyBorder="1" applyProtection="1">
      <protection locked="0"/>
    </xf>
    <xf numFmtId="0" fontId="37" fillId="0" borderId="0" xfId="0" applyFont="1" applyFill="1" applyBorder="1" applyAlignment="1" applyProtection="1">
      <alignment wrapText="1"/>
      <protection hidden="1"/>
    </xf>
    <xf numFmtId="0" fontId="3" fillId="0" borderId="0" xfId="0" applyFont="1" applyFill="1" applyAlignment="1" applyProtection="1">
      <alignment wrapText="1"/>
      <protection locked="0"/>
    </xf>
    <xf numFmtId="0" fontId="6" fillId="0" borderId="1" xfId="0" applyFont="1" applyBorder="1" applyAlignment="1" applyProtection="1">
      <protection locked="0"/>
    </xf>
    <xf numFmtId="0" fontId="37" fillId="0" borderId="6" xfId="0" applyFont="1" applyFill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Fill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locked="0"/>
    </xf>
    <xf numFmtId="0" fontId="37" fillId="0" borderId="6" xfId="0" applyFont="1" applyFill="1" applyBorder="1" applyAlignment="1" applyProtection="1">
      <alignment horizontal="center" vertical="center" wrapText="1"/>
      <protection hidden="1"/>
    </xf>
    <xf numFmtId="0" fontId="36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hidden="1"/>
    </xf>
    <xf numFmtId="0" fontId="37" fillId="0" borderId="9" xfId="0" applyFont="1" applyFill="1" applyBorder="1" applyAlignment="1" applyProtection="1">
      <alignment wrapText="1"/>
      <protection locked="0"/>
    </xf>
    <xf numFmtId="0" fontId="37" fillId="0" borderId="9" xfId="0" applyFont="1" applyFill="1" applyBorder="1" applyProtection="1">
      <protection locked="0"/>
    </xf>
    <xf numFmtId="0" fontId="37" fillId="0" borderId="7" xfId="0" applyFont="1" applyFill="1" applyBorder="1" applyAlignment="1" applyProtection="1">
      <alignment horizontal="center" vertical="center" wrapText="1"/>
      <protection locked="0"/>
    </xf>
    <xf numFmtId="0" fontId="35" fillId="0" borderId="9" xfId="0" applyFont="1" applyFill="1" applyBorder="1" applyAlignment="1" applyProtection="1">
      <alignment vertical="center" wrapText="1"/>
      <protection hidden="1"/>
    </xf>
    <xf numFmtId="0" fontId="37" fillId="0" borderId="2" xfId="0" applyFont="1" applyFill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0" fontId="37" fillId="0" borderId="0" xfId="0" applyFont="1" applyFill="1" applyBorder="1" applyAlignment="1" applyProtection="1">
      <alignment horizontal="center" vertical="center" wrapText="1"/>
      <protection hidden="1"/>
    </xf>
    <xf numFmtId="165" fontId="37" fillId="0" borderId="2" xfId="0" applyNumberFormat="1" applyFont="1" applyFill="1" applyBorder="1" applyAlignment="1" applyProtection="1">
      <alignment horizontal="center" wrapText="1"/>
      <protection hidden="1"/>
    </xf>
    <xf numFmtId="0" fontId="36" fillId="0" borderId="5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Alignment="1" applyProtection="1">
      <alignment horizontal="left" vertical="center" wrapText="1"/>
      <protection hidden="1"/>
    </xf>
    <xf numFmtId="0" fontId="37" fillId="0" borderId="0" xfId="0" applyFont="1" applyFill="1" applyAlignment="1" applyProtection="1">
      <alignment horizontal="center" vertical="center"/>
      <protection hidden="1"/>
    </xf>
    <xf numFmtId="0" fontId="37" fillId="0" borderId="0" xfId="0" applyFont="1" applyFill="1" applyAlignment="1" applyProtection="1">
      <alignment horizontal="center" vertical="center" wrapText="1"/>
      <protection hidden="1"/>
    </xf>
    <xf numFmtId="0" fontId="44" fillId="3" borderId="11" xfId="0" applyFont="1" applyFill="1" applyBorder="1" applyAlignment="1" applyProtection="1">
      <alignment vertical="center" wrapText="1"/>
      <protection hidden="1"/>
    </xf>
    <xf numFmtId="164" fontId="44" fillId="8" borderId="0" xfId="1" applyNumberFormat="1" applyFont="1" applyFill="1" applyBorder="1" applyAlignment="1" applyProtection="1">
      <alignment wrapText="1"/>
      <protection hidden="1"/>
    </xf>
    <xf numFmtId="0" fontId="33" fillId="0" borderId="11" xfId="0" applyFont="1" applyFill="1" applyBorder="1" applyAlignment="1" applyProtection="1">
      <alignment horizontal="left" vertical="center" wrapText="1"/>
      <protection hidden="1"/>
    </xf>
    <xf numFmtId="0" fontId="37" fillId="0" borderId="5" xfId="0" applyFont="1" applyFill="1" applyBorder="1" applyAlignment="1" applyProtection="1">
      <alignment horizontal="center" vertical="center"/>
      <protection hidden="1"/>
    </xf>
    <xf numFmtId="0" fontId="33" fillId="0" borderId="0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Fill="1" applyBorder="1" applyAlignment="1" applyProtection="1">
      <alignment horizontal="center" vertical="center"/>
      <protection hidden="1"/>
    </xf>
    <xf numFmtId="0" fontId="44" fillId="17" borderId="0" xfId="1" applyFont="1" applyFill="1" applyBorder="1" applyAlignment="1" applyProtection="1">
      <alignment horizontal="left"/>
    </xf>
    <xf numFmtId="0" fontId="44" fillId="17" borderId="11" xfId="0" applyFont="1" applyFill="1" applyBorder="1" applyAlignment="1" applyProtection="1">
      <alignment vertical="center" wrapText="1"/>
      <protection hidden="1"/>
    </xf>
    <xf numFmtId="0" fontId="44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Fill="1" applyBorder="1" applyAlignment="1" applyProtection="1">
      <alignment horizontal="left" vertical="center" wrapText="1"/>
      <protection hidden="1"/>
    </xf>
    <xf numFmtId="0" fontId="37" fillId="0" borderId="6" xfId="0" applyFont="1" applyFill="1" applyBorder="1" applyAlignment="1" applyProtection="1">
      <alignment horizontal="center" vertical="center"/>
      <protection hidden="1"/>
    </xf>
    <xf numFmtId="0" fontId="37" fillId="0" borderId="4" xfId="0" applyFont="1" applyFill="1" applyBorder="1" applyAlignment="1" applyProtection="1">
      <alignment horizontal="center" vertical="center" wrapText="1"/>
      <protection hidden="1"/>
    </xf>
    <xf numFmtId="0" fontId="35" fillId="0" borderId="6" xfId="0" applyFont="1" applyFill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Fill="1" applyBorder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37" fillId="13" borderId="0" xfId="0" applyFont="1" applyFill="1" applyBorder="1" applyAlignment="1" applyProtection="1">
      <alignment horizontal="center" vertical="center"/>
      <protection hidden="1"/>
    </xf>
    <xf numFmtId="0" fontId="35" fillId="0" borderId="1" xfId="1" applyFont="1" applyBorder="1" applyAlignment="1" applyProtection="1"/>
    <xf numFmtId="0" fontId="35" fillId="0" borderId="1" xfId="1" applyFont="1" applyBorder="1" applyAlignment="1" applyProtection="1">
      <alignment vertical="center"/>
    </xf>
    <xf numFmtId="0" fontId="43" fillId="0" borderId="1" xfId="1" applyFont="1" applyBorder="1" applyAlignment="1" applyProtection="1"/>
    <xf numFmtId="0" fontId="35" fillId="0" borderId="1" xfId="1" applyFont="1" applyFill="1" applyBorder="1" applyAlignment="1" applyProtection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Fill="1" applyBorder="1" applyAlignment="1" applyProtection="1">
      <alignment horizontal="left" vertical="center" wrapText="1"/>
      <protection hidden="1"/>
    </xf>
    <xf numFmtId="0" fontId="35" fillId="0" borderId="6" xfId="0" applyFont="1" applyFill="1" applyBorder="1" applyAlignment="1" applyProtection="1">
      <alignment horizontal="left" vertical="center" wrapText="1"/>
      <protection hidden="1"/>
    </xf>
    <xf numFmtId="165" fontId="35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4" xfId="0" applyFont="1" applyFill="1" applyBorder="1" applyAlignment="1" applyProtection="1">
      <alignment horizontal="left" vertical="center" wrapText="1"/>
      <protection hidden="1"/>
    </xf>
    <xf numFmtId="165" fontId="35" fillId="0" borderId="3" xfId="0" applyNumberFormat="1" applyFont="1" applyFill="1" applyBorder="1" applyAlignment="1" applyProtection="1">
      <alignment horizontal="center" vertical="center" wrapText="1"/>
      <protection hidden="1"/>
    </xf>
    <xf numFmtId="0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5" xfId="0" applyFont="1" applyFill="1" applyBorder="1" applyProtection="1">
      <protection locked="0"/>
    </xf>
    <xf numFmtId="0" fontId="37" fillId="0" borderId="12" xfId="0" applyFont="1" applyFill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5" fillId="3" borderId="1" xfId="1" applyFont="1" applyFill="1" applyBorder="1" applyAlignment="1" applyProtection="1">
      <alignment wrapText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 applyProtection="1">
      <alignment horizontal="center" wrapText="1"/>
    </xf>
    <xf numFmtId="1" fontId="37" fillId="0" borderId="1" xfId="0" applyNumberFormat="1" applyFont="1" applyBorder="1" applyAlignment="1" applyProtection="1">
      <alignment wrapText="1"/>
      <protection locked="0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Fill="1" applyBorder="1" applyProtection="1"/>
    <xf numFmtId="0" fontId="6" fillId="0" borderId="1" xfId="0" applyFont="1" applyBorder="1" applyAlignment="1" applyProtection="1">
      <alignment horizontal="center" vertical="center" wrapText="1"/>
    </xf>
    <xf numFmtId="0" fontId="46" fillId="2" borderId="0" xfId="0" applyFont="1" applyFill="1"/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0" borderId="1" xfId="1" applyFont="1" applyBorder="1" applyAlignment="1" applyProtection="1">
      <alignment wrapText="1"/>
    </xf>
    <xf numFmtId="0" fontId="35" fillId="0" borderId="1" xfId="1" applyFont="1" applyBorder="1" applyAlignment="1" applyProtection="1">
      <alignment vertical="center" wrapText="1"/>
    </xf>
    <xf numFmtId="0" fontId="43" fillId="0" borderId="1" xfId="1" applyFont="1" applyBorder="1" applyAlignment="1" applyProtection="1">
      <alignment wrapText="1"/>
    </xf>
    <xf numFmtId="0" fontId="35" fillId="0" borderId="0" xfId="1" applyFont="1" applyBorder="1" applyAlignment="1" applyProtection="1">
      <alignment horizontal="center" vertical="center" wrapText="1"/>
    </xf>
    <xf numFmtId="0" fontId="35" fillId="0" borderId="1" xfId="1" applyFont="1" applyFill="1" applyBorder="1" applyAlignment="1" applyProtection="1">
      <alignment vertical="center" wrapText="1"/>
    </xf>
    <xf numFmtId="0" fontId="35" fillId="0" borderId="1" xfId="1" applyFont="1" applyBorder="1" applyAlignment="1" applyProtection="1">
      <alignment horizontal="center" vertical="center" wrapText="1"/>
    </xf>
    <xf numFmtId="165" fontId="6" fillId="14" borderId="1" xfId="0" applyNumberFormat="1" applyFont="1" applyFill="1" applyBorder="1" applyAlignment="1" applyProtection="1">
      <alignment wrapText="1"/>
      <protection locked="0"/>
    </xf>
    <xf numFmtId="0" fontId="23" fillId="7" borderId="1" xfId="0" applyFont="1" applyFill="1" applyBorder="1" applyAlignment="1" applyProtection="1">
      <alignment horizontal="center" wrapText="1"/>
      <protection hidden="1"/>
    </xf>
    <xf numFmtId="165" fontId="23" fillId="7" borderId="1" xfId="0" applyNumberFormat="1" applyFont="1" applyFill="1" applyBorder="1" applyAlignment="1" applyProtection="1">
      <alignment horizontal="center" wrapText="1"/>
      <protection hidden="1"/>
    </xf>
    <xf numFmtId="165" fontId="37" fillId="0" borderId="1" xfId="0" applyNumberFormat="1" applyFont="1" applyBorder="1" applyAlignment="1" applyProtection="1">
      <alignment horizontal="left" wrapText="1"/>
      <protection locked="0"/>
    </xf>
    <xf numFmtId="165" fontId="29" fillId="3" borderId="6" xfId="2" applyNumberFormat="1" applyFont="1" applyFill="1" applyBorder="1" applyAlignment="1" applyProtection="1">
      <alignment horizontal="center" vertical="center" wrapText="1"/>
    </xf>
    <xf numFmtId="10" fontId="28" fillId="8" borderId="5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horizontal="center" vertical="center" wrapText="1"/>
    </xf>
    <xf numFmtId="165" fontId="29" fillId="0" borderId="6" xfId="2" applyNumberFormat="1" applyFont="1" applyFill="1" applyBorder="1" applyAlignment="1" applyProtection="1">
      <alignment horizontal="center" vertical="center" wrapText="1"/>
    </xf>
    <xf numFmtId="10" fontId="30" fillId="8" borderId="5" xfId="2" applyNumberFormat="1" applyFont="1" applyFill="1" applyBorder="1" applyAlignment="1" applyProtection="1">
      <alignment horizontal="center" vertical="center" wrapText="1"/>
    </xf>
    <xf numFmtId="0" fontId="18" fillId="9" borderId="0" xfId="0" applyFont="1" applyFill="1" applyBorder="1" applyAlignment="1">
      <alignment horizontal="left" vertical="center" wrapText="1"/>
    </xf>
    <xf numFmtId="0" fontId="18" fillId="9" borderId="0" xfId="0" applyFont="1" applyFill="1" applyBorder="1" applyAlignment="1" applyProtection="1">
      <alignment horizontal="center" vertical="center"/>
      <protection locked="0"/>
    </xf>
    <xf numFmtId="0" fontId="25" fillId="4" borderId="0" xfId="0" applyFont="1" applyFill="1" applyBorder="1" applyAlignment="1" applyProtection="1">
      <alignment horizontal="left" vertical="center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5" fillId="0" borderId="9" xfId="0" applyFont="1" applyFill="1" applyBorder="1" applyAlignment="1" applyProtection="1">
      <alignment horizontal="center" vertical="center" wrapText="1"/>
      <protection hidden="1"/>
    </xf>
    <xf numFmtId="0" fontId="22" fillId="0" borderId="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wrapText="1"/>
      <protection locked="0"/>
    </xf>
    <xf numFmtId="0" fontId="35" fillId="0" borderId="9" xfId="0" applyFont="1" applyFill="1" applyBorder="1" applyAlignment="1" applyProtection="1">
      <alignment horizontal="center" wrapText="1"/>
      <protection locked="0"/>
    </xf>
    <xf numFmtId="0" fontId="35" fillId="0" borderId="0" xfId="0" applyFont="1" applyBorder="1" applyAlignment="1" applyProtection="1">
      <alignment horizontal="center" vertical="center" wrapText="1"/>
      <protection locked="0"/>
    </xf>
    <xf numFmtId="0" fontId="35" fillId="0" borderId="0" xfId="0" applyFont="1" applyFill="1" applyBorder="1" applyAlignment="1" applyProtection="1">
      <alignment horizontal="center" wrapText="1"/>
      <protection locked="0"/>
    </xf>
    <xf numFmtId="0" fontId="35" fillId="0" borderId="1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0" fontId="44" fillId="17" borderId="11" xfId="0" applyFont="1" applyFill="1" applyBorder="1" applyAlignment="1" applyProtection="1">
      <alignment horizontal="left" vertical="center" wrapText="1"/>
      <protection hidden="1"/>
    </xf>
    <xf numFmtId="0" fontId="44" fillId="17" borderId="5" xfId="0" applyFont="1" applyFill="1" applyBorder="1" applyAlignment="1" applyProtection="1">
      <alignment horizontal="left" vertical="center" wrapText="1"/>
      <protection hidden="1"/>
    </xf>
    <xf numFmtId="0" fontId="44" fillId="17" borderId="12" xfId="0" applyFont="1" applyFill="1" applyBorder="1" applyAlignment="1" applyProtection="1">
      <alignment horizontal="left" vertical="center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Fill="1" applyBorder="1" applyAlignment="1" applyProtection="1">
      <alignment horizontal="center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164" fontId="36" fillId="8" borderId="0" xfId="1" applyNumberFormat="1" applyFont="1" applyFill="1" applyBorder="1" applyAlignment="1" applyProtection="1">
      <alignment horizontal="left" wrapText="1"/>
      <protection hidden="1"/>
    </xf>
    <xf numFmtId="0" fontId="44" fillId="17" borderId="15" xfId="1" applyFont="1" applyFill="1" applyBorder="1" applyAlignment="1" applyProtection="1">
      <alignment horizontal="left"/>
    </xf>
    <xf numFmtId="0" fontId="44" fillId="17" borderId="16" xfId="1" applyFont="1" applyFill="1" applyBorder="1" applyAlignment="1" applyProtection="1">
      <alignment horizontal="left"/>
    </xf>
    <xf numFmtId="0" fontId="36" fillId="0" borderId="9" xfId="0" applyFont="1" applyFill="1" applyBorder="1" applyAlignment="1" applyProtection="1">
      <alignment horizontal="center" vertical="center" wrapText="1"/>
      <protection hidden="1"/>
    </xf>
    <xf numFmtId="0" fontId="45" fillId="17" borderId="0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0" fontId="33" fillId="4" borderId="0" xfId="0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top" wrapText="1"/>
      <protection hidden="1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Border="1" applyAlignment="1" applyProtection="1">
      <alignment horizontal="center" vertical="center" wrapText="1"/>
      <protection locked="0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45" fillId="17" borderId="11" xfId="0" applyFont="1" applyFill="1" applyBorder="1" applyAlignment="1">
      <alignment horizontal="left" wrapText="1"/>
    </xf>
    <xf numFmtId="0" fontId="45" fillId="17" borderId="5" xfId="0" applyFont="1" applyFill="1" applyBorder="1" applyAlignment="1">
      <alignment horizontal="left" wrapText="1"/>
    </xf>
    <xf numFmtId="0" fontId="45" fillId="17" borderId="12" xfId="0" applyFont="1" applyFill="1" applyBorder="1" applyAlignment="1">
      <alignment horizontal="left" wrapText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7" fillId="0" borderId="0" xfId="0" applyFont="1" applyBorder="1" applyAlignment="1" applyProtection="1">
      <alignment horizontal="center" wrapText="1"/>
      <protection locked="0"/>
    </xf>
    <xf numFmtId="0" fontId="36" fillId="0" borderId="8" xfId="0" applyFont="1" applyFill="1" applyBorder="1" applyAlignment="1" applyProtection="1">
      <alignment horizontal="center" vertical="center" wrapText="1"/>
      <protection hidden="1"/>
    </xf>
    <xf numFmtId="0" fontId="36" fillId="0" borderId="13" xfId="0" applyFont="1" applyFill="1" applyBorder="1" applyAlignment="1" applyProtection="1">
      <alignment horizontal="center" vertical="center" wrapText="1"/>
      <protection hidden="1"/>
    </xf>
    <xf numFmtId="0" fontId="36" fillId="0" borderId="0" xfId="0" applyFont="1" applyFill="1" applyBorder="1" applyAlignment="1" applyProtection="1">
      <alignment horizontal="center" vertical="center" wrapText="1"/>
      <protection hidden="1"/>
    </xf>
    <xf numFmtId="0" fontId="44" fillId="3" borderId="3" xfId="0" applyFont="1" applyFill="1" applyBorder="1" applyAlignment="1" applyProtection="1">
      <alignment horizontal="left" vertical="center" wrapText="1"/>
      <protection hidden="1"/>
    </xf>
    <xf numFmtId="0" fontId="44" fillId="3" borderId="6" xfId="0" applyFont="1" applyFill="1" applyBorder="1" applyAlignment="1" applyProtection="1">
      <alignment horizontal="left" vertical="center" wrapText="1"/>
      <protection hidden="1"/>
    </xf>
    <xf numFmtId="0" fontId="44" fillId="3" borderId="4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Fill="1" applyBorder="1" applyAlignment="1" applyProtection="1">
      <alignment horizontal="center" wrapText="1"/>
      <protection locked="0"/>
    </xf>
    <xf numFmtId="0" fontId="36" fillId="17" borderId="0" xfId="1" applyFont="1" applyFill="1" applyBorder="1" applyAlignment="1" applyProtection="1">
      <alignment horizontal="center"/>
    </xf>
    <xf numFmtId="0" fontId="44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44" fillId="3" borderId="0" xfId="0" applyFont="1" applyFill="1" applyBorder="1" applyAlignment="1" applyProtection="1">
      <alignment horizontal="left" vertical="center" wrapText="1"/>
      <protection hidden="1"/>
    </xf>
    <xf numFmtId="0" fontId="44" fillId="5" borderId="0" xfId="0" applyFont="1" applyFill="1" applyBorder="1" applyAlignment="1" applyProtection="1">
      <alignment horizontal="left" vertical="center" wrapText="1"/>
      <protection hidden="1"/>
    </xf>
    <xf numFmtId="164" fontId="44" fillId="8" borderId="0" xfId="1" applyNumberFormat="1" applyFont="1" applyFill="1" applyBorder="1" applyAlignment="1" applyProtection="1">
      <alignment horizontal="left" wrapText="1"/>
      <protection hidden="1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3" fillId="9" borderId="0" xfId="0" applyFont="1" applyFill="1" applyBorder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0" xfId="0" applyFont="1" applyFill="1" applyBorder="1" applyAlignment="1" applyProtection="1">
      <alignment horizontal="left" vertical="center" wrapText="1"/>
      <protection hidden="1"/>
    </xf>
    <xf numFmtId="164" fontId="36" fillId="17" borderId="0" xfId="1" applyNumberFormat="1" applyFont="1" applyFill="1" applyBorder="1" applyAlignment="1" applyProtection="1">
      <alignment horizontal="left" wrapText="1"/>
      <protection hidden="1"/>
    </xf>
    <xf numFmtId="0" fontId="36" fillId="5" borderId="0" xfId="0" applyFont="1" applyFill="1" applyBorder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Fill="1" applyBorder="1" applyAlignment="1" applyProtection="1">
      <alignment horizontal="center" vertical="center" wrapText="1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Border="1" applyAlignment="1" applyProtection="1">
      <alignment horizont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Border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14" fontId="7" fillId="5" borderId="6" xfId="0" applyNumberFormat="1" applyFont="1" applyFill="1" applyBorder="1" applyAlignment="1" applyProtection="1">
      <alignment horizontal="center"/>
    </xf>
    <xf numFmtId="0" fontId="8" fillId="0" borderId="0" xfId="0" applyFont="1" applyFill="1" applyBorder="1" applyAlignment="1" applyProtection="1">
      <alignment horizontal="center"/>
      <protection locked="0"/>
    </xf>
    <xf numFmtId="0" fontId="18" fillId="9" borderId="0" xfId="0" applyFont="1" applyFill="1" applyBorder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NumberFormat="1" applyFont="1" applyFill="1" applyBorder="1" applyAlignment="1" applyProtection="1">
      <alignment horizontal="center"/>
    </xf>
    <xf numFmtId="0" fontId="7" fillId="5" borderId="6" xfId="0" applyNumberFormat="1" applyFont="1" applyFill="1" applyBorder="1" applyAlignment="1" applyProtection="1">
      <alignment horizontal="center"/>
    </xf>
    <xf numFmtId="0" fontId="36" fillId="3" borderId="11" xfId="0" applyFont="1" applyFill="1" applyBorder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left" vertical="center" wrapText="1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655252688"/>
        <c:axId val="-655255952"/>
      </c:barChart>
      <c:catAx>
        <c:axId val="-655252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55255952"/>
        <c:crosses val="autoZero"/>
        <c:auto val="1"/>
        <c:lblAlgn val="ctr"/>
        <c:lblOffset val="100"/>
        <c:noMultiLvlLbl val="0"/>
      </c:catAx>
      <c:valAx>
        <c:axId val="-6552559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655252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0.97826086956521741</c:v>
                </c:pt>
                <c:pt idx="1">
                  <c:v>0.95833333333333337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652677152"/>
        <c:axId val="-652674432"/>
      </c:barChart>
      <c:catAx>
        <c:axId val="-652677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52674432"/>
        <c:crosses val="autoZero"/>
        <c:auto val="1"/>
        <c:lblAlgn val="ctr"/>
        <c:lblOffset val="100"/>
        <c:noMultiLvlLbl val="0"/>
      </c:catAx>
      <c:valAx>
        <c:axId val="-6526744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6526771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0.95652173913043481</c:v>
                </c:pt>
                <c:pt idx="1">
                  <c:v>0.95652173913043481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652665728"/>
        <c:axId val="-652675520"/>
      </c:barChart>
      <c:catAx>
        <c:axId val="-652665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52675520"/>
        <c:crosses val="autoZero"/>
        <c:auto val="1"/>
        <c:lblAlgn val="ctr"/>
        <c:lblOffset val="100"/>
        <c:noMultiLvlLbl val="0"/>
      </c:catAx>
      <c:valAx>
        <c:axId val="-6526755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652665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0.96052631578947367</c:v>
                </c:pt>
                <c:pt idx="1">
                  <c:v>0.98684210526315785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652672800"/>
        <c:axId val="-652669536"/>
      </c:barChart>
      <c:catAx>
        <c:axId val="-652672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52669536"/>
        <c:crosses val="autoZero"/>
        <c:auto val="1"/>
        <c:lblAlgn val="ctr"/>
        <c:lblOffset val="100"/>
        <c:noMultiLvlLbl val="0"/>
      </c:catAx>
      <c:valAx>
        <c:axId val="-6526695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652672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0.97058823529411764</c:v>
                </c:pt>
                <c:pt idx="1">
                  <c:v>0.9375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652668992"/>
        <c:axId val="-652673888"/>
      </c:barChart>
      <c:catAx>
        <c:axId val="-652668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52673888"/>
        <c:crosses val="autoZero"/>
        <c:auto val="1"/>
        <c:lblAlgn val="ctr"/>
        <c:lblOffset val="100"/>
        <c:noMultiLvlLbl val="0"/>
      </c:catAx>
      <c:valAx>
        <c:axId val="-6526738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652668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0.8571428571428571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652672256"/>
        <c:axId val="-652668448"/>
      </c:barChart>
      <c:catAx>
        <c:axId val="-652672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52668448"/>
        <c:crosses val="autoZero"/>
        <c:auto val="1"/>
        <c:lblAlgn val="ctr"/>
        <c:lblOffset val="100"/>
        <c:noMultiLvlLbl val="0"/>
      </c:catAx>
      <c:valAx>
        <c:axId val="-6526684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6526722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0.96052631578947367</c:v>
                </c:pt>
                <c:pt idx="1">
                  <c:v>0.92608695652173911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652671712"/>
        <c:axId val="-652666272"/>
      </c:barChart>
      <c:catAx>
        <c:axId val="-652671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52666272"/>
        <c:crosses val="autoZero"/>
        <c:auto val="1"/>
        <c:lblAlgn val="ctr"/>
        <c:lblOffset val="100"/>
        <c:noMultiLvlLbl val="0"/>
      </c:catAx>
      <c:valAx>
        <c:axId val="-6526662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652671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0.9415041782729805</c:v>
                </c:pt>
                <c:pt idx="1">
                  <c:v>0.93314763231197773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652664096"/>
        <c:axId val="-652662464"/>
      </c:barChart>
      <c:catAx>
        <c:axId val="-652664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52662464"/>
        <c:crosses val="autoZero"/>
        <c:auto val="1"/>
        <c:lblAlgn val="ctr"/>
        <c:lblOffset val="100"/>
        <c:noMultiLvlLbl val="0"/>
      </c:catAx>
      <c:valAx>
        <c:axId val="-6526624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652664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0.95101524703122708</c:v>
                </c:pt>
                <c:pt idx="1">
                  <c:v>0.92961729441685836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652676064"/>
        <c:axId val="-651772064"/>
        <c:extLst xmlns:c16r2="http://schemas.microsoft.com/office/drawing/2015/06/chart"/>
      </c:barChart>
      <c:catAx>
        <c:axId val="-65267606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51772064"/>
        <c:crosses val="autoZero"/>
        <c:auto val="1"/>
        <c:lblAlgn val="ctr"/>
        <c:lblOffset val="100"/>
        <c:noMultiLvlLbl val="0"/>
      </c:catAx>
      <c:valAx>
        <c:axId val="-65177206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526760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0.69444444444444442</c:v>
                </c:pt>
                <c:pt idx="1">
                  <c:v>0.5708333333333333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651769888"/>
        <c:axId val="-651763360"/>
        <c:extLst xmlns:c16r2="http://schemas.microsoft.com/office/drawing/2015/06/chart"/>
      </c:barChart>
      <c:catAx>
        <c:axId val="-651769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51763360"/>
        <c:crosses val="autoZero"/>
        <c:auto val="1"/>
        <c:lblAlgn val="ctr"/>
        <c:lblOffset val="100"/>
        <c:noMultiLvlLbl val="0"/>
      </c:catAx>
      <c:valAx>
        <c:axId val="-6517633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51769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655256496"/>
        <c:axId val="-655255408"/>
      </c:barChart>
      <c:catAx>
        <c:axId val="-655256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55255408"/>
        <c:crosses val="autoZero"/>
        <c:auto val="1"/>
        <c:lblAlgn val="ctr"/>
        <c:lblOffset val="100"/>
        <c:noMultiLvlLbl val="0"/>
      </c:catAx>
      <c:valAx>
        <c:axId val="-6552554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655256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0.92500000000000004</c:v>
                </c:pt>
                <c:pt idx="1">
                  <c:v>0.97499999999999998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653650848"/>
        <c:axId val="-653650304"/>
      </c:barChart>
      <c:catAx>
        <c:axId val="-653650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53650304"/>
        <c:crosses val="autoZero"/>
        <c:auto val="1"/>
        <c:lblAlgn val="ctr"/>
        <c:lblOffset val="100"/>
        <c:noMultiLvlLbl val="0"/>
      </c:catAx>
      <c:valAx>
        <c:axId val="-6536503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6536508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0.7441860465116279</c:v>
                </c:pt>
                <c:pt idx="1">
                  <c:v>0.95121951219512191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653639424"/>
        <c:axId val="-653649216"/>
      </c:barChart>
      <c:catAx>
        <c:axId val="-653639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53649216"/>
        <c:crosses val="autoZero"/>
        <c:auto val="1"/>
        <c:lblAlgn val="ctr"/>
        <c:lblOffset val="100"/>
        <c:noMultiLvlLbl val="0"/>
      </c:catAx>
      <c:valAx>
        <c:axId val="-6536492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653639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1</c:v>
                </c:pt>
                <c:pt idx="1">
                  <c:v>0.88157894736842102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653651936"/>
        <c:axId val="-653642688"/>
      </c:barChart>
      <c:catAx>
        <c:axId val="-653651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53642688"/>
        <c:crosses val="autoZero"/>
        <c:auto val="1"/>
        <c:lblAlgn val="ctr"/>
        <c:lblOffset val="100"/>
        <c:noMultiLvlLbl val="0"/>
      </c:catAx>
      <c:valAx>
        <c:axId val="-6536426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6536519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0.93333333333333335</c:v>
                </c:pt>
                <c:pt idx="1">
                  <c:v>0.78723404255319152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653648672"/>
        <c:axId val="-653648128"/>
      </c:barChart>
      <c:catAx>
        <c:axId val="-653648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53648128"/>
        <c:crosses val="autoZero"/>
        <c:auto val="1"/>
        <c:lblAlgn val="ctr"/>
        <c:lblOffset val="100"/>
        <c:noMultiLvlLbl val="0"/>
      </c:catAx>
      <c:valAx>
        <c:axId val="-6536481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653648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0.98717948717948723</c:v>
                </c:pt>
                <c:pt idx="1">
                  <c:v>0.97435897435897434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653643776"/>
        <c:axId val="-653637248"/>
      </c:barChart>
      <c:catAx>
        <c:axId val="-653643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53637248"/>
        <c:crosses val="autoZero"/>
        <c:auto val="1"/>
        <c:lblAlgn val="ctr"/>
        <c:lblOffset val="100"/>
        <c:noMultiLvlLbl val="0"/>
      </c:catAx>
      <c:valAx>
        <c:axId val="-6536372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653643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1</c:v>
                </c:pt>
                <c:pt idx="1">
                  <c:v>0.96551724137931039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653647584"/>
        <c:axId val="-653649760"/>
      </c:barChart>
      <c:catAx>
        <c:axId val="-653647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53649760"/>
        <c:crosses val="autoZero"/>
        <c:auto val="1"/>
        <c:lblAlgn val="ctr"/>
        <c:lblOffset val="100"/>
        <c:noMultiLvlLbl val="0"/>
      </c:catAx>
      <c:valAx>
        <c:axId val="-6536497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6536475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653638336"/>
        <c:axId val="-653645408"/>
      </c:barChart>
      <c:catAx>
        <c:axId val="-65363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53645408"/>
        <c:crosses val="autoZero"/>
        <c:auto val="1"/>
        <c:lblAlgn val="ctr"/>
        <c:lblOffset val="100"/>
        <c:noMultiLvlLbl val="0"/>
      </c:catAx>
      <c:valAx>
        <c:axId val="-6536454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653638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29395" y="24849"/>
          <a:ext cx="2362531" cy="12365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0F81275-FEDB-4A88-8ABD-001B5B526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7A9E31F0-F446-4E74-BCAB-8B7CAECB2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D1C45549-527D-422F-8E57-BD004585D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A2CB73D-7CD0-4F2D-9D00-811EEB604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616A61C5-AEFD-4748-97C4-976D517CF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F6F42CE-995D-4207-A24E-AAF137834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17" zoomScaleSheetLayoutView="100" workbookViewId="0">
      <selection activeCell="D19" sqref="D19"/>
    </sheetView>
  </sheetViews>
  <sheetFormatPr baseColWidth="10" defaultColWidth="11.42578125" defaultRowHeight="15" x14ac:dyDescent="0.25"/>
  <cols>
    <col min="1" max="1" width="11.42578125" style="61"/>
    <col min="2" max="2" width="15" style="48" customWidth="1"/>
    <col min="3" max="3" width="14" style="48" customWidth="1"/>
    <col min="4" max="11" width="11.42578125" style="48"/>
    <col min="12" max="14" width="11.42578125" style="48" customWidth="1"/>
    <col min="15" max="16384" width="11.42578125" style="48"/>
  </cols>
  <sheetData>
    <row r="18" spans="1:11" ht="21" x14ac:dyDescent="0.25">
      <c r="A18" s="432" t="s">
        <v>277</v>
      </c>
      <c r="B18" s="432"/>
      <c r="C18" s="432"/>
      <c r="D18" s="433" t="s">
        <v>476</v>
      </c>
      <c r="E18" s="433"/>
      <c r="F18" s="433"/>
      <c r="G18" s="433"/>
      <c r="H18" s="433"/>
      <c r="I18" s="433"/>
      <c r="J18" s="433"/>
      <c r="K18" s="433"/>
    </row>
    <row r="20" spans="1:11" ht="16.5" x14ac:dyDescent="0.3">
      <c r="A20" s="54"/>
      <c r="B20" s="49"/>
      <c r="C20" s="49"/>
      <c r="D20" s="49"/>
      <c r="E20" s="49"/>
      <c r="F20" s="49"/>
      <c r="G20" s="49"/>
      <c r="H20" s="49"/>
      <c r="I20" s="49"/>
    </row>
    <row r="21" spans="1:11" x14ac:dyDescent="0.25">
      <c r="A21" s="434" t="s">
        <v>278</v>
      </c>
      <c r="B21" s="434"/>
      <c r="C21" s="434"/>
      <c r="D21" s="434"/>
      <c r="E21" s="434"/>
      <c r="F21" s="434"/>
      <c r="G21" s="434"/>
      <c r="H21" s="434"/>
      <c r="I21" s="434"/>
      <c r="J21" s="434"/>
      <c r="K21" s="434"/>
    </row>
    <row r="22" spans="1:11" x14ac:dyDescent="0.25">
      <c r="A22" s="55"/>
      <c r="B22" s="50"/>
      <c r="C22" s="50"/>
      <c r="D22" s="49"/>
      <c r="E22" s="49"/>
      <c r="F22" s="49"/>
      <c r="G22" s="49"/>
      <c r="H22" s="49"/>
      <c r="I22" s="49"/>
    </row>
    <row r="23" spans="1:11" ht="42" customHeight="1" x14ac:dyDescent="0.25">
      <c r="A23" s="56" t="s">
        <v>279</v>
      </c>
      <c r="B23" s="428" t="s">
        <v>280</v>
      </c>
      <c r="C23" s="428"/>
      <c r="D23" s="49"/>
      <c r="E23" s="49"/>
      <c r="F23" s="49"/>
      <c r="G23" s="49"/>
      <c r="H23" s="49"/>
      <c r="I23" s="49"/>
      <c r="J23" s="48" t="str">
        <f>D18</f>
        <v>Lafrane Sfax</v>
      </c>
    </row>
    <row r="24" spans="1:11" ht="33" customHeight="1" x14ac:dyDescent="0.25">
      <c r="A24" s="57" t="s">
        <v>281</v>
      </c>
      <c r="B24" s="427">
        <f>AVERAGE('A1 Exploitation'!D730,'A1 Technique'!D199)</f>
        <v>0.95101524703122708</v>
      </c>
      <c r="C24" s="427"/>
      <c r="D24" s="49"/>
      <c r="E24" s="49"/>
      <c r="F24" s="49"/>
      <c r="G24" s="49"/>
      <c r="H24" s="49"/>
      <c r="I24" s="49"/>
    </row>
    <row r="25" spans="1:11" ht="33" customHeight="1" x14ac:dyDescent="0.25">
      <c r="A25" s="56" t="s">
        <v>282</v>
      </c>
      <c r="B25" s="427">
        <f>AVERAGE('A2 Exploitation'!D730,'A2 Technique'!D199)</f>
        <v>0.92961729441685836</v>
      </c>
      <c r="C25" s="427"/>
      <c r="D25" s="49"/>
      <c r="E25" s="49"/>
      <c r="F25" s="49"/>
      <c r="G25" s="49"/>
      <c r="H25" s="49"/>
      <c r="I25" s="49"/>
    </row>
    <row r="26" spans="1:11" ht="33" customHeight="1" x14ac:dyDescent="0.25">
      <c r="A26" s="57" t="s">
        <v>283</v>
      </c>
      <c r="B26" s="427" t="e">
        <f>AVERAGE('A3 Exploitation'!D730,'A3 Technique'!D199)</f>
        <v>#DIV/0!</v>
      </c>
      <c r="C26" s="427"/>
      <c r="D26" s="49"/>
      <c r="E26" s="49"/>
      <c r="F26" s="49"/>
      <c r="G26" s="49"/>
      <c r="H26" s="49"/>
      <c r="I26" s="49"/>
    </row>
    <row r="27" spans="1:11" ht="33" customHeight="1" x14ac:dyDescent="0.25">
      <c r="A27" s="57" t="s">
        <v>284</v>
      </c>
      <c r="B27" s="427" t="e">
        <f>AVERAGE('A4 Exploitation'!D730,'A4 Technique'!D199)</f>
        <v>#DIV/0!</v>
      </c>
      <c r="C27" s="427"/>
      <c r="D27" s="49"/>
      <c r="E27" s="49"/>
      <c r="F27" s="49"/>
      <c r="G27" s="49"/>
      <c r="H27" s="49"/>
      <c r="I27" s="49"/>
    </row>
    <row r="28" spans="1:11" ht="33" customHeight="1" x14ac:dyDescent="0.25">
      <c r="A28" s="56" t="s">
        <v>285</v>
      </c>
      <c r="B28" s="427"/>
      <c r="C28" s="427"/>
      <c r="D28" s="49"/>
      <c r="E28" s="49"/>
      <c r="F28" s="49"/>
      <c r="G28" s="49"/>
      <c r="H28" s="49"/>
      <c r="I28" s="49"/>
    </row>
    <row r="29" spans="1:11" ht="33" customHeight="1" x14ac:dyDescent="0.25">
      <c r="A29" s="56" t="s">
        <v>286</v>
      </c>
      <c r="B29" s="427"/>
      <c r="C29" s="427"/>
      <c r="D29" s="49"/>
      <c r="E29" s="49"/>
      <c r="F29" s="49"/>
      <c r="G29" s="49"/>
      <c r="H29" s="49"/>
      <c r="I29" s="49"/>
    </row>
    <row r="30" spans="1:11" x14ac:dyDescent="0.25">
      <c r="A30" s="55"/>
      <c r="B30" s="50"/>
      <c r="C30" s="50"/>
      <c r="D30" s="49"/>
      <c r="E30" s="49"/>
      <c r="F30" s="49"/>
      <c r="G30" s="49"/>
      <c r="H30" s="49"/>
      <c r="I30" s="49"/>
    </row>
    <row r="31" spans="1:11" x14ac:dyDescent="0.25">
      <c r="A31" s="55"/>
      <c r="B31" s="50"/>
      <c r="C31" s="50"/>
      <c r="D31" s="49"/>
      <c r="E31" s="49"/>
      <c r="F31" s="49"/>
      <c r="G31" s="49"/>
      <c r="H31" s="49"/>
      <c r="I31" s="49"/>
    </row>
    <row r="32" spans="1:11" x14ac:dyDescent="0.25">
      <c r="A32" s="55"/>
      <c r="B32" s="50"/>
      <c r="C32" s="50"/>
      <c r="D32" s="49"/>
      <c r="E32" s="49"/>
      <c r="F32" s="49"/>
      <c r="G32" s="49"/>
      <c r="H32" s="49"/>
      <c r="I32" s="49"/>
    </row>
    <row r="33" spans="1:10" ht="33" customHeight="1" x14ac:dyDescent="0.25">
      <c r="A33" s="56" t="s">
        <v>279</v>
      </c>
      <c r="B33" s="428" t="s">
        <v>287</v>
      </c>
      <c r="C33" s="428"/>
      <c r="D33" s="49"/>
      <c r="E33" s="49"/>
      <c r="F33" s="49"/>
      <c r="G33" s="49"/>
      <c r="H33" s="49"/>
      <c r="I33" s="49"/>
      <c r="J33" s="48" t="str">
        <f>D18</f>
        <v>Lafrane Sfax</v>
      </c>
    </row>
    <row r="34" spans="1:10" ht="33" customHeight="1" x14ac:dyDescent="0.25">
      <c r="A34" s="57" t="s">
        <v>281</v>
      </c>
      <c r="B34" s="427">
        <f>'A1 Exploitation'!D730</f>
        <v>0.9415041782729805</v>
      </c>
      <c r="C34" s="427"/>
      <c r="D34" s="49"/>
      <c r="E34" s="49"/>
      <c r="F34" s="49"/>
      <c r="G34" s="49"/>
      <c r="H34" s="49"/>
      <c r="I34" s="49"/>
    </row>
    <row r="35" spans="1:10" ht="33" customHeight="1" x14ac:dyDescent="0.25">
      <c r="A35" s="56" t="s">
        <v>282</v>
      </c>
      <c r="B35" s="427">
        <f>'A2 Exploitation'!D730</f>
        <v>0.93314763231197773</v>
      </c>
      <c r="C35" s="427"/>
      <c r="D35" s="49"/>
      <c r="E35" s="49"/>
      <c r="F35" s="49"/>
      <c r="G35" s="49"/>
      <c r="H35" s="49"/>
      <c r="I35" s="49"/>
    </row>
    <row r="36" spans="1:10" ht="33" customHeight="1" x14ac:dyDescent="0.25">
      <c r="A36" s="57" t="s">
        <v>283</v>
      </c>
      <c r="B36" s="427" t="e">
        <f>'A3 Exploitation'!D730</f>
        <v>#DIV/0!</v>
      </c>
      <c r="C36" s="427"/>
      <c r="D36" s="49"/>
      <c r="E36" s="49"/>
      <c r="F36" s="49"/>
      <c r="G36" s="49"/>
      <c r="H36" s="49"/>
      <c r="I36" s="49"/>
    </row>
    <row r="37" spans="1:10" ht="33" customHeight="1" x14ac:dyDescent="0.25">
      <c r="A37" s="57" t="s">
        <v>284</v>
      </c>
      <c r="B37" s="427" t="e">
        <f>'A4 Exploitation'!D730</f>
        <v>#DIV/0!</v>
      </c>
      <c r="C37" s="427"/>
      <c r="D37" s="49"/>
      <c r="E37" s="49"/>
      <c r="F37" s="49"/>
      <c r="G37" s="49"/>
      <c r="H37" s="49"/>
      <c r="I37" s="49"/>
    </row>
    <row r="38" spans="1:10" ht="33" customHeight="1" x14ac:dyDescent="0.25">
      <c r="A38" s="56" t="s">
        <v>285</v>
      </c>
      <c r="B38" s="427"/>
      <c r="C38" s="427"/>
      <c r="D38" s="49"/>
      <c r="E38" s="49"/>
      <c r="F38" s="49"/>
      <c r="G38" s="49"/>
      <c r="H38" s="49"/>
      <c r="I38" s="49"/>
    </row>
    <row r="39" spans="1:10" ht="33" customHeight="1" x14ac:dyDescent="0.25">
      <c r="A39" s="56" t="s">
        <v>286</v>
      </c>
      <c r="B39" s="427"/>
      <c r="C39" s="427"/>
      <c r="D39" s="49"/>
      <c r="E39" s="49"/>
      <c r="F39" s="49"/>
      <c r="G39" s="49"/>
      <c r="H39" s="49"/>
      <c r="I39" s="49"/>
    </row>
    <row r="40" spans="1:10" ht="18" x14ac:dyDescent="0.25">
      <c r="A40" s="58"/>
      <c r="B40" s="51"/>
      <c r="C40" s="51"/>
      <c r="D40" s="49"/>
      <c r="E40" s="49"/>
      <c r="F40" s="49"/>
      <c r="G40" s="49"/>
      <c r="H40" s="49"/>
      <c r="I40" s="49"/>
    </row>
    <row r="41" spans="1:10" ht="18" x14ac:dyDescent="0.25">
      <c r="A41" s="58"/>
      <c r="B41" s="51"/>
      <c r="C41" s="51"/>
      <c r="D41" s="49"/>
      <c r="E41" s="49"/>
      <c r="F41" s="49"/>
      <c r="G41" s="49"/>
      <c r="H41" s="49"/>
      <c r="I41" s="49"/>
    </row>
    <row r="42" spans="1:10" ht="45" customHeight="1" x14ac:dyDescent="0.25">
      <c r="A42" s="56" t="s">
        <v>279</v>
      </c>
      <c r="B42" s="431" t="s">
        <v>288</v>
      </c>
      <c r="C42" s="431"/>
      <c r="D42" s="49"/>
      <c r="E42" s="49"/>
      <c r="F42" s="49"/>
      <c r="G42" s="49"/>
      <c r="H42" s="49"/>
      <c r="I42" s="49"/>
      <c r="J42" s="48" t="str">
        <f>D18</f>
        <v>Lafrane Sfax</v>
      </c>
    </row>
    <row r="43" spans="1:10" ht="33" customHeight="1" x14ac:dyDescent="0.25">
      <c r="A43" s="57" t="s">
        <v>281</v>
      </c>
      <c r="B43" s="427">
        <f>AVERAGE('A1 Exploitation'!D728, 'A1 Technique'!D197)</f>
        <v>0.69444444444444442</v>
      </c>
      <c r="C43" s="427"/>
      <c r="D43" s="49"/>
      <c r="E43" s="49"/>
      <c r="F43" s="49"/>
      <c r="G43" s="49"/>
      <c r="H43" s="49"/>
      <c r="I43" s="49"/>
    </row>
    <row r="44" spans="1:10" ht="33" customHeight="1" x14ac:dyDescent="0.25">
      <c r="A44" s="56" t="s">
        <v>282</v>
      </c>
      <c r="B44" s="427">
        <f>AVERAGE('A2 Exploitation'!D728, 'A2 Technique'!D197)</f>
        <v>0.5708333333333333</v>
      </c>
      <c r="C44" s="427"/>
      <c r="D44" s="49"/>
      <c r="E44" s="49"/>
      <c r="F44" s="49"/>
      <c r="G44" s="49"/>
      <c r="H44" s="49"/>
      <c r="I44" s="49"/>
    </row>
    <row r="45" spans="1:10" ht="33" customHeight="1" x14ac:dyDescent="0.25">
      <c r="A45" s="57" t="s">
        <v>283</v>
      </c>
      <c r="B45" s="427" t="e">
        <f>AVERAGE('A3 Exploitation'!D728, 'A3 Technique'!D197)</f>
        <v>#DIV/0!</v>
      </c>
      <c r="C45" s="427"/>
      <c r="D45" s="49"/>
      <c r="E45" s="49"/>
      <c r="F45" s="49"/>
      <c r="G45" s="49"/>
      <c r="H45" s="49"/>
      <c r="I45" s="49"/>
    </row>
    <row r="46" spans="1:10" ht="33" customHeight="1" x14ac:dyDescent="0.25">
      <c r="A46" s="57" t="s">
        <v>284</v>
      </c>
      <c r="B46" s="427" t="e">
        <f>AVERAGE('A4 Exploitation'!D728, 'A4 Technique'!D197)</f>
        <v>#DIV/0!</v>
      </c>
      <c r="C46" s="427"/>
      <c r="D46" s="49"/>
      <c r="E46" s="49"/>
      <c r="F46" s="49"/>
      <c r="G46" s="49"/>
      <c r="H46" s="49"/>
      <c r="I46" s="49"/>
    </row>
    <row r="47" spans="1:10" ht="33" customHeight="1" x14ac:dyDescent="0.25">
      <c r="A47" s="56" t="s">
        <v>285</v>
      </c>
      <c r="B47" s="427"/>
      <c r="C47" s="427"/>
      <c r="D47" s="49"/>
      <c r="E47" s="49"/>
      <c r="F47" s="49"/>
      <c r="G47" s="49"/>
      <c r="H47" s="49"/>
      <c r="I47" s="49"/>
    </row>
    <row r="48" spans="1:10" ht="33" customHeight="1" x14ac:dyDescent="0.25">
      <c r="A48" s="56" t="s">
        <v>286</v>
      </c>
      <c r="B48" s="427"/>
      <c r="C48" s="427"/>
      <c r="D48" s="49"/>
      <c r="E48" s="49"/>
      <c r="F48" s="49"/>
      <c r="G48" s="49"/>
      <c r="H48" s="49"/>
      <c r="I48" s="49"/>
    </row>
    <row r="49" spans="1:10" ht="18" x14ac:dyDescent="0.25">
      <c r="A49" s="58"/>
      <c r="B49" s="51"/>
      <c r="C49" s="51"/>
      <c r="D49" s="49"/>
      <c r="E49" s="49"/>
      <c r="F49" s="49"/>
      <c r="G49" s="49"/>
      <c r="H49" s="49"/>
      <c r="I49" s="49"/>
    </row>
    <row r="50" spans="1:10" x14ac:dyDescent="0.25">
      <c r="A50" s="55"/>
      <c r="B50" s="50"/>
      <c r="C50" s="50"/>
      <c r="D50" s="49"/>
      <c r="E50" s="49"/>
      <c r="F50" s="49"/>
      <c r="G50" s="49"/>
      <c r="H50" s="49"/>
      <c r="I50" s="49"/>
    </row>
    <row r="51" spans="1:10" ht="33" customHeight="1" x14ac:dyDescent="0.25">
      <c r="A51" s="56" t="s">
        <v>279</v>
      </c>
      <c r="B51" s="428" t="s">
        <v>289</v>
      </c>
      <c r="C51" s="428"/>
      <c r="D51" s="49"/>
      <c r="E51" s="49"/>
      <c r="F51" s="49"/>
      <c r="G51" s="49"/>
      <c r="H51" s="49"/>
      <c r="I51" s="49"/>
      <c r="J51" s="48" t="str">
        <f>D18</f>
        <v>Lafrane Sfax</v>
      </c>
    </row>
    <row r="52" spans="1:10" ht="33" customHeight="1" x14ac:dyDescent="0.25">
      <c r="A52" s="57" t="s">
        <v>281</v>
      </c>
      <c r="B52" s="430">
        <f>'A1 Exploitation'!D48</f>
        <v>1</v>
      </c>
      <c r="C52" s="430"/>
      <c r="D52" s="49"/>
      <c r="E52" s="49"/>
      <c r="F52" s="49"/>
      <c r="G52" s="49"/>
      <c r="H52" s="49"/>
      <c r="I52" s="49"/>
    </row>
    <row r="53" spans="1:10" ht="33" customHeight="1" x14ac:dyDescent="0.25">
      <c r="A53" s="56" t="s">
        <v>282</v>
      </c>
      <c r="B53" s="430">
        <f>'A2 Exploitation'!D48</f>
        <v>1</v>
      </c>
      <c r="C53" s="430"/>
      <c r="D53" s="49"/>
      <c r="E53" s="49"/>
      <c r="F53" s="49"/>
      <c r="G53" s="49"/>
      <c r="H53" s="49"/>
      <c r="I53" s="49"/>
    </row>
    <row r="54" spans="1:10" ht="33" customHeight="1" x14ac:dyDescent="0.25">
      <c r="A54" s="57" t="s">
        <v>283</v>
      </c>
      <c r="B54" s="430" t="e">
        <f>'A3 Exploitation'!D48</f>
        <v>#DIV/0!</v>
      </c>
      <c r="C54" s="430"/>
      <c r="D54" s="49"/>
      <c r="E54" s="49"/>
      <c r="F54" s="49"/>
      <c r="G54" s="49"/>
      <c r="H54" s="49"/>
      <c r="I54" s="49"/>
    </row>
    <row r="55" spans="1:10" ht="33" customHeight="1" x14ac:dyDescent="0.25">
      <c r="A55" s="57" t="s">
        <v>284</v>
      </c>
      <c r="B55" s="430" t="e">
        <f>'A4 Exploitation'!D48</f>
        <v>#DIV/0!</v>
      </c>
      <c r="C55" s="430"/>
      <c r="D55" s="49"/>
      <c r="E55" s="49"/>
      <c r="F55" s="49"/>
      <c r="G55" s="49"/>
      <c r="H55" s="49"/>
      <c r="I55" s="49"/>
    </row>
    <row r="56" spans="1:10" ht="33" customHeight="1" x14ac:dyDescent="0.25">
      <c r="A56" s="56" t="s">
        <v>285</v>
      </c>
      <c r="B56" s="430"/>
      <c r="C56" s="430"/>
      <c r="D56" s="49"/>
      <c r="E56" s="49"/>
      <c r="F56" s="49"/>
      <c r="G56" s="49"/>
      <c r="H56" s="49"/>
      <c r="I56" s="49"/>
    </row>
    <row r="57" spans="1:10" ht="33" customHeight="1" x14ac:dyDescent="0.25">
      <c r="A57" s="56" t="s">
        <v>286</v>
      </c>
      <c r="B57" s="430"/>
      <c r="C57" s="430"/>
      <c r="D57" s="49"/>
      <c r="E57" s="49"/>
      <c r="F57" s="49"/>
      <c r="G57" s="49"/>
      <c r="H57" s="49"/>
      <c r="I57" s="49"/>
    </row>
    <row r="58" spans="1:10" ht="18" x14ac:dyDescent="0.25">
      <c r="A58" s="59"/>
      <c r="B58" s="52"/>
      <c r="C58" s="52"/>
      <c r="D58" s="49"/>
      <c r="E58" s="49"/>
      <c r="F58" s="49"/>
      <c r="G58" s="49"/>
      <c r="H58" s="49"/>
      <c r="I58" s="49"/>
    </row>
    <row r="59" spans="1:10" ht="18" x14ac:dyDescent="0.25">
      <c r="A59" s="59"/>
      <c r="B59" s="52"/>
      <c r="C59" s="52"/>
      <c r="D59" s="49"/>
      <c r="E59" s="49"/>
      <c r="F59" s="49"/>
      <c r="G59" s="49"/>
      <c r="H59" s="49"/>
      <c r="I59" s="49"/>
    </row>
    <row r="60" spans="1:10" ht="33" customHeight="1" x14ac:dyDescent="0.25">
      <c r="A60" s="56" t="s">
        <v>279</v>
      </c>
      <c r="B60" s="428" t="s">
        <v>290</v>
      </c>
      <c r="C60" s="428"/>
      <c r="D60" s="49"/>
      <c r="E60" s="49"/>
      <c r="F60" s="49"/>
      <c r="G60" s="49"/>
      <c r="H60" s="49"/>
      <c r="I60" s="49"/>
      <c r="J60" s="48" t="str">
        <f>D18</f>
        <v>Lafrane Sfax</v>
      </c>
    </row>
    <row r="61" spans="1:10" ht="33" customHeight="1" x14ac:dyDescent="0.25">
      <c r="A61" s="57" t="s">
        <v>281</v>
      </c>
      <c r="B61" s="427" t="e">
        <f>'A1 Exploitation'!D131</f>
        <v>#DIV/0!</v>
      </c>
      <c r="C61" s="427"/>
      <c r="D61" s="49"/>
      <c r="E61" s="49"/>
      <c r="F61" s="49"/>
      <c r="G61" s="49"/>
      <c r="H61" s="49"/>
      <c r="I61" s="49"/>
    </row>
    <row r="62" spans="1:10" ht="33" customHeight="1" x14ac:dyDescent="0.25">
      <c r="A62" s="56" t="s">
        <v>282</v>
      </c>
      <c r="B62" s="427" t="e">
        <f>'A2 Exploitation'!D131</f>
        <v>#DIV/0!</v>
      </c>
      <c r="C62" s="427"/>
      <c r="D62" s="49"/>
      <c r="E62" s="49"/>
      <c r="F62" s="49"/>
      <c r="G62" s="49"/>
      <c r="H62" s="49"/>
      <c r="I62" s="49"/>
    </row>
    <row r="63" spans="1:10" ht="33" customHeight="1" x14ac:dyDescent="0.25">
      <c r="A63" s="57" t="s">
        <v>283</v>
      </c>
      <c r="B63" s="427" t="e">
        <f>'A3 Exploitation'!D131</f>
        <v>#DIV/0!</v>
      </c>
      <c r="C63" s="427"/>
      <c r="D63" s="49"/>
      <c r="E63" s="49"/>
      <c r="F63" s="49"/>
      <c r="G63" s="49"/>
      <c r="H63" s="49"/>
      <c r="I63" s="49"/>
    </row>
    <row r="64" spans="1:10" ht="33" customHeight="1" x14ac:dyDescent="0.25">
      <c r="A64" s="57" t="s">
        <v>284</v>
      </c>
      <c r="B64" s="427" t="e">
        <f>'A4 Exploitation'!D131</f>
        <v>#DIV/0!</v>
      </c>
      <c r="C64" s="427"/>
      <c r="D64" s="49"/>
      <c r="E64" s="49"/>
      <c r="F64" s="49"/>
      <c r="G64" s="49"/>
      <c r="H64" s="49"/>
      <c r="I64" s="49"/>
    </row>
    <row r="65" spans="1:10" ht="33" customHeight="1" x14ac:dyDescent="0.25">
      <c r="A65" s="56" t="s">
        <v>285</v>
      </c>
      <c r="B65" s="427"/>
      <c r="C65" s="427"/>
      <c r="D65" s="49"/>
      <c r="E65" s="49"/>
      <c r="F65" s="49"/>
      <c r="G65" s="49"/>
      <c r="H65" s="49"/>
      <c r="I65" s="49"/>
    </row>
    <row r="66" spans="1:10" ht="33" customHeight="1" x14ac:dyDescent="0.25">
      <c r="A66" s="56" t="s">
        <v>286</v>
      </c>
      <c r="B66" s="427"/>
      <c r="C66" s="427"/>
      <c r="D66" s="49"/>
      <c r="E66" s="49"/>
      <c r="F66" s="49"/>
      <c r="G66" s="49"/>
      <c r="H66" s="49"/>
      <c r="I66" s="49"/>
    </row>
    <row r="67" spans="1:10" ht="18" x14ac:dyDescent="0.25">
      <c r="A67" s="59"/>
      <c r="B67" s="52"/>
      <c r="C67" s="52"/>
      <c r="D67" s="49"/>
      <c r="E67" s="49"/>
      <c r="F67" s="49"/>
      <c r="G67" s="49"/>
      <c r="H67" s="49"/>
      <c r="I67" s="49"/>
    </row>
    <row r="68" spans="1:10" ht="18" x14ac:dyDescent="0.25">
      <c r="A68" s="59"/>
      <c r="B68" s="52"/>
      <c r="C68" s="52"/>
      <c r="D68" s="49"/>
      <c r="E68" s="49"/>
      <c r="F68" s="49"/>
      <c r="G68" s="49"/>
      <c r="H68" s="49"/>
      <c r="I68" s="49"/>
    </row>
    <row r="69" spans="1:10" ht="33" customHeight="1" x14ac:dyDescent="0.25">
      <c r="A69" s="56" t="s">
        <v>279</v>
      </c>
      <c r="B69" s="428" t="s">
        <v>464</v>
      </c>
      <c r="C69" s="428"/>
      <c r="D69" s="49"/>
      <c r="E69" s="49"/>
      <c r="F69" s="49"/>
      <c r="G69" s="49"/>
      <c r="H69" s="49"/>
      <c r="I69" s="49"/>
      <c r="J69" s="48" t="str">
        <f>D18</f>
        <v>Lafrane Sfax</v>
      </c>
    </row>
    <row r="70" spans="1:10" ht="33" customHeight="1" x14ac:dyDescent="0.25">
      <c r="A70" s="57" t="s">
        <v>281</v>
      </c>
      <c r="B70" s="427">
        <f>'A1 Exploitation'!D187</f>
        <v>0.92500000000000004</v>
      </c>
      <c r="C70" s="427"/>
      <c r="D70" s="49"/>
      <c r="E70" s="49"/>
      <c r="F70" s="49"/>
      <c r="G70" s="49"/>
      <c r="H70" s="49"/>
      <c r="I70" s="49"/>
    </row>
    <row r="71" spans="1:10" ht="33" customHeight="1" x14ac:dyDescent="0.25">
      <c r="A71" s="56" t="s">
        <v>282</v>
      </c>
      <c r="B71" s="427">
        <f>'A2 Exploitation'!D187</f>
        <v>0.97499999999999998</v>
      </c>
      <c r="C71" s="427"/>
      <c r="D71" s="49"/>
      <c r="E71" s="49"/>
      <c r="F71" s="49"/>
      <c r="G71" s="49"/>
      <c r="H71" s="49"/>
      <c r="I71" s="49"/>
    </row>
    <row r="72" spans="1:10" ht="33" customHeight="1" x14ac:dyDescent="0.25">
      <c r="A72" s="57" t="s">
        <v>283</v>
      </c>
      <c r="B72" s="427" t="e">
        <f>'A3 Exploitation'!D187</f>
        <v>#DIV/0!</v>
      </c>
      <c r="C72" s="427"/>
      <c r="D72" s="49"/>
      <c r="E72" s="49"/>
      <c r="F72" s="49"/>
      <c r="G72" s="49"/>
      <c r="H72" s="49"/>
      <c r="I72" s="49"/>
    </row>
    <row r="73" spans="1:10" ht="33" customHeight="1" x14ac:dyDescent="0.25">
      <c r="A73" s="57" t="s">
        <v>284</v>
      </c>
      <c r="B73" s="427" t="e">
        <f>'A4 Exploitation'!D187</f>
        <v>#DIV/0!</v>
      </c>
      <c r="C73" s="427"/>
      <c r="D73" s="49"/>
      <c r="E73" s="49"/>
      <c r="F73" s="49"/>
      <c r="G73" s="49"/>
      <c r="H73" s="49"/>
      <c r="I73" s="49"/>
    </row>
    <row r="74" spans="1:10" ht="33" customHeight="1" x14ac:dyDescent="0.25">
      <c r="A74" s="56" t="s">
        <v>285</v>
      </c>
      <c r="B74" s="427"/>
      <c r="C74" s="427"/>
      <c r="D74" s="49"/>
      <c r="E74" s="49"/>
      <c r="F74" s="49"/>
      <c r="G74" s="49"/>
      <c r="H74" s="49"/>
      <c r="I74" s="49"/>
    </row>
    <row r="75" spans="1:10" ht="33" customHeight="1" x14ac:dyDescent="0.25">
      <c r="A75" s="56" t="s">
        <v>286</v>
      </c>
      <c r="B75" s="427"/>
      <c r="C75" s="427"/>
      <c r="D75" s="49"/>
      <c r="E75" s="49"/>
      <c r="F75" s="49"/>
      <c r="G75" s="49"/>
      <c r="H75" s="49"/>
      <c r="I75" s="49"/>
    </row>
    <row r="76" spans="1:10" ht="18" x14ac:dyDescent="0.25">
      <c r="A76" s="59"/>
      <c r="B76" s="52"/>
      <c r="C76" s="52"/>
      <c r="D76" s="49"/>
      <c r="E76" s="49"/>
      <c r="F76" s="49"/>
      <c r="G76" s="49"/>
      <c r="H76" s="49"/>
      <c r="I76" s="49"/>
    </row>
    <row r="77" spans="1:10" ht="18" x14ac:dyDescent="0.25">
      <c r="A77" s="59"/>
      <c r="B77" s="52"/>
      <c r="C77" s="52"/>
      <c r="D77" s="49"/>
      <c r="E77" s="49"/>
      <c r="F77" s="49"/>
      <c r="G77" s="49"/>
      <c r="H77" s="49"/>
      <c r="I77" s="49"/>
    </row>
    <row r="78" spans="1:10" ht="33" customHeight="1" x14ac:dyDescent="0.25">
      <c r="A78" s="56" t="s">
        <v>279</v>
      </c>
      <c r="B78" s="428" t="s">
        <v>465</v>
      </c>
      <c r="C78" s="428"/>
      <c r="D78" s="49"/>
      <c r="E78" s="49"/>
      <c r="F78" s="49"/>
      <c r="G78" s="49"/>
      <c r="H78" s="49"/>
      <c r="I78" s="49"/>
      <c r="J78" s="48" t="str">
        <f>D18</f>
        <v>Lafrane Sfax</v>
      </c>
    </row>
    <row r="79" spans="1:10" ht="33" customHeight="1" x14ac:dyDescent="0.25">
      <c r="A79" s="57" t="s">
        <v>281</v>
      </c>
      <c r="B79" s="427">
        <f>'A1 Exploitation'!D249</f>
        <v>0.7441860465116279</v>
      </c>
      <c r="C79" s="427"/>
      <c r="D79" s="49"/>
      <c r="E79" s="49"/>
      <c r="F79" s="49"/>
      <c r="G79" s="49"/>
      <c r="H79" s="49"/>
      <c r="I79" s="49"/>
    </row>
    <row r="80" spans="1:10" ht="33" customHeight="1" x14ac:dyDescent="0.25">
      <c r="A80" s="56" t="s">
        <v>282</v>
      </c>
      <c r="B80" s="427">
        <f>'A2 Exploitation'!D249</f>
        <v>0.95121951219512191</v>
      </c>
      <c r="C80" s="427"/>
      <c r="D80" s="49"/>
      <c r="E80" s="49"/>
      <c r="F80" s="49"/>
      <c r="G80" s="49"/>
      <c r="H80" s="49"/>
      <c r="I80" s="49"/>
    </row>
    <row r="81" spans="1:10" ht="33" customHeight="1" x14ac:dyDescent="0.25">
      <c r="A81" s="57" t="s">
        <v>283</v>
      </c>
      <c r="B81" s="427" t="e">
        <f>'A3 Exploitation'!D249</f>
        <v>#DIV/0!</v>
      </c>
      <c r="C81" s="427"/>
      <c r="D81" s="49"/>
      <c r="E81" s="49"/>
      <c r="F81" s="49"/>
      <c r="G81" s="49"/>
      <c r="H81" s="49"/>
      <c r="I81" s="49"/>
    </row>
    <row r="82" spans="1:10" ht="33" customHeight="1" x14ac:dyDescent="0.25">
      <c r="A82" s="57" t="s">
        <v>284</v>
      </c>
      <c r="B82" s="427" t="e">
        <f>'A4 Exploitation'!D249</f>
        <v>#DIV/0!</v>
      </c>
      <c r="C82" s="427"/>
      <c r="D82" s="49"/>
      <c r="E82" s="49"/>
      <c r="F82" s="49"/>
      <c r="G82" s="49"/>
      <c r="H82" s="49"/>
      <c r="I82" s="49"/>
    </row>
    <row r="83" spans="1:10" ht="33" customHeight="1" x14ac:dyDescent="0.25">
      <c r="A83" s="56" t="s">
        <v>285</v>
      </c>
      <c r="B83" s="427"/>
      <c r="C83" s="427"/>
      <c r="D83" s="49"/>
      <c r="E83" s="49"/>
      <c r="F83" s="49"/>
      <c r="G83" s="49"/>
      <c r="H83" s="49"/>
      <c r="I83" s="49"/>
    </row>
    <row r="84" spans="1:10" ht="33" customHeight="1" x14ac:dyDescent="0.25">
      <c r="A84" s="56" t="s">
        <v>286</v>
      </c>
      <c r="B84" s="427"/>
      <c r="C84" s="427"/>
      <c r="D84" s="49"/>
      <c r="E84" s="49"/>
      <c r="F84" s="49"/>
      <c r="G84" s="49"/>
      <c r="H84" s="49"/>
      <c r="I84" s="49"/>
    </row>
    <row r="85" spans="1:10" ht="18" x14ac:dyDescent="0.25">
      <c r="A85" s="59"/>
      <c r="B85" s="52"/>
      <c r="C85" s="52"/>
      <c r="D85" s="49"/>
      <c r="E85" s="49"/>
      <c r="F85" s="49"/>
      <c r="G85" s="49"/>
      <c r="H85" s="49"/>
      <c r="I85" s="49"/>
    </row>
    <row r="86" spans="1:10" ht="18" x14ac:dyDescent="0.25">
      <c r="A86" s="59"/>
      <c r="B86" s="52"/>
      <c r="C86" s="52"/>
      <c r="D86" s="49"/>
      <c r="E86" s="49"/>
      <c r="F86" s="49"/>
      <c r="G86" s="49"/>
      <c r="H86" s="49"/>
      <c r="I86" s="49"/>
    </row>
    <row r="87" spans="1:10" ht="33" customHeight="1" x14ac:dyDescent="0.25">
      <c r="A87" s="56" t="s">
        <v>279</v>
      </c>
      <c r="B87" s="428" t="s">
        <v>466</v>
      </c>
      <c r="C87" s="428"/>
      <c r="D87" s="49"/>
      <c r="E87" s="49"/>
      <c r="F87" s="49"/>
      <c r="G87" s="49"/>
      <c r="H87" s="49"/>
      <c r="I87" s="49"/>
      <c r="J87" s="48" t="str">
        <f>D18</f>
        <v>Lafrane Sfax</v>
      </c>
    </row>
    <row r="88" spans="1:10" ht="33" customHeight="1" x14ac:dyDescent="0.25">
      <c r="A88" s="57" t="s">
        <v>281</v>
      </c>
      <c r="B88" s="427">
        <f>'A1 Exploitation'!D304</f>
        <v>1</v>
      </c>
      <c r="C88" s="427"/>
      <c r="D88" s="49"/>
      <c r="E88" s="49"/>
      <c r="F88" s="49"/>
      <c r="G88" s="49"/>
      <c r="H88" s="49"/>
      <c r="I88" s="49"/>
    </row>
    <row r="89" spans="1:10" ht="33" customHeight="1" x14ac:dyDescent="0.25">
      <c r="A89" s="56" t="s">
        <v>282</v>
      </c>
      <c r="B89" s="427">
        <f>'A2 Exploitation'!D304</f>
        <v>0.88157894736842102</v>
      </c>
      <c r="C89" s="427"/>
      <c r="D89" s="49"/>
      <c r="E89" s="49"/>
      <c r="F89" s="49"/>
      <c r="G89" s="49"/>
      <c r="H89" s="49"/>
      <c r="I89" s="49"/>
    </row>
    <row r="90" spans="1:10" ht="33" customHeight="1" x14ac:dyDescent="0.25">
      <c r="A90" s="57" t="s">
        <v>283</v>
      </c>
      <c r="B90" s="427" t="e">
        <f>'A3 Exploitation'!D304</f>
        <v>#DIV/0!</v>
      </c>
      <c r="C90" s="427"/>
      <c r="D90" s="49"/>
      <c r="E90" s="49"/>
      <c r="F90" s="49"/>
      <c r="G90" s="49"/>
      <c r="H90" s="49"/>
      <c r="I90" s="49"/>
    </row>
    <row r="91" spans="1:10" ht="33" customHeight="1" x14ac:dyDescent="0.25">
      <c r="A91" s="57" t="s">
        <v>284</v>
      </c>
      <c r="B91" s="427" t="e">
        <f>'A4 Exploitation'!D304</f>
        <v>#DIV/0!</v>
      </c>
      <c r="C91" s="427"/>
      <c r="D91" s="49"/>
      <c r="E91" s="49"/>
      <c r="F91" s="49"/>
      <c r="G91" s="49"/>
      <c r="H91" s="49"/>
      <c r="I91" s="49"/>
    </row>
    <row r="92" spans="1:10" ht="33" customHeight="1" x14ac:dyDescent="0.25">
      <c r="A92" s="56" t="s">
        <v>285</v>
      </c>
      <c r="B92" s="427"/>
      <c r="C92" s="427"/>
      <c r="D92" s="49"/>
      <c r="E92" s="49"/>
      <c r="F92" s="49"/>
      <c r="G92" s="49"/>
      <c r="H92" s="49"/>
      <c r="I92" s="49"/>
    </row>
    <row r="93" spans="1:10" ht="33" customHeight="1" x14ac:dyDescent="0.25">
      <c r="A93" s="56" t="s">
        <v>286</v>
      </c>
      <c r="B93" s="427"/>
      <c r="C93" s="427"/>
      <c r="D93" s="49"/>
      <c r="E93" s="49"/>
      <c r="F93" s="49"/>
      <c r="G93" s="49"/>
      <c r="H93" s="49"/>
      <c r="I93" s="49"/>
    </row>
    <row r="94" spans="1:10" ht="18" x14ac:dyDescent="0.25">
      <c r="A94" s="59"/>
      <c r="B94" s="52"/>
      <c r="C94" s="52"/>
      <c r="D94" s="49"/>
      <c r="E94" s="49"/>
      <c r="F94" s="49"/>
      <c r="G94" s="49"/>
      <c r="H94" s="49"/>
      <c r="I94" s="49"/>
    </row>
    <row r="95" spans="1:10" ht="18" x14ac:dyDescent="0.25">
      <c r="A95" s="59"/>
      <c r="B95" s="52"/>
      <c r="C95" s="52"/>
      <c r="D95" s="49"/>
      <c r="E95" s="49"/>
      <c r="F95" s="49"/>
      <c r="G95" s="49"/>
      <c r="H95" s="49"/>
      <c r="I95" s="49"/>
    </row>
    <row r="96" spans="1:10" ht="33" customHeight="1" x14ac:dyDescent="0.25">
      <c r="A96" s="56" t="s">
        <v>279</v>
      </c>
      <c r="B96" s="428" t="s">
        <v>467</v>
      </c>
      <c r="C96" s="428"/>
      <c r="D96" s="49"/>
      <c r="E96" s="49"/>
      <c r="F96" s="49"/>
      <c r="G96" s="49"/>
      <c r="H96" s="49"/>
      <c r="I96" s="49"/>
      <c r="J96" s="48" t="str">
        <f>D18</f>
        <v>Lafrane Sfax</v>
      </c>
    </row>
    <row r="97" spans="1:10" ht="33" customHeight="1" x14ac:dyDescent="0.25">
      <c r="A97" s="57" t="s">
        <v>281</v>
      </c>
      <c r="B97" s="427">
        <f>'A1 Exploitation'!D371</f>
        <v>0.93333333333333335</v>
      </c>
      <c r="C97" s="427"/>
      <c r="D97" s="49"/>
      <c r="E97" s="49"/>
      <c r="F97" s="49"/>
      <c r="G97" s="49"/>
      <c r="H97" s="49"/>
      <c r="I97" s="49"/>
    </row>
    <row r="98" spans="1:10" ht="33" customHeight="1" x14ac:dyDescent="0.25">
      <c r="A98" s="56" t="s">
        <v>282</v>
      </c>
      <c r="B98" s="427">
        <f>'A2 Exploitation'!D371</f>
        <v>0.78723404255319152</v>
      </c>
      <c r="C98" s="427"/>
      <c r="D98" s="49"/>
      <c r="E98" s="49"/>
      <c r="F98" s="49"/>
      <c r="G98" s="49"/>
      <c r="H98" s="49"/>
      <c r="I98" s="49"/>
    </row>
    <row r="99" spans="1:10" ht="33" customHeight="1" x14ac:dyDescent="0.25">
      <c r="A99" s="57" t="s">
        <v>283</v>
      </c>
      <c r="B99" s="427" t="e">
        <f>'A3 Exploitation'!D371</f>
        <v>#DIV/0!</v>
      </c>
      <c r="C99" s="427"/>
      <c r="D99" s="49"/>
      <c r="E99" s="49"/>
      <c r="F99" s="49"/>
      <c r="G99" s="49"/>
      <c r="H99" s="49"/>
      <c r="I99" s="49"/>
    </row>
    <row r="100" spans="1:10" ht="33" customHeight="1" x14ac:dyDescent="0.25">
      <c r="A100" s="57" t="s">
        <v>284</v>
      </c>
      <c r="B100" s="427" t="e">
        <f>'A4 Exploitation'!D371</f>
        <v>#DIV/0!</v>
      </c>
      <c r="C100" s="427"/>
      <c r="D100" s="49"/>
      <c r="E100" s="49"/>
      <c r="F100" s="49"/>
      <c r="G100" s="49"/>
      <c r="H100" s="49"/>
      <c r="I100" s="49"/>
    </row>
    <row r="101" spans="1:10" ht="33" customHeight="1" x14ac:dyDescent="0.25">
      <c r="A101" s="56" t="s">
        <v>285</v>
      </c>
      <c r="B101" s="427"/>
      <c r="C101" s="427"/>
      <c r="D101" s="49"/>
      <c r="E101" s="49"/>
      <c r="F101" s="49"/>
      <c r="G101" s="49"/>
      <c r="H101" s="49"/>
      <c r="I101" s="49"/>
    </row>
    <row r="102" spans="1:10" ht="33" customHeight="1" x14ac:dyDescent="0.25">
      <c r="A102" s="56" t="s">
        <v>286</v>
      </c>
      <c r="B102" s="427"/>
      <c r="C102" s="427"/>
      <c r="D102" s="49"/>
      <c r="E102" s="49"/>
      <c r="F102" s="49"/>
      <c r="G102" s="49"/>
      <c r="H102" s="49"/>
      <c r="I102" s="49"/>
    </row>
    <row r="103" spans="1:10" ht="18" x14ac:dyDescent="0.25">
      <c r="A103" s="59"/>
      <c r="B103" s="52"/>
      <c r="C103" s="52"/>
      <c r="D103" s="49"/>
      <c r="E103" s="49"/>
      <c r="F103" s="49"/>
      <c r="G103" s="49"/>
      <c r="H103" s="49"/>
      <c r="I103" s="49"/>
    </row>
    <row r="104" spans="1:10" ht="18" x14ac:dyDescent="0.25">
      <c r="A104" s="59"/>
      <c r="B104" s="52"/>
      <c r="C104" s="52"/>
      <c r="D104" s="49"/>
      <c r="E104" s="49"/>
      <c r="F104" s="49"/>
      <c r="G104" s="49"/>
      <c r="H104" s="49"/>
      <c r="I104" s="49"/>
    </row>
    <row r="105" spans="1:10" ht="33" customHeight="1" x14ac:dyDescent="0.25">
      <c r="A105" s="56" t="s">
        <v>279</v>
      </c>
      <c r="B105" s="428" t="s">
        <v>468</v>
      </c>
      <c r="C105" s="428"/>
      <c r="D105" s="49"/>
      <c r="E105" s="49"/>
      <c r="F105" s="49"/>
      <c r="G105" s="49"/>
      <c r="H105" s="49"/>
      <c r="I105" s="49"/>
      <c r="J105" s="48" t="str">
        <f>D18</f>
        <v>Lafrane Sfax</v>
      </c>
    </row>
    <row r="106" spans="1:10" ht="33" customHeight="1" x14ac:dyDescent="0.25">
      <c r="A106" s="57" t="s">
        <v>281</v>
      </c>
      <c r="B106" s="427">
        <f>'A1 Exploitation'!D429</f>
        <v>0.98717948717948723</v>
      </c>
      <c r="C106" s="427"/>
      <c r="D106" s="49"/>
      <c r="E106" s="49"/>
      <c r="F106" s="49"/>
      <c r="G106" s="49"/>
      <c r="H106" s="49"/>
      <c r="I106" s="49"/>
    </row>
    <row r="107" spans="1:10" ht="33" customHeight="1" x14ac:dyDescent="0.25">
      <c r="A107" s="56" t="s">
        <v>282</v>
      </c>
      <c r="B107" s="427">
        <f>'A2 Exploitation'!D429</f>
        <v>0.97435897435897434</v>
      </c>
      <c r="C107" s="427"/>
      <c r="D107" s="49"/>
      <c r="E107" s="49"/>
      <c r="F107" s="49"/>
      <c r="G107" s="49"/>
      <c r="H107" s="49"/>
      <c r="I107" s="49"/>
    </row>
    <row r="108" spans="1:10" ht="33" customHeight="1" x14ac:dyDescent="0.25">
      <c r="A108" s="57" t="s">
        <v>283</v>
      </c>
      <c r="B108" s="427" t="e">
        <f>'A3 Exploitation'!D429</f>
        <v>#DIV/0!</v>
      </c>
      <c r="C108" s="427"/>
      <c r="D108" s="49"/>
      <c r="E108" s="49"/>
      <c r="F108" s="49"/>
      <c r="G108" s="49"/>
      <c r="H108" s="49"/>
      <c r="I108" s="49"/>
    </row>
    <row r="109" spans="1:10" ht="33" customHeight="1" x14ac:dyDescent="0.25">
      <c r="A109" s="57" t="s">
        <v>284</v>
      </c>
      <c r="B109" s="427" t="e">
        <f>'A4 Exploitation'!D429</f>
        <v>#DIV/0!</v>
      </c>
      <c r="C109" s="427"/>
      <c r="D109" s="49"/>
      <c r="E109" s="49"/>
      <c r="F109" s="49"/>
      <c r="G109" s="49"/>
      <c r="H109" s="49"/>
      <c r="I109" s="49"/>
    </row>
    <row r="110" spans="1:10" ht="33" customHeight="1" x14ac:dyDescent="0.25">
      <c r="A110" s="56" t="s">
        <v>285</v>
      </c>
      <c r="B110" s="427"/>
      <c r="C110" s="427"/>
      <c r="D110" s="49"/>
      <c r="E110" s="49"/>
      <c r="F110" s="49"/>
      <c r="G110" s="49"/>
      <c r="H110" s="49"/>
      <c r="I110" s="49"/>
    </row>
    <row r="111" spans="1:10" ht="33" customHeight="1" x14ac:dyDescent="0.25">
      <c r="A111" s="56" t="s">
        <v>286</v>
      </c>
      <c r="B111" s="427"/>
      <c r="C111" s="427"/>
      <c r="D111" s="49"/>
      <c r="E111" s="49"/>
      <c r="F111" s="49"/>
      <c r="G111" s="49"/>
      <c r="H111" s="49"/>
      <c r="I111" s="49"/>
    </row>
    <row r="112" spans="1:10" ht="18" x14ac:dyDescent="0.25">
      <c r="A112" s="59"/>
      <c r="B112" s="52"/>
      <c r="C112" s="52"/>
      <c r="D112" s="49"/>
      <c r="E112" s="49"/>
      <c r="F112" s="49"/>
      <c r="G112" s="49"/>
      <c r="H112" s="49"/>
      <c r="I112" s="49"/>
    </row>
    <row r="113" spans="1:10" ht="18" x14ac:dyDescent="0.25">
      <c r="A113" s="59"/>
      <c r="B113" s="52"/>
      <c r="C113" s="52"/>
      <c r="D113" s="49"/>
      <c r="E113" s="49"/>
      <c r="F113" s="49"/>
      <c r="G113" s="49"/>
      <c r="H113" s="49"/>
      <c r="I113" s="49"/>
    </row>
    <row r="114" spans="1:10" ht="33" customHeight="1" x14ac:dyDescent="0.25">
      <c r="A114" s="56" t="s">
        <v>279</v>
      </c>
      <c r="B114" s="428" t="s">
        <v>469</v>
      </c>
      <c r="C114" s="428"/>
      <c r="D114" s="49"/>
      <c r="E114" s="49"/>
      <c r="F114" s="49"/>
      <c r="G114" s="49"/>
      <c r="H114" s="49"/>
      <c r="I114" s="49"/>
      <c r="J114" s="48" t="str">
        <f>D18</f>
        <v>Lafrane Sfax</v>
      </c>
    </row>
    <row r="115" spans="1:10" ht="33" customHeight="1" x14ac:dyDescent="0.25">
      <c r="A115" s="57" t="s">
        <v>281</v>
      </c>
      <c r="B115" s="427">
        <f>'A1 Exploitation'!D476</f>
        <v>1</v>
      </c>
      <c r="C115" s="427"/>
      <c r="D115" s="49"/>
      <c r="E115" s="49"/>
      <c r="F115" s="49"/>
      <c r="G115" s="49"/>
      <c r="H115" s="49"/>
      <c r="I115" s="49"/>
    </row>
    <row r="116" spans="1:10" ht="33" customHeight="1" x14ac:dyDescent="0.25">
      <c r="A116" s="56" t="s">
        <v>282</v>
      </c>
      <c r="B116" s="427">
        <f>'A2 Exploitation'!D476</f>
        <v>0.96551724137931039</v>
      </c>
      <c r="C116" s="427"/>
      <c r="D116" s="49"/>
      <c r="E116" s="49"/>
      <c r="F116" s="49"/>
      <c r="G116" s="49"/>
      <c r="H116" s="49"/>
      <c r="I116" s="49"/>
    </row>
    <row r="117" spans="1:10" ht="33" customHeight="1" x14ac:dyDescent="0.25">
      <c r="A117" s="57" t="s">
        <v>283</v>
      </c>
      <c r="B117" s="427" t="e">
        <f>'A3 Exploitation'!D476</f>
        <v>#DIV/0!</v>
      </c>
      <c r="C117" s="427"/>
      <c r="D117" s="49"/>
      <c r="E117" s="49"/>
      <c r="F117" s="49"/>
      <c r="G117" s="49"/>
      <c r="H117" s="49"/>
      <c r="I117" s="49"/>
    </row>
    <row r="118" spans="1:10" ht="33" customHeight="1" x14ac:dyDescent="0.25">
      <c r="A118" s="57" t="s">
        <v>284</v>
      </c>
      <c r="B118" s="427" t="e">
        <f>'A4 Exploitation'!D476</f>
        <v>#DIV/0!</v>
      </c>
      <c r="C118" s="427"/>
      <c r="D118" s="49"/>
      <c r="E118" s="49"/>
      <c r="F118" s="49"/>
      <c r="G118" s="49"/>
      <c r="H118" s="49"/>
      <c r="I118" s="49"/>
    </row>
    <row r="119" spans="1:10" ht="33" customHeight="1" x14ac:dyDescent="0.25">
      <c r="A119" s="56" t="s">
        <v>285</v>
      </c>
      <c r="B119" s="427"/>
      <c r="C119" s="427"/>
      <c r="D119" s="49"/>
      <c r="E119" s="49"/>
      <c r="F119" s="49"/>
      <c r="G119" s="49"/>
      <c r="H119" s="49"/>
      <c r="I119" s="49"/>
    </row>
    <row r="120" spans="1:10" ht="33" customHeight="1" x14ac:dyDescent="0.25">
      <c r="A120" s="56" t="s">
        <v>286</v>
      </c>
      <c r="B120" s="427"/>
      <c r="C120" s="427"/>
      <c r="D120" s="49"/>
      <c r="E120" s="49"/>
      <c r="F120" s="49"/>
      <c r="G120" s="49"/>
      <c r="H120" s="49"/>
      <c r="I120" s="49"/>
    </row>
    <row r="121" spans="1:10" ht="18" x14ac:dyDescent="0.25">
      <c r="A121" s="59"/>
      <c r="B121" s="52"/>
      <c r="C121" s="52"/>
      <c r="D121" s="49"/>
      <c r="E121" s="49"/>
      <c r="F121" s="49"/>
      <c r="G121" s="49"/>
      <c r="H121" s="49"/>
      <c r="I121" s="49"/>
    </row>
    <row r="122" spans="1:10" ht="18" x14ac:dyDescent="0.25">
      <c r="A122" s="59"/>
      <c r="B122" s="52"/>
      <c r="C122" s="52"/>
      <c r="D122" s="49"/>
      <c r="E122" s="49"/>
      <c r="F122" s="49"/>
      <c r="G122" s="49"/>
      <c r="H122" s="49"/>
      <c r="I122" s="49"/>
    </row>
    <row r="123" spans="1:10" ht="33" customHeight="1" x14ac:dyDescent="0.25">
      <c r="A123" s="56" t="s">
        <v>279</v>
      </c>
      <c r="B123" s="428" t="s">
        <v>470</v>
      </c>
      <c r="C123" s="428"/>
      <c r="D123" s="49"/>
      <c r="E123" s="49"/>
      <c r="F123" s="49"/>
      <c r="G123" s="49"/>
      <c r="H123" s="49"/>
      <c r="I123" s="49"/>
      <c r="J123" s="48" t="str">
        <f>D18</f>
        <v>Lafrane Sfax</v>
      </c>
    </row>
    <row r="124" spans="1:10" ht="33" customHeight="1" x14ac:dyDescent="0.25">
      <c r="A124" s="57" t="s">
        <v>281</v>
      </c>
      <c r="B124" s="427" t="e">
        <f>'A1 Exploitation'!D527</f>
        <v>#DIV/0!</v>
      </c>
      <c r="C124" s="427"/>
      <c r="D124" s="49"/>
      <c r="E124" s="49"/>
      <c r="F124" s="49"/>
      <c r="G124" s="49"/>
      <c r="H124" s="49"/>
      <c r="I124" s="49"/>
    </row>
    <row r="125" spans="1:10" ht="33" customHeight="1" x14ac:dyDescent="0.25">
      <c r="A125" s="56" t="s">
        <v>282</v>
      </c>
      <c r="B125" s="427" t="e">
        <f>'A2 Exploitation'!D527</f>
        <v>#DIV/0!</v>
      </c>
      <c r="C125" s="427"/>
      <c r="D125" s="49"/>
      <c r="E125" s="49"/>
      <c r="F125" s="49"/>
      <c r="G125" s="49"/>
      <c r="H125" s="49"/>
      <c r="I125" s="49"/>
    </row>
    <row r="126" spans="1:10" ht="33" customHeight="1" x14ac:dyDescent="0.25">
      <c r="A126" s="57" t="s">
        <v>283</v>
      </c>
      <c r="B126" s="427" t="e">
        <f>'A3 Exploitation'!D527</f>
        <v>#DIV/0!</v>
      </c>
      <c r="C126" s="427"/>
      <c r="D126" s="49"/>
      <c r="E126" s="49"/>
      <c r="F126" s="49"/>
      <c r="G126" s="49"/>
      <c r="H126" s="49"/>
      <c r="I126" s="49"/>
    </row>
    <row r="127" spans="1:10" ht="33" customHeight="1" x14ac:dyDescent="0.25">
      <c r="A127" s="57" t="s">
        <v>284</v>
      </c>
      <c r="B127" s="427" t="e">
        <f>'A4 Exploitation'!D527</f>
        <v>#DIV/0!</v>
      </c>
      <c r="C127" s="427"/>
      <c r="D127" s="49"/>
      <c r="E127" s="49"/>
      <c r="F127" s="49"/>
      <c r="G127" s="49"/>
      <c r="H127" s="49"/>
      <c r="I127" s="49"/>
    </row>
    <row r="128" spans="1:10" ht="33" customHeight="1" x14ac:dyDescent="0.25">
      <c r="A128" s="56" t="s">
        <v>285</v>
      </c>
      <c r="B128" s="427"/>
      <c r="C128" s="427"/>
      <c r="D128" s="49"/>
      <c r="E128" s="49"/>
      <c r="F128" s="49"/>
      <c r="G128" s="49"/>
      <c r="H128" s="49"/>
      <c r="I128" s="49"/>
    </row>
    <row r="129" spans="1:10" ht="33" customHeight="1" x14ac:dyDescent="0.25">
      <c r="A129" s="56" t="s">
        <v>286</v>
      </c>
      <c r="B129" s="427"/>
      <c r="C129" s="427"/>
      <c r="D129" s="49"/>
      <c r="E129" s="49"/>
      <c r="F129" s="49"/>
      <c r="G129" s="49"/>
      <c r="H129" s="49"/>
      <c r="I129" s="49"/>
    </row>
    <row r="130" spans="1:10" ht="18" x14ac:dyDescent="0.25">
      <c r="A130" s="59"/>
      <c r="B130" s="52"/>
      <c r="C130" s="52"/>
      <c r="D130" s="49"/>
      <c r="E130" s="49"/>
      <c r="F130" s="49"/>
      <c r="G130" s="49"/>
      <c r="H130" s="49"/>
      <c r="I130" s="49"/>
    </row>
    <row r="131" spans="1:10" ht="18" x14ac:dyDescent="0.25">
      <c r="A131" s="59"/>
      <c r="B131" s="52"/>
      <c r="C131" s="52"/>
      <c r="D131" s="49"/>
      <c r="E131" s="49"/>
      <c r="F131" s="49"/>
      <c r="G131" s="49"/>
      <c r="H131" s="49"/>
      <c r="I131" s="49"/>
    </row>
    <row r="132" spans="1:10" ht="33" customHeight="1" x14ac:dyDescent="0.25">
      <c r="A132" s="56" t="s">
        <v>279</v>
      </c>
      <c r="B132" s="428" t="s">
        <v>471</v>
      </c>
      <c r="C132" s="428"/>
      <c r="D132" s="49"/>
      <c r="E132" s="49"/>
      <c r="F132" s="49"/>
      <c r="G132" s="49"/>
      <c r="H132" s="49"/>
      <c r="I132" s="49"/>
      <c r="J132" s="48" t="str">
        <f>D18</f>
        <v>Lafrane Sfax</v>
      </c>
    </row>
    <row r="133" spans="1:10" ht="33" customHeight="1" x14ac:dyDescent="0.25">
      <c r="A133" s="57" t="s">
        <v>281</v>
      </c>
      <c r="B133" s="427">
        <f>'A1 Exploitation'!D570</f>
        <v>0.97826086956521741</v>
      </c>
      <c r="C133" s="427"/>
      <c r="D133" s="49"/>
      <c r="E133" s="49"/>
      <c r="F133" s="49"/>
      <c r="G133" s="49"/>
      <c r="H133" s="49"/>
      <c r="I133" s="49"/>
    </row>
    <row r="134" spans="1:10" ht="33" customHeight="1" x14ac:dyDescent="0.25">
      <c r="A134" s="56" t="s">
        <v>282</v>
      </c>
      <c r="B134" s="427">
        <f>'A2 Exploitation'!D570</f>
        <v>0.95833333333333337</v>
      </c>
      <c r="C134" s="427"/>
      <c r="D134" s="49"/>
      <c r="E134" s="49"/>
      <c r="F134" s="49"/>
      <c r="G134" s="49"/>
      <c r="H134" s="49"/>
      <c r="I134" s="49"/>
    </row>
    <row r="135" spans="1:10" ht="33" customHeight="1" x14ac:dyDescent="0.25">
      <c r="A135" s="57" t="s">
        <v>283</v>
      </c>
      <c r="B135" s="427" t="e">
        <f>'A3 Exploitation'!D570</f>
        <v>#DIV/0!</v>
      </c>
      <c r="C135" s="427"/>
      <c r="D135" s="49"/>
      <c r="E135" s="49"/>
      <c r="F135" s="49"/>
      <c r="G135" s="49"/>
      <c r="H135" s="49"/>
      <c r="I135" s="49"/>
    </row>
    <row r="136" spans="1:10" ht="33" customHeight="1" x14ac:dyDescent="0.25">
      <c r="A136" s="57" t="s">
        <v>284</v>
      </c>
      <c r="B136" s="427" t="e">
        <f>'A4 Exploitation'!D570</f>
        <v>#DIV/0!</v>
      </c>
      <c r="C136" s="427"/>
      <c r="D136" s="49"/>
      <c r="E136" s="49"/>
      <c r="F136" s="49"/>
      <c r="G136" s="49"/>
      <c r="H136" s="49"/>
      <c r="I136" s="49"/>
    </row>
    <row r="137" spans="1:10" ht="33" customHeight="1" x14ac:dyDescent="0.25">
      <c r="A137" s="56" t="s">
        <v>285</v>
      </c>
      <c r="B137" s="427"/>
      <c r="C137" s="427"/>
      <c r="D137" s="49"/>
      <c r="E137" s="49"/>
      <c r="F137" s="49"/>
      <c r="G137" s="49"/>
      <c r="H137" s="49"/>
      <c r="I137" s="49"/>
    </row>
    <row r="138" spans="1:10" ht="33" customHeight="1" x14ac:dyDescent="0.25">
      <c r="A138" s="56" t="s">
        <v>286</v>
      </c>
      <c r="B138" s="427"/>
      <c r="C138" s="427"/>
      <c r="D138" s="49"/>
      <c r="E138" s="49"/>
      <c r="F138" s="49"/>
      <c r="G138" s="49"/>
      <c r="H138" s="49"/>
      <c r="I138" s="49"/>
    </row>
    <row r="139" spans="1:10" ht="18" x14ac:dyDescent="0.25">
      <c r="A139" s="59"/>
      <c r="B139" s="52"/>
      <c r="C139" s="52"/>
      <c r="D139" s="49"/>
      <c r="E139" s="49"/>
      <c r="F139" s="49"/>
      <c r="G139" s="49"/>
      <c r="H139" s="49"/>
      <c r="I139" s="49"/>
    </row>
    <row r="140" spans="1:10" ht="18" x14ac:dyDescent="0.25">
      <c r="A140" s="59"/>
      <c r="B140" s="52"/>
      <c r="C140" s="52"/>
      <c r="D140" s="49"/>
      <c r="E140" s="49"/>
      <c r="F140" s="49"/>
      <c r="G140" s="49"/>
      <c r="H140" s="49"/>
      <c r="I140" s="49"/>
    </row>
    <row r="141" spans="1:10" ht="33" customHeight="1" x14ac:dyDescent="0.25">
      <c r="A141" s="56" t="s">
        <v>279</v>
      </c>
      <c r="B141" s="428" t="s">
        <v>291</v>
      </c>
      <c r="C141" s="428"/>
      <c r="D141" s="49"/>
      <c r="E141" s="49"/>
      <c r="F141" s="49"/>
      <c r="G141" s="49"/>
      <c r="H141" s="49"/>
      <c r="I141" s="49"/>
      <c r="J141" s="48" t="str">
        <f>D18</f>
        <v>Lafrane Sfax</v>
      </c>
    </row>
    <row r="142" spans="1:10" ht="33" customHeight="1" x14ac:dyDescent="0.25">
      <c r="A142" s="57" t="s">
        <v>281</v>
      </c>
      <c r="B142" s="427">
        <f>'A1 Exploitation'!D610</f>
        <v>0.95652173913043481</v>
      </c>
      <c r="C142" s="427"/>
      <c r="D142" s="49"/>
      <c r="E142" s="49"/>
      <c r="F142" s="49"/>
      <c r="G142" s="49"/>
      <c r="H142" s="49"/>
      <c r="I142" s="49"/>
    </row>
    <row r="143" spans="1:10" ht="33" customHeight="1" x14ac:dyDescent="0.25">
      <c r="A143" s="56" t="s">
        <v>282</v>
      </c>
      <c r="B143" s="427">
        <f>'A2 Exploitation'!D610</f>
        <v>0.95652173913043481</v>
      </c>
      <c r="C143" s="427"/>
      <c r="D143" s="49"/>
      <c r="E143" s="49"/>
      <c r="F143" s="49"/>
      <c r="G143" s="49"/>
      <c r="H143" s="49"/>
      <c r="I143" s="49"/>
    </row>
    <row r="144" spans="1:10" ht="33" customHeight="1" x14ac:dyDescent="0.25">
      <c r="A144" s="57" t="s">
        <v>283</v>
      </c>
      <c r="B144" s="427" t="e">
        <f>'A3 Exploitation'!D610</f>
        <v>#DIV/0!</v>
      </c>
      <c r="C144" s="427"/>
      <c r="D144" s="49"/>
      <c r="E144" s="49"/>
      <c r="F144" s="49"/>
      <c r="G144" s="49"/>
      <c r="H144" s="49"/>
      <c r="I144" s="49"/>
    </row>
    <row r="145" spans="1:10" ht="33" customHeight="1" x14ac:dyDescent="0.25">
      <c r="A145" s="57" t="s">
        <v>284</v>
      </c>
      <c r="B145" s="427" t="e">
        <f>'A4 Exploitation'!D610</f>
        <v>#DIV/0!</v>
      </c>
      <c r="C145" s="427"/>
      <c r="D145" s="49"/>
      <c r="E145" s="49"/>
      <c r="F145" s="49"/>
      <c r="G145" s="49"/>
      <c r="H145" s="49"/>
      <c r="I145" s="49"/>
    </row>
    <row r="146" spans="1:10" ht="33" customHeight="1" x14ac:dyDescent="0.25">
      <c r="A146" s="56" t="s">
        <v>285</v>
      </c>
      <c r="B146" s="427"/>
      <c r="C146" s="427"/>
      <c r="D146" s="49"/>
      <c r="E146" s="49"/>
      <c r="F146" s="49"/>
      <c r="G146" s="49"/>
      <c r="H146" s="49"/>
      <c r="I146" s="49"/>
    </row>
    <row r="147" spans="1:10" ht="33" customHeight="1" x14ac:dyDescent="0.25">
      <c r="A147" s="56" t="s">
        <v>286</v>
      </c>
      <c r="B147" s="427"/>
      <c r="C147" s="427"/>
      <c r="D147" s="49"/>
      <c r="E147" s="49"/>
      <c r="F147" s="49"/>
      <c r="G147" s="49"/>
      <c r="H147" s="49"/>
      <c r="I147" s="49"/>
    </row>
    <row r="148" spans="1:10" ht="18" x14ac:dyDescent="0.25">
      <c r="A148" s="59"/>
      <c r="B148" s="52"/>
      <c r="C148" s="52"/>
      <c r="D148" s="49"/>
      <c r="E148" s="49"/>
      <c r="F148" s="49"/>
      <c r="G148" s="49"/>
      <c r="H148" s="49"/>
      <c r="I148" s="49"/>
    </row>
    <row r="149" spans="1:10" ht="18" x14ac:dyDescent="0.25">
      <c r="A149" s="59"/>
      <c r="B149" s="52"/>
      <c r="C149" s="52"/>
      <c r="D149" s="49"/>
      <c r="E149" s="49"/>
      <c r="F149" s="49"/>
      <c r="G149" s="49"/>
      <c r="H149" s="49"/>
      <c r="I149" s="49"/>
    </row>
    <row r="150" spans="1:10" ht="33" customHeight="1" x14ac:dyDescent="0.25">
      <c r="A150" s="56" t="s">
        <v>279</v>
      </c>
      <c r="B150" s="428" t="s">
        <v>292</v>
      </c>
      <c r="C150" s="428"/>
      <c r="D150" s="49"/>
      <c r="E150" s="49"/>
      <c r="F150" s="49"/>
      <c r="G150" s="49"/>
      <c r="H150" s="49"/>
      <c r="I150" s="49"/>
      <c r="J150" s="48" t="str">
        <f>D18</f>
        <v>Lafrane Sfax</v>
      </c>
    </row>
    <row r="151" spans="1:10" ht="33" customHeight="1" x14ac:dyDescent="0.25">
      <c r="A151" s="57" t="s">
        <v>281</v>
      </c>
      <c r="B151" s="427">
        <f>'A1 Exploitation'!D673</f>
        <v>0.96052631578947367</v>
      </c>
      <c r="C151" s="427"/>
      <c r="D151" s="49"/>
      <c r="E151" s="49"/>
      <c r="F151" s="49"/>
      <c r="G151" s="49"/>
      <c r="H151" s="49"/>
      <c r="I151" s="49"/>
    </row>
    <row r="152" spans="1:10" ht="33" customHeight="1" x14ac:dyDescent="0.25">
      <c r="A152" s="56" t="s">
        <v>282</v>
      </c>
      <c r="B152" s="427">
        <f>'A2 Exploitation'!D673</f>
        <v>0.98684210526315785</v>
      </c>
      <c r="C152" s="427"/>
      <c r="D152" s="49"/>
      <c r="E152" s="49"/>
      <c r="F152" s="49"/>
      <c r="G152" s="49"/>
      <c r="H152" s="49"/>
      <c r="I152" s="49"/>
    </row>
    <row r="153" spans="1:10" ht="33" customHeight="1" x14ac:dyDescent="0.25">
      <c r="A153" s="57" t="s">
        <v>283</v>
      </c>
      <c r="B153" s="427" t="e">
        <f>'A3 Exploitation'!D673</f>
        <v>#DIV/0!</v>
      </c>
      <c r="C153" s="427"/>
      <c r="D153" s="49"/>
      <c r="E153" s="49"/>
      <c r="F153" s="49"/>
      <c r="G153" s="49"/>
      <c r="H153" s="49"/>
      <c r="I153" s="49"/>
    </row>
    <row r="154" spans="1:10" ht="33" customHeight="1" x14ac:dyDescent="0.25">
      <c r="A154" s="57" t="s">
        <v>284</v>
      </c>
      <c r="B154" s="427" t="e">
        <f>'A4 Exploitation'!D673</f>
        <v>#DIV/0!</v>
      </c>
      <c r="C154" s="427"/>
      <c r="D154" s="49"/>
      <c r="E154" s="49"/>
      <c r="F154" s="49"/>
      <c r="G154" s="49"/>
      <c r="H154" s="49"/>
      <c r="I154" s="49"/>
    </row>
    <row r="155" spans="1:10" ht="33" customHeight="1" x14ac:dyDescent="0.25">
      <c r="A155" s="56" t="s">
        <v>285</v>
      </c>
      <c r="B155" s="427"/>
      <c r="C155" s="427"/>
      <c r="D155" s="49"/>
      <c r="E155" s="49"/>
      <c r="F155" s="49"/>
      <c r="G155" s="49"/>
      <c r="H155" s="49"/>
      <c r="I155" s="49"/>
    </row>
    <row r="156" spans="1:10" ht="33" customHeight="1" x14ac:dyDescent="0.25">
      <c r="A156" s="56" t="s">
        <v>286</v>
      </c>
      <c r="B156" s="427"/>
      <c r="C156" s="427"/>
      <c r="D156" s="49"/>
      <c r="E156" s="49"/>
      <c r="F156" s="49"/>
      <c r="G156" s="49"/>
      <c r="H156" s="49"/>
      <c r="I156" s="49"/>
    </row>
    <row r="157" spans="1:10" ht="18" x14ac:dyDescent="0.25">
      <c r="A157" s="59"/>
      <c r="B157" s="52"/>
      <c r="C157" s="52"/>
      <c r="D157" s="49"/>
      <c r="E157" s="49"/>
      <c r="F157" s="49"/>
      <c r="G157" s="49"/>
      <c r="H157" s="49"/>
      <c r="I157" s="49"/>
    </row>
    <row r="158" spans="1:10" ht="18" x14ac:dyDescent="0.25">
      <c r="A158" s="59"/>
      <c r="B158" s="52"/>
      <c r="C158" s="52"/>
      <c r="D158" s="49"/>
      <c r="E158" s="49"/>
      <c r="F158" s="49"/>
      <c r="G158" s="49"/>
      <c r="H158" s="49"/>
      <c r="I158" s="49"/>
    </row>
    <row r="159" spans="1:10" ht="33" customHeight="1" x14ac:dyDescent="0.25">
      <c r="A159" s="59"/>
      <c r="B159" s="429"/>
      <c r="C159" s="429"/>
      <c r="D159" s="49"/>
      <c r="E159" s="49"/>
      <c r="F159" s="49"/>
      <c r="G159" s="49"/>
      <c r="H159" s="49"/>
      <c r="I159" s="49"/>
    </row>
    <row r="160" spans="1:10" ht="33" customHeight="1" x14ac:dyDescent="0.25">
      <c r="A160" s="56" t="s">
        <v>279</v>
      </c>
      <c r="B160" s="428" t="s">
        <v>472</v>
      </c>
      <c r="C160" s="428"/>
      <c r="D160" s="49"/>
      <c r="E160" s="49"/>
      <c r="F160" s="49"/>
      <c r="G160" s="49"/>
      <c r="H160" s="49"/>
      <c r="I160" s="49"/>
      <c r="J160" s="48" t="str">
        <f>D18</f>
        <v>Lafrane Sfax</v>
      </c>
    </row>
    <row r="161" spans="1:10" ht="33" customHeight="1" x14ac:dyDescent="0.25">
      <c r="A161" s="57" t="s">
        <v>281</v>
      </c>
      <c r="B161" s="427">
        <f>'A1 Exploitation'!D702</f>
        <v>0.97058823529411764</v>
      </c>
      <c r="C161" s="427"/>
      <c r="D161" s="49"/>
      <c r="E161" s="49"/>
      <c r="F161" s="49"/>
      <c r="G161" s="49"/>
      <c r="H161" s="49"/>
      <c r="I161" s="49"/>
    </row>
    <row r="162" spans="1:10" ht="33" customHeight="1" x14ac:dyDescent="0.25">
      <c r="A162" s="56" t="s">
        <v>282</v>
      </c>
      <c r="B162" s="427">
        <f>'A2 Exploitation'!D702</f>
        <v>0.9375</v>
      </c>
      <c r="C162" s="427"/>
      <c r="D162" s="49"/>
      <c r="E162" s="49"/>
      <c r="F162" s="49"/>
      <c r="G162" s="49"/>
      <c r="H162" s="49"/>
      <c r="I162" s="49"/>
    </row>
    <row r="163" spans="1:10" ht="33" customHeight="1" x14ac:dyDescent="0.25">
      <c r="A163" s="57" t="s">
        <v>283</v>
      </c>
      <c r="B163" s="427" t="e">
        <f>'A3 Exploitation'!D702</f>
        <v>#DIV/0!</v>
      </c>
      <c r="C163" s="427"/>
      <c r="D163" s="49"/>
      <c r="E163" s="49"/>
      <c r="F163" s="49"/>
      <c r="G163" s="49"/>
      <c r="H163" s="49"/>
      <c r="I163" s="49"/>
    </row>
    <row r="164" spans="1:10" ht="33" customHeight="1" x14ac:dyDescent="0.25">
      <c r="A164" s="57" t="s">
        <v>284</v>
      </c>
      <c r="B164" s="427" t="e">
        <f>'A4 Exploitation'!D702</f>
        <v>#DIV/0!</v>
      </c>
      <c r="C164" s="427"/>
    </row>
    <row r="165" spans="1:10" ht="33" customHeight="1" x14ac:dyDescent="0.25">
      <c r="A165" s="56" t="s">
        <v>285</v>
      </c>
      <c r="B165" s="427"/>
      <c r="C165" s="427"/>
    </row>
    <row r="166" spans="1:10" ht="18" x14ac:dyDescent="0.25">
      <c r="A166" s="56" t="s">
        <v>286</v>
      </c>
      <c r="B166" s="427"/>
      <c r="C166" s="427"/>
    </row>
    <row r="167" spans="1:10" ht="18.75" x14ac:dyDescent="0.25">
      <c r="A167" s="60"/>
      <c r="B167" s="53"/>
      <c r="C167" s="53"/>
    </row>
    <row r="168" spans="1:10" ht="33" customHeight="1" x14ac:dyDescent="0.25">
      <c r="A168" s="60"/>
      <c r="B168" s="53"/>
      <c r="C168" s="53"/>
    </row>
    <row r="169" spans="1:10" ht="33" customHeight="1" x14ac:dyDescent="0.25">
      <c r="A169" s="56" t="s">
        <v>279</v>
      </c>
      <c r="B169" s="428" t="s">
        <v>473</v>
      </c>
      <c r="C169" s="428"/>
      <c r="J169" s="48" t="str">
        <f>D18</f>
        <v>Lafrane Sfax</v>
      </c>
    </row>
    <row r="170" spans="1:10" ht="33" customHeight="1" x14ac:dyDescent="0.25">
      <c r="A170" s="57" t="s">
        <v>281</v>
      </c>
      <c r="B170" s="427">
        <f>'A1 Exploitation'!D726</f>
        <v>1</v>
      </c>
      <c r="C170" s="427"/>
    </row>
    <row r="171" spans="1:10" ht="33" customHeight="1" x14ac:dyDescent="0.25">
      <c r="A171" s="56" t="s">
        <v>282</v>
      </c>
      <c r="B171" s="427">
        <f>'A2 Exploitation'!D726</f>
        <v>0.8571428571428571</v>
      </c>
      <c r="C171" s="427"/>
    </row>
    <row r="172" spans="1:10" ht="33" customHeight="1" x14ac:dyDescent="0.25">
      <c r="A172" s="57" t="s">
        <v>283</v>
      </c>
      <c r="B172" s="427" t="e">
        <f>'A3 Exploitation'!D726</f>
        <v>#DIV/0!</v>
      </c>
      <c r="C172" s="427"/>
    </row>
    <row r="173" spans="1:10" ht="33" customHeight="1" x14ac:dyDescent="0.25">
      <c r="A173" s="57" t="s">
        <v>284</v>
      </c>
      <c r="B173" s="427" t="e">
        <f>'A4 Exploitation'!D726</f>
        <v>#DIV/0!</v>
      </c>
      <c r="C173" s="427"/>
    </row>
    <row r="174" spans="1:10" ht="33" customHeight="1" x14ac:dyDescent="0.25">
      <c r="A174" s="56" t="s">
        <v>285</v>
      </c>
      <c r="B174" s="427"/>
      <c r="C174" s="427"/>
    </row>
    <row r="175" spans="1:10" ht="18" x14ac:dyDescent="0.25">
      <c r="A175" s="56" t="s">
        <v>286</v>
      </c>
      <c r="B175" s="427"/>
      <c r="C175" s="427"/>
    </row>
    <row r="176" spans="1:10" ht="18.75" x14ac:dyDescent="0.25">
      <c r="A176" s="60"/>
      <c r="B176" s="53"/>
      <c r="C176" s="53"/>
    </row>
    <row r="177" spans="1:10" ht="33" customHeight="1" x14ac:dyDescent="0.25">
      <c r="A177" s="60"/>
      <c r="B177" s="53"/>
      <c r="C177" s="53"/>
    </row>
    <row r="178" spans="1:10" ht="33" customHeight="1" x14ac:dyDescent="0.25">
      <c r="A178" s="56" t="s">
        <v>279</v>
      </c>
      <c r="B178" s="428" t="s">
        <v>293</v>
      </c>
      <c r="C178" s="428"/>
      <c r="J178" s="48" t="str">
        <f>D18</f>
        <v>Lafrane Sfax</v>
      </c>
    </row>
    <row r="179" spans="1:10" ht="33" customHeight="1" x14ac:dyDescent="0.25">
      <c r="A179" s="57" t="s">
        <v>281</v>
      </c>
      <c r="B179" s="427">
        <f>'A1 Technique'!D199</f>
        <v>0.96052631578947367</v>
      </c>
      <c r="C179" s="427"/>
    </row>
    <row r="180" spans="1:10" ht="33" customHeight="1" x14ac:dyDescent="0.25">
      <c r="A180" s="56" t="s">
        <v>282</v>
      </c>
      <c r="B180" s="427">
        <f>'A2 Technique'!D199</f>
        <v>0.92608695652173911</v>
      </c>
      <c r="C180" s="427"/>
    </row>
    <row r="181" spans="1:10" ht="33" customHeight="1" x14ac:dyDescent="0.25">
      <c r="A181" s="57" t="s">
        <v>283</v>
      </c>
      <c r="B181" s="427" t="e">
        <f>'A3 Technique'!D199</f>
        <v>#DIV/0!</v>
      </c>
      <c r="C181" s="427"/>
    </row>
    <row r="182" spans="1:10" ht="33" customHeight="1" x14ac:dyDescent="0.25">
      <c r="A182" s="57" t="s">
        <v>284</v>
      </c>
      <c r="B182" s="427" t="e">
        <f>'A4 Technique'!D199</f>
        <v>#DIV/0!</v>
      </c>
      <c r="C182" s="427"/>
    </row>
    <row r="183" spans="1:10" ht="33" customHeight="1" x14ac:dyDescent="0.25">
      <c r="A183" s="56" t="s">
        <v>285</v>
      </c>
      <c r="B183" s="427"/>
      <c r="C183" s="427"/>
    </row>
    <row r="184" spans="1:10" ht="18" x14ac:dyDescent="0.25">
      <c r="A184" s="56" t="s">
        <v>286</v>
      </c>
      <c r="B184" s="427"/>
      <c r="C184" s="427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7ixgdIJ5FyorGsuB4LsHzmHwsMA1KI3jBmY2p+bPiBV45/ihE7sW7fdO+YKxPwuEEVRsEx34Fr+4zzC+ICqePw==" saltValue="/R7pH81kCKZGkClcb05new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topLeftCell="A687" zoomScale="64" zoomScaleNormal="64" workbookViewId="0">
      <selection activeCell="F702" sqref="F702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67" customWidth="1"/>
    <col min="5" max="5" width="26.42578125" style="2" customWidth="1"/>
    <col min="6" max="6" width="23.28515625" style="96" customWidth="1"/>
    <col min="7" max="7" width="13.42578125" style="91" customWidth="1"/>
    <col min="8" max="8" width="11.42578125" style="2" hidden="1" customWidth="1"/>
    <col min="9" max="16384" width="11.42578125" style="2"/>
  </cols>
  <sheetData>
    <row r="1" spans="1:7" ht="22.5" x14ac:dyDescent="0.45">
      <c r="A1" s="107"/>
      <c r="B1" s="108"/>
      <c r="C1" s="109">
        <v>0</v>
      </c>
      <c r="D1" s="514"/>
      <c r="E1" s="514"/>
      <c r="F1" s="514"/>
      <c r="G1" s="514"/>
    </row>
    <row r="2" spans="1:7" ht="22.5" x14ac:dyDescent="0.45">
      <c r="A2" s="110"/>
      <c r="B2" s="108"/>
      <c r="C2" s="109">
        <v>1</v>
      </c>
      <c r="D2" s="111"/>
      <c r="E2" s="106"/>
      <c r="F2" s="111"/>
      <c r="G2" s="111"/>
    </row>
    <row r="3" spans="1:7" ht="22.5" x14ac:dyDescent="0.45">
      <c r="A3" s="110"/>
      <c r="B3" s="108"/>
      <c r="C3" s="109">
        <v>2</v>
      </c>
      <c r="D3" s="111"/>
      <c r="E3" s="106"/>
      <c r="F3" s="111"/>
      <c r="G3" s="111"/>
    </row>
    <row r="4" spans="1:7" ht="22.5" x14ac:dyDescent="0.45">
      <c r="A4" s="110"/>
      <c r="B4" s="108"/>
      <c r="C4" s="109" t="s">
        <v>30</v>
      </c>
      <c r="D4" s="111"/>
      <c r="E4" s="106"/>
      <c r="F4" s="111"/>
      <c r="G4" s="111"/>
    </row>
    <row r="5" spans="1:7" ht="22.5" x14ac:dyDescent="0.45">
      <c r="A5" s="110"/>
      <c r="B5" s="108"/>
      <c r="C5" s="108"/>
      <c r="D5" s="111"/>
      <c r="E5" s="106"/>
      <c r="F5" s="111"/>
      <c r="G5" s="111"/>
    </row>
    <row r="6" spans="1:7" ht="22.5" x14ac:dyDescent="0.45">
      <c r="A6" s="110"/>
      <c r="B6" s="108"/>
      <c r="C6" s="108"/>
      <c r="D6" s="111"/>
      <c r="E6" s="106"/>
      <c r="F6" s="111"/>
      <c r="G6" s="111"/>
    </row>
    <row r="7" spans="1:7" ht="22.5" x14ac:dyDescent="0.45">
      <c r="A7" s="515" t="s">
        <v>151</v>
      </c>
      <c r="B7" s="515"/>
      <c r="C7" s="515"/>
      <c r="D7" s="515"/>
      <c r="E7" s="515"/>
      <c r="F7" s="515"/>
      <c r="G7" s="111"/>
    </row>
    <row r="8" spans="1:7" ht="22.5" x14ac:dyDescent="0.45">
      <c r="A8" s="516" t="str">
        <f>'Page de garde'!D18</f>
        <v>Lafrane Sfax</v>
      </c>
      <c r="B8" s="516"/>
      <c r="C8" s="516"/>
      <c r="D8" s="516"/>
      <c r="E8" s="516"/>
      <c r="F8" s="516"/>
      <c r="G8" s="111"/>
    </row>
    <row r="9" spans="1:7" ht="22.5" x14ac:dyDescent="0.45">
      <c r="A9" s="112" t="s">
        <v>39</v>
      </c>
      <c r="B9" s="517" t="s">
        <v>478</v>
      </c>
      <c r="C9" s="517"/>
      <c r="D9" s="517"/>
      <c r="E9" s="517"/>
      <c r="F9" s="517"/>
      <c r="G9" s="111"/>
    </row>
    <row r="10" spans="1:7" ht="22.5" x14ac:dyDescent="0.45">
      <c r="A10" s="113" t="s">
        <v>41</v>
      </c>
      <c r="B10" s="518" t="s">
        <v>477</v>
      </c>
      <c r="C10" s="518"/>
      <c r="D10" s="518"/>
      <c r="E10" s="518"/>
      <c r="F10" s="518"/>
      <c r="G10" s="111"/>
    </row>
    <row r="11" spans="1:7" ht="22.5" x14ac:dyDescent="0.45">
      <c r="A11" s="112" t="s">
        <v>40</v>
      </c>
      <c r="B11" s="513">
        <v>43510</v>
      </c>
      <c r="C11" s="513"/>
      <c r="D11" s="513"/>
      <c r="E11" s="513"/>
      <c r="F11" s="513"/>
      <c r="G11" s="111"/>
    </row>
    <row r="12" spans="1:7" ht="22.5" x14ac:dyDescent="0.45">
      <c r="A12" s="112" t="s">
        <v>200</v>
      </c>
      <c r="B12" s="519">
        <f>D730</f>
        <v>0.9415041782729805</v>
      </c>
      <c r="C12" s="519"/>
      <c r="D12" s="519"/>
      <c r="E12" s="519"/>
      <c r="F12" s="519"/>
      <c r="G12" s="111"/>
    </row>
    <row r="13" spans="1:7" ht="22.5" x14ac:dyDescent="0.45">
      <c r="A13" s="110"/>
      <c r="B13" s="108"/>
      <c r="C13" s="108"/>
      <c r="D13" s="514"/>
      <c r="E13" s="514"/>
      <c r="F13" s="514"/>
      <c r="G13" s="514"/>
    </row>
    <row r="14" spans="1:7" ht="16.5" customHeight="1" x14ac:dyDescent="0.4">
      <c r="A14" s="108"/>
      <c r="B14" s="108"/>
      <c r="C14" s="108"/>
      <c r="D14" s="114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43510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9" t="s">
        <v>28</v>
      </c>
      <c r="B17" s="450" t="s">
        <v>29</v>
      </c>
      <c r="C17" s="450"/>
      <c r="D17" s="451" t="s">
        <v>42</v>
      </c>
      <c r="E17" s="451" t="s">
        <v>266</v>
      </c>
      <c r="F17" s="451" t="s">
        <v>300</v>
      </c>
      <c r="G17" s="114"/>
    </row>
    <row r="18" spans="1:8" ht="16.5" customHeight="1" x14ac:dyDescent="0.4">
      <c r="A18" s="449"/>
      <c r="B18" s="118" t="s">
        <v>32</v>
      </c>
      <c r="C18" s="118" t="s">
        <v>31</v>
      </c>
      <c r="D18" s="451"/>
      <c r="E18" s="451"/>
      <c r="F18" s="451"/>
      <c r="G18" s="114"/>
    </row>
    <row r="19" spans="1:8" s="80" customFormat="1" ht="16.5" customHeight="1" x14ac:dyDescent="0.4">
      <c r="A19" s="359"/>
      <c r="B19" s="360"/>
      <c r="C19" s="360"/>
      <c r="D19" s="361"/>
      <c r="E19" s="361"/>
      <c r="F19" s="361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>
        <v>2</v>
      </c>
      <c r="C21" s="122"/>
      <c r="D21" s="123"/>
      <c r="E21" s="124"/>
      <c r="F21" s="123"/>
      <c r="G21" s="114"/>
      <c r="H21" s="2" t="s">
        <v>298</v>
      </c>
    </row>
    <row r="22" spans="1:8" ht="21" x14ac:dyDescent="0.4">
      <c r="A22" s="121" t="s">
        <v>158</v>
      </c>
      <c r="B22" s="122">
        <v>2</v>
      </c>
      <c r="C22" s="122"/>
      <c r="D22" s="123"/>
      <c r="E22" s="124"/>
      <c r="F22" s="123"/>
      <c r="G22" s="114"/>
      <c r="H22" s="2" t="s">
        <v>299</v>
      </c>
    </row>
    <row r="23" spans="1:8" ht="21" x14ac:dyDescent="0.4">
      <c r="A23" s="121" t="s">
        <v>76</v>
      </c>
      <c r="B23" s="122">
        <v>2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>
        <v>2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>
        <v>2</v>
      </c>
      <c r="C25" s="126"/>
      <c r="D25" s="128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10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>
        <f>D26/(COUNT(B21:C25)*2)</f>
        <v>1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136" t="s">
        <v>16</v>
      </c>
      <c r="B29" s="137"/>
      <c r="C29" s="137"/>
      <c r="D29" s="137"/>
      <c r="E29" s="137"/>
      <c r="F29" s="137"/>
      <c r="G29" s="114"/>
    </row>
    <row r="30" spans="1:8" ht="21" x14ac:dyDescent="0.4">
      <c r="A30" s="138" t="s">
        <v>2</v>
      </c>
      <c r="B30" s="122">
        <v>2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>
        <v>2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>
        <v>2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>
        <v>2</v>
      </c>
      <c r="C33" s="126"/>
      <c r="D33" s="140"/>
      <c r="E33" s="124"/>
      <c r="F33" s="123"/>
      <c r="G33" s="114"/>
    </row>
    <row r="34" spans="1:7" s="258" customFormat="1" ht="67.5" x14ac:dyDescent="0.4">
      <c r="A34" s="141" t="s">
        <v>432</v>
      </c>
      <c r="B34" s="122">
        <v>2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>
        <v>2</v>
      </c>
      <c r="C35" s="142" t="str">
        <f>IF(B35=0, -5, "0")</f>
        <v>0</v>
      </c>
      <c r="D35" s="128"/>
      <c r="E35" s="124"/>
      <c r="F35" s="123"/>
      <c r="G35" s="129"/>
    </row>
    <row r="36" spans="1:7" ht="22.5" x14ac:dyDescent="0.4">
      <c r="A36" s="397" t="s">
        <v>396</v>
      </c>
      <c r="B36" s="122">
        <v>2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>
        <v>2</v>
      </c>
      <c r="C37" s="122"/>
      <c r="D37" s="123"/>
      <c r="E37" s="124"/>
      <c r="F37" s="123"/>
      <c r="G37" s="114"/>
    </row>
    <row r="38" spans="1:7" ht="22.5" x14ac:dyDescent="0.4">
      <c r="A38" s="136" t="s">
        <v>311</v>
      </c>
      <c r="B38" s="122">
        <v>2</v>
      </c>
      <c r="C38" s="137"/>
      <c r="D38" s="137"/>
      <c r="E38" s="137"/>
      <c r="F38" s="137"/>
      <c r="G38" s="114"/>
    </row>
    <row r="39" spans="1:7" ht="21" x14ac:dyDescent="0.4">
      <c r="A39" s="125" t="s">
        <v>329</v>
      </c>
      <c r="B39" s="122">
        <v>2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>
        <v>2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>
        <v>2</v>
      </c>
      <c r="C41" s="122"/>
      <c r="D41" s="123"/>
      <c r="E41" s="124"/>
      <c r="F41" s="123" t="s">
        <v>298</v>
      </c>
      <c r="G41" s="114"/>
    </row>
    <row r="42" spans="1:7" s="258" customFormat="1" ht="24.75" customHeight="1" x14ac:dyDescent="0.4">
      <c r="A42" s="125" t="s">
        <v>406</v>
      </c>
      <c r="B42" s="122">
        <v>2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122">
        <v>2</v>
      </c>
      <c r="C43" s="122"/>
      <c r="D43" s="410">
        <v>1</v>
      </c>
      <c r="E43" s="147"/>
      <c r="F43" s="411"/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26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>
        <f>D44/(COUNT(B30:C37,B39:C43)*2)</f>
        <v>1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150" t="s">
        <v>36</v>
      </c>
      <c r="B47" s="151"/>
      <c r="C47" s="152"/>
      <c r="D47" s="153">
        <f>SUM(D44,D26)</f>
        <v>36</v>
      </c>
      <c r="E47" s="108"/>
      <c r="F47" s="114"/>
      <c r="G47" s="114"/>
    </row>
    <row r="48" spans="1:7" ht="22.5" x14ac:dyDescent="0.45">
      <c r="A48" s="150" t="s">
        <v>168</v>
      </c>
      <c r="B48" s="151"/>
      <c r="C48" s="152"/>
      <c r="D48" s="154">
        <f>D47/(COUNT(B30:C37,B21:C25,B39:C43)*2)</f>
        <v>1</v>
      </c>
      <c r="E48" s="108"/>
      <c r="F48" s="114"/>
      <c r="G48" s="114"/>
    </row>
    <row r="49" spans="1:7" ht="21" x14ac:dyDescent="0.3">
      <c r="A49" s="437"/>
      <c r="B49" s="437"/>
      <c r="C49" s="437"/>
      <c r="D49" s="437"/>
      <c r="E49" s="437"/>
      <c r="F49" s="437"/>
      <c r="G49" s="437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43510</v>
      </c>
      <c r="B51" s="114"/>
      <c r="C51" s="135"/>
      <c r="D51" s="114"/>
      <c r="E51" s="108"/>
      <c r="F51" s="114"/>
      <c r="G51" s="114"/>
    </row>
    <row r="52" spans="1:7" ht="21" x14ac:dyDescent="0.4">
      <c r="A52" s="449" t="s">
        <v>28</v>
      </c>
      <c r="B52" s="450" t="s">
        <v>29</v>
      </c>
      <c r="C52" s="450"/>
      <c r="D52" s="451" t="s">
        <v>42</v>
      </c>
      <c r="E52" s="451" t="s">
        <v>266</v>
      </c>
      <c r="F52" s="451" t="s">
        <v>302</v>
      </c>
      <c r="G52" s="129"/>
    </row>
    <row r="53" spans="1:7" ht="21" x14ac:dyDescent="0.4">
      <c r="A53" s="449"/>
      <c r="B53" s="118" t="s">
        <v>32</v>
      </c>
      <c r="C53" s="118" t="s">
        <v>31</v>
      </c>
      <c r="D53" s="451"/>
      <c r="E53" s="451"/>
      <c r="F53" s="451"/>
      <c r="G53" s="114"/>
    </row>
    <row r="54" spans="1:7" s="80" customFormat="1" ht="22.5" x14ac:dyDescent="0.4">
      <c r="A54" s="359"/>
      <c r="B54" s="360"/>
      <c r="C54" s="360"/>
      <c r="D54" s="361"/>
      <c r="E54" s="361"/>
      <c r="F54" s="361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8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s="258" customFormat="1" ht="21" x14ac:dyDescent="0.3">
      <c r="A64" s="435"/>
      <c r="B64" s="436"/>
      <c r="C64" s="436"/>
      <c r="D64" s="436"/>
      <c r="E64" s="436"/>
      <c r="F64" s="436"/>
      <c r="G64" s="436"/>
    </row>
    <row r="65" spans="1:7" ht="43.5" customHeight="1" x14ac:dyDescent="0.4">
      <c r="A65" s="524" t="s">
        <v>351</v>
      </c>
      <c r="B65" s="524"/>
      <c r="C65" s="524"/>
      <c r="D65" s="524"/>
      <c r="E65" s="524"/>
      <c r="F65" s="524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8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8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8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s="258" customFormat="1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s="258" customFormat="1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s="258" customFormat="1" ht="21" x14ac:dyDescent="0.4">
      <c r="A83" s="444"/>
      <c r="B83" s="444"/>
      <c r="C83" s="444"/>
      <c r="D83" s="444"/>
      <c r="E83" s="444"/>
      <c r="F83" s="444"/>
      <c r="G83" s="444"/>
    </row>
    <row r="84" spans="1:7" ht="45" customHeight="1" x14ac:dyDescent="0.45">
      <c r="A84" s="525" t="s">
        <v>352</v>
      </c>
      <c r="B84" s="525"/>
      <c r="C84" s="525"/>
      <c r="D84" s="525"/>
      <c r="E84" s="525"/>
      <c r="F84" s="525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474</v>
      </c>
      <c r="B99" s="318" t="s">
        <v>30</v>
      </c>
      <c r="C99" s="143"/>
      <c r="D99" s="128"/>
      <c r="E99" s="124"/>
      <c r="F99" s="322"/>
      <c r="G99" s="173"/>
    </row>
    <row r="100" spans="1:7" s="258" customFormat="1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s="258" customFormat="1" ht="36.75" customHeight="1" x14ac:dyDescent="0.4">
      <c r="A103" s="440"/>
      <c r="B103" s="438"/>
      <c r="C103" s="438"/>
      <c r="D103" s="438"/>
      <c r="E103" s="438"/>
      <c r="F103" s="445"/>
      <c r="G103" s="173"/>
    </row>
    <row r="104" spans="1:7" s="80" customFormat="1" ht="46.5" customHeight="1" x14ac:dyDescent="0.4">
      <c r="A104" s="524" t="s">
        <v>353</v>
      </c>
      <c r="B104" s="524"/>
      <c r="C104" s="524"/>
      <c r="D104" s="524"/>
      <c r="E104" s="524"/>
      <c r="F104" s="524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46"/>
      <c r="B111" s="447"/>
      <c r="C111" s="447"/>
      <c r="D111" s="447"/>
      <c r="E111" s="447"/>
      <c r="F111" s="448"/>
      <c r="G111" s="129"/>
    </row>
    <row r="112" spans="1:7" s="80" customFormat="1" ht="39.75" customHeight="1" x14ac:dyDescent="0.4">
      <c r="A112" s="524" t="s">
        <v>390</v>
      </c>
      <c r="B112" s="524"/>
      <c r="C112" s="524"/>
      <c r="D112" s="524"/>
      <c r="E112" s="524"/>
      <c r="F112" s="524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38"/>
      <c r="B120" s="438"/>
      <c r="C120" s="438"/>
      <c r="D120" s="438"/>
      <c r="E120" s="438"/>
      <c r="F120" s="438"/>
      <c r="G120" s="173"/>
    </row>
    <row r="121" spans="1:7" ht="22.5" x14ac:dyDescent="0.4">
      <c r="A121" s="524" t="s">
        <v>311</v>
      </c>
      <c r="B121" s="524"/>
      <c r="C121" s="524"/>
      <c r="D121" s="524"/>
      <c r="E121" s="524"/>
      <c r="F121" s="524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4" t="str">
        <f>IF(D129=1, 2, IF(AND(D129&lt;1,D129&gt;0), 1, IF(D129=0,"0","NA")))</f>
        <v>NA</v>
      </c>
      <c r="C129" s="183"/>
      <c r="D129" s="410" t="str">
        <f>IFERROR(E129/F129,"N.A")</f>
        <v>N.A</v>
      </c>
      <c r="E129" s="147"/>
      <c r="F129" s="322"/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s="258" customFormat="1" ht="22.5" x14ac:dyDescent="0.4">
      <c r="A132" s="439"/>
      <c r="B132" s="439"/>
      <c r="C132" s="439"/>
      <c r="D132" s="439"/>
      <c r="E132" s="439"/>
      <c r="F132" s="439"/>
      <c r="G132" s="114"/>
    </row>
    <row r="133" spans="1:16384" ht="22.5" customHeight="1" x14ac:dyDescent="0.4">
      <c r="A133" s="526" t="s">
        <v>424</v>
      </c>
      <c r="B133" s="526"/>
      <c r="C133" s="526"/>
      <c r="D133" s="526"/>
      <c r="E133" s="526"/>
      <c r="F133" s="526"/>
      <c r="G133" s="114"/>
    </row>
    <row r="134" spans="1:16384" s="258" customFormat="1" ht="22.5" customHeight="1" x14ac:dyDescent="0.4">
      <c r="A134" s="527"/>
      <c r="B134" s="527"/>
      <c r="C134" s="527"/>
      <c r="D134" s="527"/>
      <c r="E134" s="527"/>
      <c r="F134" s="527"/>
      <c r="G134" s="114"/>
    </row>
    <row r="135" spans="1:16384" s="326" customFormat="1" ht="22.5" customHeight="1" x14ac:dyDescent="0.25">
      <c r="A135" s="449" t="s">
        <v>28</v>
      </c>
      <c r="B135" s="450" t="s">
        <v>29</v>
      </c>
      <c r="C135" s="450"/>
      <c r="D135" s="451" t="s">
        <v>42</v>
      </c>
      <c r="E135" s="451" t="s">
        <v>266</v>
      </c>
      <c r="F135" s="451" t="s">
        <v>302</v>
      </c>
    </row>
    <row r="136" spans="1:16384" s="326" customFormat="1" ht="22.5" customHeight="1" x14ac:dyDescent="0.25">
      <c r="A136" s="449"/>
      <c r="B136" s="118" t="s">
        <v>32</v>
      </c>
      <c r="C136" s="118" t="s">
        <v>31</v>
      </c>
      <c r="D136" s="451"/>
      <c r="E136" s="451"/>
      <c r="F136" s="451"/>
    </row>
    <row r="137" spans="1:16384" s="258" customFormat="1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s="258" customFormat="1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s="258" customFormat="1" ht="46.5" customHeight="1" x14ac:dyDescent="0.4">
      <c r="A139" s="528" t="s">
        <v>461</v>
      </c>
      <c r="B139" s="528"/>
      <c r="C139" s="528"/>
      <c r="D139" s="528"/>
      <c r="E139" s="528"/>
      <c r="F139" s="528"/>
      <c r="G139" s="114"/>
    </row>
    <row r="140" spans="1:16384" ht="22.5" x14ac:dyDescent="0.45">
      <c r="A140" s="349" t="s">
        <v>50</v>
      </c>
      <c r="B140" s="122">
        <v>2</v>
      </c>
      <c r="C140" s="143" t="str">
        <f>IF(B140=0, -10, IF(B140=1, -5, "0"))</f>
        <v>0</v>
      </c>
      <c r="D140" s="405"/>
      <c r="E140" s="269"/>
      <c r="F140" s="123"/>
      <c r="G140" s="114"/>
    </row>
    <row r="141" spans="1:16384" ht="21" x14ac:dyDescent="0.4">
      <c r="A141" s="125" t="s">
        <v>334</v>
      </c>
      <c r="B141" s="122">
        <v>2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>
        <v>2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>
        <v>2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>
        <v>2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>
        <v>2</v>
      </c>
      <c r="C145" s="125"/>
      <c r="D145" s="125"/>
      <c r="E145" s="125"/>
      <c r="F145" s="322"/>
      <c r="G145" s="114"/>
    </row>
    <row r="146" spans="1:7" s="258" customFormat="1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7" t="s">
        <v>350</v>
      </c>
      <c r="B147" s="477"/>
      <c r="C147" s="477"/>
      <c r="D147" s="477"/>
      <c r="E147" s="477"/>
      <c r="F147" s="477"/>
      <c r="G147" s="114"/>
    </row>
    <row r="148" spans="1:7" ht="21" x14ac:dyDescent="0.4">
      <c r="A148" s="306" t="s">
        <v>334</v>
      </c>
      <c r="B148" s="318">
        <v>2</v>
      </c>
      <c r="C148" s="306"/>
      <c r="D148" s="306"/>
      <c r="E148" s="306"/>
      <c r="F148" s="322"/>
      <c r="G148" s="114"/>
    </row>
    <row r="149" spans="1:7" ht="84" x14ac:dyDescent="0.4">
      <c r="A149" s="125" t="s">
        <v>421</v>
      </c>
      <c r="B149" s="318">
        <v>0</v>
      </c>
      <c r="C149" s="125"/>
      <c r="D149" s="125" t="s">
        <v>479</v>
      </c>
      <c r="E149" s="125" t="s">
        <v>507</v>
      </c>
      <c r="F149" s="322" t="s">
        <v>298</v>
      </c>
      <c r="G149" s="114"/>
    </row>
    <row r="150" spans="1:7" ht="21" x14ac:dyDescent="0.4">
      <c r="A150" s="125" t="s">
        <v>408</v>
      </c>
      <c r="B150" s="318">
        <v>2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>
        <v>2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>
        <v>2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>
        <v>2</v>
      </c>
      <c r="C153" s="169" t="str">
        <f>IF(B153=0, -5, "0")</f>
        <v>0</v>
      </c>
      <c r="D153" s="125"/>
      <c r="E153" s="125"/>
      <c r="F153" s="322"/>
      <c r="G153" s="114"/>
    </row>
    <row r="154" spans="1:7" ht="84" x14ac:dyDescent="0.4">
      <c r="A154" s="125" t="s">
        <v>338</v>
      </c>
      <c r="B154" s="318">
        <v>1</v>
      </c>
      <c r="C154" s="125"/>
      <c r="D154" s="125" t="s">
        <v>480</v>
      </c>
      <c r="E154" s="125"/>
      <c r="F154" s="322" t="s">
        <v>299</v>
      </c>
      <c r="G154" s="114"/>
    </row>
    <row r="155" spans="1:7" ht="21" x14ac:dyDescent="0.4">
      <c r="A155" s="283" t="s">
        <v>371</v>
      </c>
      <c r="B155" s="318">
        <v>2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>
        <v>2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>
        <v>2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>
        <v>2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>
        <v>2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>
        <v>2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>
        <v>2</v>
      </c>
      <c r="C161" s="142" t="str">
        <f>IF(B161=0, -2, "0")</f>
        <v>0</v>
      </c>
      <c r="D161" s="125"/>
      <c r="E161" s="125"/>
      <c r="F161" s="322"/>
      <c r="G161" s="114"/>
    </row>
    <row r="162" spans="1:7" s="258" customFormat="1" ht="21" x14ac:dyDescent="0.4">
      <c r="A162" s="121" t="s">
        <v>402</v>
      </c>
      <c r="B162" s="318">
        <v>2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>
        <v>2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>
        <v>2</v>
      </c>
      <c r="C164" s="125"/>
      <c r="D164" s="125"/>
      <c r="E164" s="125"/>
      <c r="F164" s="322"/>
      <c r="G164" s="114"/>
    </row>
    <row r="165" spans="1:7" s="258" customFormat="1" ht="21" x14ac:dyDescent="0.4">
      <c r="A165" s="440"/>
      <c r="B165" s="438"/>
      <c r="C165" s="438"/>
      <c r="D165" s="438"/>
      <c r="E165" s="438"/>
      <c r="F165" s="438"/>
      <c r="G165" s="114"/>
    </row>
    <row r="166" spans="1:7" s="258" customFormat="1" ht="32.25" customHeight="1" x14ac:dyDescent="0.4">
      <c r="A166" s="528" t="s">
        <v>462</v>
      </c>
      <c r="B166" s="528"/>
      <c r="C166" s="528"/>
      <c r="D166" s="528"/>
      <c r="E166" s="528"/>
      <c r="F166" s="528"/>
      <c r="G166" s="114"/>
    </row>
    <row r="167" spans="1:7" s="258" customFormat="1" ht="63" x14ac:dyDescent="0.4">
      <c r="A167" s="403" t="s">
        <v>316</v>
      </c>
      <c r="B167" s="122">
        <v>2</v>
      </c>
      <c r="C167" s="143" t="str">
        <f>IF(B167=0, -10, "0")</f>
        <v>0</v>
      </c>
      <c r="D167" s="286"/>
      <c r="E167" s="286"/>
      <c r="F167" s="322"/>
      <c r="G167" s="114"/>
    </row>
    <row r="168" spans="1:7" ht="21" x14ac:dyDescent="0.4">
      <c r="A168" s="125" t="s">
        <v>342</v>
      </c>
      <c r="B168" s="122">
        <v>2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>
        <v>2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>
        <v>2</v>
      </c>
      <c r="C170" s="125"/>
      <c r="D170" s="125"/>
      <c r="E170" s="124"/>
      <c r="F170" s="322"/>
      <c r="G170" s="114"/>
    </row>
    <row r="171" spans="1:7" s="258" customFormat="1" ht="21" x14ac:dyDescent="0.4">
      <c r="A171" s="295" t="s">
        <v>379</v>
      </c>
      <c r="B171" s="122">
        <v>2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>
        <v>2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>
        <v>2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>
        <v>2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>
        <v>2</v>
      </c>
      <c r="C175" s="125"/>
      <c r="D175" s="125"/>
      <c r="E175" s="124"/>
      <c r="F175" s="322"/>
      <c r="G175" s="114"/>
    </row>
    <row r="176" spans="1:7" s="258" customFormat="1" ht="21" x14ac:dyDescent="0.4">
      <c r="A176" s="441"/>
      <c r="B176" s="442"/>
      <c r="C176" s="442"/>
      <c r="D176" s="442"/>
      <c r="E176" s="442"/>
      <c r="F176" s="442"/>
      <c r="G176" s="114"/>
    </row>
    <row r="177" spans="1:7" ht="32.25" customHeight="1" x14ac:dyDescent="0.4">
      <c r="A177" s="528" t="s">
        <v>311</v>
      </c>
      <c r="B177" s="528"/>
      <c r="C177" s="528"/>
      <c r="D177" s="528"/>
      <c r="E177" s="528"/>
      <c r="F177" s="528"/>
      <c r="G177" s="114"/>
    </row>
    <row r="178" spans="1:7" ht="21" x14ac:dyDescent="0.4">
      <c r="A178" s="121" t="s">
        <v>348</v>
      </c>
      <c r="B178" s="122">
        <v>2</v>
      </c>
      <c r="C178" s="121"/>
      <c r="D178" s="121"/>
      <c r="E178" s="121"/>
      <c r="F178" s="322"/>
      <c r="G178" s="114"/>
    </row>
    <row r="179" spans="1:7" ht="189" x14ac:dyDescent="0.4">
      <c r="A179" s="125" t="s">
        <v>369</v>
      </c>
      <c r="B179" s="122">
        <v>0</v>
      </c>
      <c r="C179" s="125"/>
      <c r="D179" s="125" t="s">
        <v>481</v>
      </c>
      <c r="E179" s="125" t="s">
        <v>482</v>
      </c>
      <c r="F179" s="322" t="s">
        <v>298</v>
      </c>
      <c r="G179" s="114"/>
    </row>
    <row r="180" spans="1:7" ht="21" x14ac:dyDescent="0.4">
      <c r="A180" s="125" t="s">
        <v>328</v>
      </c>
      <c r="B180" s="122">
        <v>2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>
        <v>2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>
        <v>2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>
        <v>2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>
        <v>2</v>
      </c>
      <c r="C184" s="125"/>
      <c r="D184" s="125"/>
      <c r="E184" s="125"/>
      <c r="F184" s="322"/>
      <c r="G184" s="114"/>
    </row>
    <row r="185" spans="1:7" s="258" customFormat="1" ht="80.25" customHeight="1" x14ac:dyDescent="0.4">
      <c r="A185" s="125" t="s">
        <v>422</v>
      </c>
      <c r="B185" s="122">
        <v>1</v>
      </c>
      <c r="C185" s="121"/>
      <c r="D185" s="410">
        <v>0.8</v>
      </c>
      <c r="E185" s="121"/>
      <c r="F185" s="322"/>
      <c r="G185" s="114"/>
    </row>
    <row r="186" spans="1:7" s="258" customFormat="1" ht="22.5" x14ac:dyDescent="0.4">
      <c r="A186" s="292" t="s">
        <v>438</v>
      </c>
      <c r="B186" s="478"/>
      <c r="C186" s="479"/>
      <c r="D186" s="309">
        <f>SUM(B148:C164,B178:C185,B167:C175,B140:C145)</f>
        <v>74</v>
      </c>
      <c r="E186" s="108"/>
      <c r="F186" s="114"/>
      <c r="G186" s="114"/>
    </row>
    <row r="187" spans="1:7" s="258" customFormat="1" ht="22.5" x14ac:dyDescent="0.4">
      <c r="A187" s="292" t="s">
        <v>439</v>
      </c>
      <c r="B187" s="278"/>
      <c r="C187" s="279"/>
      <c r="D187" s="280">
        <f>D186/(COUNT(B140:C145,B148:C164,B167:C175,B178:C185)*2)</f>
        <v>0.92500000000000004</v>
      </c>
      <c r="E187" s="108"/>
      <c r="F187" s="114"/>
      <c r="G187" s="114"/>
    </row>
    <row r="188" spans="1:7" ht="21" x14ac:dyDescent="0.4">
      <c r="A188" s="443"/>
      <c r="B188" s="443"/>
      <c r="C188" s="443"/>
      <c r="D188" s="443"/>
      <c r="E188" s="443"/>
      <c r="F188" s="443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43510</v>
      </c>
      <c r="B190" s="114"/>
      <c r="C190" s="135"/>
      <c r="D190" s="114"/>
      <c r="E190" s="108"/>
      <c r="F190" s="114"/>
      <c r="G190" s="114"/>
    </row>
    <row r="191" spans="1:7" ht="21" x14ac:dyDescent="0.4">
      <c r="A191" s="449" t="s">
        <v>28</v>
      </c>
      <c r="B191" s="450" t="s">
        <v>29</v>
      </c>
      <c r="C191" s="450"/>
      <c r="D191" s="451" t="s">
        <v>42</v>
      </c>
      <c r="E191" s="451" t="s">
        <v>266</v>
      </c>
      <c r="F191" s="451" t="s">
        <v>302</v>
      </c>
      <c r="G191" s="114"/>
    </row>
    <row r="192" spans="1:7" ht="21" x14ac:dyDescent="0.4">
      <c r="A192" s="449"/>
      <c r="B192" s="118" t="s">
        <v>32</v>
      </c>
      <c r="C192" s="118" t="s">
        <v>31</v>
      </c>
      <c r="D192" s="451"/>
      <c r="E192" s="451"/>
      <c r="F192" s="451"/>
      <c r="G192" s="173"/>
    </row>
    <row r="193" spans="1:7" s="80" customFormat="1" ht="22.5" x14ac:dyDescent="0.4">
      <c r="A193" s="359"/>
      <c r="B193" s="360"/>
      <c r="C193" s="360"/>
      <c r="D193" s="361"/>
      <c r="E193" s="361"/>
      <c r="F193" s="361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>
        <v>2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>
        <v>2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>
        <v>2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>
        <v>2</v>
      </c>
      <c r="C198" s="122"/>
      <c r="D198" s="191"/>
      <c r="E198" s="124"/>
      <c r="F198" s="123"/>
      <c r="G198" s="114"/>
    </row>
    <row r="199" spans="1:7" ht="22.5" x14ac:dyDescent="0.4">
      <c r="A199" s="398" t="s">
        <v>380</v>
      </c>
      <c r="B199" s="122">
        <v>2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>
        <v>2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>
        <v>2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>
        <v>2</v>
      </c>
      <c r="C202" s="165"/>
      <c r="D202" s="123"/>
      <c r="E202" s="124"/>
      <c r="F202" s="123"/>
      <c r="G202" s="114"/>
    </row>
    <row r="203" spans="1:7" ht="21" x14ac:dyDescent="0.4">
      <c r="A203" s="463" t="s">
        <v>34</v>
      </c>
      <c r="B203" s="464"/>
      <c r="C203" s="465"/>
      <c r="D203" s="130">
        <f>SUM(B195:C202)</f>
        <v>16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>
        <f>D203/(COUNT(B195:C202)*2)</f>
        <v>1</v>
      </c>
      <c r="E204" s="108"/>
      <c r="F204" s="114"/>
      <c r="G204" s="114"/>
    </row>
    <row r="205" spans="1:7" ht="21" x14ac:dyDescent="0.4">
      <c r="A205" s="437"/>
      <c r="B205" s="437"/>
      <c r="C205" s="437"/>
      <c r="D205" s="437"/>
      <c r="E205" s="437"/>
      <c r="F205" s="437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>
        <v>2</v>
      </c>
      <c r="C207" s="122"/>
      <c r="D207" s="172"/>
      <c r="E207" s="172"/>
      <c r="F207" s="123"/>
      <c r="G207" s="114"/>
    </row>
    <row r="208" spans="1:7" ht="168" x14ac:dyDescent="0.4">
      <c r="A208" s="138" t="s">
        <v>57</v>
      </c>
      <c r="B208" s="122">
        <v>0</v>
      </c>
      <c r="C208" s="122"/>
      <c r="D208" s="172" t="s">
        <v>484</v>
      </c>
      <c r="E208" s="172" t="s">
        <v>483</v>
      </c>
      <c r="F208" s="123" t="s">
        <v>298</v>
      </c>
      <c r="G208" s="114"/>
    </row>
    <row r="209" spans="1:7" ht="21" x14ac:dyDescent="0.4">
      <c r="A209" s="121" t="s">
        <v>211</v>
      </c>
      <c r="B209" s="122">
        <v>2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>
        <v>0</v>
      </c>
      <c r="C210" s="122"/>
      <c r="D210" s="194" t="s">
        <v>485</v>
      </c>
      <c r="E210" s="123"/>
      <c r="F210" s="123" t="s">
        <v>298</v>
      </c>
      <c r="G210" s="114"/>
    </row>
    <row r="211" spans="1:7" ht="45.75" customHeight="1" x14ac:dyDescent="0.4">
      <c r="A211" s="291" t="s">
        <v>440</v>
      </c>
      <c r="B211" s="122">
        <v>2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>
        <v>2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>
        <v>2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>
        <v>2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>
        <v>2</v>
      </c>
      <c r="C215" s="126"/>
      <c r="D215" s="123"/>
      <c r="E215" s="124"/>
      <c r="F215" s="123"/>
      <c r="G215" s="114"/>
    </row>
    <row r="216" spans="1:7" s="80" customFormat="1" ht="83.25" customHeight="1" x14ac:dyDescent="0.4">
      <c r="A216" s="197" t="s">
        <v>412</v>
      </c>
      <c r="B216" s="122">
        <v>0</v>
      </c>
      <c r="C216" s="198">
        <f>IF(B216=0, -5, "0")</f>
        <v>-5</v>
      </c>
      <c r="D216" s="128" t="s">
        <v>486</v>
      </c>
      <c r="E216" s="128" t="s">
        <v>508</v>
      </c>
      <c r="F216" s="123" t="s">
        <v>298</v>
      </c>
      <c r="G216" s="129"/>
    </row>
    <row r="217" spans="1:7" ht="22.5" x14ac:dyDescent="0.4">
      <c r="A217" s="121" t="s">
        <v>201</v>
      </c>
      <c r="B217" s="122">
        <v>2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>
        <v>2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>
        <v>2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>
        <v>2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>
        <v>2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>
        <v>2</v>
      </c>
      <c r="C222" s="142" t="str">
        <f>IF(B222=0, -2, "0")</f>
        <v>0</v>
      </c>
      <c r="D222" s="128"/>
      <c r="E222" s="124"/>
      <c r="F222" s="123"/>
      <c r="G222" s="129"/>
    </row>
    <row r="223" spans="1:7" s="258" customFormat="1" ht="21" x14ac:dyDescent="0.4">
      <c r="A223" s="121" t="s">
        <v>402</v>
      </c>
      <c r="B223" s="122">
        <v>2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>
        <v>2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>
        <v>2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>
        <v>2</v>
      </c>
      <c r="C226" s="143" t="str">
        <f>IF(B226=0, -10, "0")</f>
        <v>0</v>
      </c>
      <c r="D226" s="128"/>
      <c r="E226" s="127"/>
      <c r="F226" s="123"/>
      <c r="G226" s="129"/>
    </row>
    <row r="227" spans="1:7" ht="21" x14ac:dyDescent="0.4">
      <c r="A227" s="463" t="s">
        <v>34</v>
      </c>
      <c r="B227" s="464"/>
      <c r="C227" s="465"/>
      <c r="D227" s="148">
        <f>SUM(B207:C226)</f>
        <v>29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>
        <f>D227/(COUNT(B207:C226)*2)</f>
        <v>0.69047619047619047</v>
      </c>
      <c r="E228" s="108"/>
      <c r="F228" s="114"/>
      <c r="G228" s="114"/>
    </row>
    <row r="229" spans="1:7" ht="21" x14ac:dyDescent="0.4">
      <c r="A229" s="437"/>
      <c r="B229" s="437"/>
      <c r="C229" s="437"/>
      <c r="D229" s="437"/>
      <c r="E229" s="437"/>
      <c r="F229" s="437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>
        <v>2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>
        <v>2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>
        <v>2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>
        <v>2</v>
      </c>
      <c r="C234" s="174"/>
      <c r="D234" s="204"/>
      <c r="E234" s="128"/>
      <c r="F234" s="123"/>
      <c r="G234" s="114"/>
    </row>
    <row r="235" spans="1:7" s="80" customFormat="1" ht="147" x14ac:dyDescent="0.4">
      <c r="A235" s="197" t="s">
        <v>413</v>
      </c>
      <c r="B235" s="122">
        <v>1</v>
      </c>
      <c r="C235" s="143">
        <f>IF(B235=0, -10, IF(B235=1, -5, "0"))</f>
        <v>-5</v>
      </c>
      <c r="D235" s="182" t="s">
        <v>506</v>
      </c>
      <c r="E235" s="128"/>
      <c r="F235" s="123" t="s">
        <v>298</v>
      </c>
      <c r="G235" s="129"/>
    </row>
    <row r="236" spans="1:7" s="80" customFormat="1" ht="20.25" customHeight="1" x14ac:dyDescent="0.45">
      <c r="A236" s="520" t="s">
        <v>311</v>
      </c>
      <c r="B236" s="521"/>
      <c r="C236" s="521"/>
      <c r="D236" s="522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>
        <v>2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>
        <v>2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>
        <v>2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>
        <v>2</v>
      </c>
      <c r="C240" s="206"/>
      <c r="D240" s="128"/>
      <c r="E240" s="128"/>
      <c r="F240" s="123"/>
      <c r="G240" s="129"/>
    </row>
    <row r="241" spans="1:7" s="80" customFormat="1" ht="84" x14ac:dyDescent="0.4">
      <c r="A241" s="188" t="s">
        <v>318</v>
      </c>
      <c r="B241" s="122">
        <v>1</v>
      </c>
      <c r="C241" s="174"/>
      <c r="D241" s="128" t="s">
        <v>487</v>
      </c>
      <c r="E241" s="128"/>
      <c r="F241" s="123" t="s">
        <v>298</v>
      </c>
      <c r="G241" s="129"/>
    </row>
    <row r="242" spans="1:7" s="80" customFormat="1" ht="21" x14ac:dyDescent="0.4">
      <c r="A242" s="188" t="s">
        <v>328</v>
      </c>
      <c r="B242" s="122">
        <v>2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>
        <v>2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>
        <v>2</v>
      </c>
      <c r="C244" s="166"/>
      <c r="D244" s="410"/>
      <c r="E244" s="147">
        <v>5</v>
      </c>
      <c r="F244" s="123">
        <v>5</v>
      </c>
      <c r="G244" s="114"/>
    </row>
    <row r="245" spans="1:7" ht="21" x14ac:dyDescent="0.4">
      <c r="A245" s="463" t="s">
        <v>34</v>
      </c>
      <c r="B245" s="464"/>
      <c r="C245" s="465"/>
      <c r="D245" s="130">
        <f>SUM(B231:C235,B237:C244)</f>
        <v>19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>
        <f>D245/(COUNT(B231:C235,B237:C244)*2)</f>
        <v>0.6785714285714286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150" t="s">
        <v>441</v>
      </c>
      <c r="B248" s="189"/>
      <c r="C248" s="190"/>
      <c r="D248" s="153">
        <f>SUM(D245,D203,D227)</f>
        <v>64</v>
      </c>
      <c r="E248" s="108"/>
      <c r="F248" s="114"/>
      <c r="G248" s="114"/>
    </row>
    <row r="249" spans="1:7" ht="22.5" x14ac:dyDescent="0.45">
      <c r="A249" s="150" t="s">
        <v>442</v>
      </c>
      <c r="B249" s="189"/>
      <c r="C249" s="190"/>
      <c r="D249" s="154">
        <f>D248/(COUNT(B231:C235,B195:C202,B207:C226,B237:C244)*2)</f>
        <v>0.7441860465116279</v>
      </c>
      <c r="E249" s="108"/>
      <c r="F249" s="114"/>
      <c r="G249" s="114"/>
    </row>
    <row r="250" spans="1:7" ht="21" x14ac:dyDescent="0.4">
      <c r="A250" s="437"/>
      <c r="B250" s="437"/>
      <c r="C250" s="437"/>
      <c r="D250" s="437"/>
      <c r="E250" s="437"/>
      <c r="F250" s="437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43510</v>
      </c>
      <c r="B252" s="114"/>
      <c r="C252" s="135"/>
      <c r="D252" s="129"/>
      <c r="E252" s="108"/>
      <c r="F252" s="114"/>
      <c r="G252" s="114"/>
    </row>
    <row r="253" spans="1:7" ht="21" x14ac:dyDescent="0.4">
      <c r="A253" s="449" t="s">
        <v>28</v>
      </c>
      <c r="B253" s="450" t="s">
        <v>29</v>
      </c>
      <c r="C253" s="450"/>
      <c r="D253" s="451" t="s">
        <v>42</v>
      </c>
      <c r="E253" s="451" t="s">
        <v>266</v>
      </c>
      <c r="F253" s="451" t="s">
        <v>302</v>
      </c>
      <c r="G253" s="129"/>
    </row>
    <row r="254" spans="1:7" ht="21" x14ac:dyDescent="0.4">
      <c r="A254" s="449"/>
      <c r="B254" s="118" t="s">
        <v>32</v>
      </c>
      <c r="C254" s="118" t="s">
        <v>31</v>
      </c>
      <c r="D254" s="451"/>
      <c r="E254" s="451"/>
      <c r="F254" s="451"/>
      <c r="G254" s="114"/>
    </row>
    <row r="255" spans="1:7" s="80" customFormat="1" ht="22.5" x14ac:dyDescent="0.4">
      <c r="A255" s="359"/>
      <c r="B255" s="360"/>
      <c r="C255" s="360"/>
      <c r="D255" s="361"/>
      <c r="E255" s="361"/>
      <c r="F255" s="361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>
        <v>2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>
        <v>2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>
        <v>2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>
        <v>2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>
        <v>2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>
        <v>2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>
        <v>2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>
        <v>2</v>
      </c>
      <c r="C264" s="165"/>
      <c r="D264" s="123"/>
      <c r="E264" s="124"/>
      <c r="F264" s="123"/>
      <c r="G264" s="114"/>
    </row>
    <row r="265" spans="1:7" ht="21" x14ac:dyDescent="0.4">
      <c r="A265" s="463" t="s">
        <v>34</v>
      </c>
      <c r="B265" s="464"/>
      <c r="C265" s="465"/>
      <c r="D265" s="247">
        <f>SUM(B257:C264)</f>
        <v>16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>
        <f>D265/(COUNT(B257:C264)*2)</f>
        <v>1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>
        <v>2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>
        <v>2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>
        <v>2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>
        <v>2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>
        <v>2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>
        <v>2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>
        <v>2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>
        <v>2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399" t="s">
        <v>394</v>
      </c>
      <c r="B277" s="122">
        <v>2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>
        <v>2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>
        <v>2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>
        <v>2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>
        <v>2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>
        <v>2</v>
      </c>
      <c r="C282" s="122"/>
      <c r="D282" s="128"/>
      <c r="E282" s="123"/>
      <c r="F282" s="123"/>
      <c r="G282" s="129"/>
    </row>
    <row r="283" spans="1:7" ht="41.25" customHeight="1" x14ac:dyDescent="0.45">
      <c r="A283" s="290" t="s">
        <v>354</v>
      </c>
      <c r="B283" s="122">
        <v>2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>
        <v>2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>
        <v>2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>
        <v>2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>
        <v>2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>
        <v>2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>
        <v>2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71"/>
      <c r="B290" s="471"/>
      <c r="C290" s="471"/>
      <c r="D290" s="471"/>
      <c r="E290" s="471"/>
      <c r="F290" s="471"/>
      <c r="G290" s="129"/>
    </row>
    <row r="291" spans="1:7" s="80" customFormat="1" ht="31.5" customHeight="1" x14ac:dyDescent="0.4">
      <c r="A291" s="523" t="s">
        <v>311</v>
      </c>
      <c r="B291" s="523"/>
      <c r="C291" s="523"/>
      <c r="D291" s="523"/>
      <c r="E291" s="523"/>
      <c r="F291" s="523"/>
      <c r="G291" s="129"/>
    </row>
    <row r="292" spans="1:7" s="80" customFormat="1" ht="20.25" customHeight="1" x14ac:dyDescent="0.4">
      <c r="A292" s="125" t="s">
        <v>329</v>
      </c>
      <c r="B292" s="122">
        <v>2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>
        <v>2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>
        <v>2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>
        <v>2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>
        <v>2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>
        <v>2</v>
      </c>
      <c r="C297" s="174"/>
      <c r="D297" s="128"/>
      <c r="E297" s="127"/>
      <c r="F297" s="123" t="s">
        <v>298</v>
      </c>
      <c r="G297" s="129"/>
    </row>
    <row r="298" spans="1:7" s="80" customFormat="1" ht="22.5" customHeight="1" x14ac:dyDescent="0.4">
      <c r="A298" s="125" t="s">
        <v>406</v>
      </c>
      <c r="B298" s="122">
        <v>2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>
        <v>2</v>
      </c>
      <c r="C299" s="122"/>
      <c r="D299" s="410">
        <v>1</v>
      </c>
      <c r="E299" s="147"/>
      <c r="F299" s="123"/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58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>
        <f>D300/(COUNT(B269:C289,B292:C299)*2)</f>
        <v>1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150" t="s">
        <v>443</v>
      </c>
      <c r="B303" s="189"/>
      <c r="C303" s="190"/>
      <c r="D303" s="153">
        <f>SUM(D265,D300)</f>
        <v>74</v>
      </c>
      <c r="E303" s="108"/>
      <c r="F303" s="114"/>
      <c r="G303" s="114"/>
    </row>
    <row r="304" spans="1:7" ht="22.5" x14ac:dyDescent="0.45">
      <c r="A304" s="150" t="s">
        <v>444</v>
      </c>
      <c r="B304" s="189"/>
      <c r="C304" s="190"/>
      <c r="D304" s="154">
        <f>D303/(COUNT(B257:C264,B269:C289,B292:C299)*2)</f>
        <v>1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43510</v>
      </c>
      <c r="B307" s="114"/>
      <c r="C307" s="135"/>
      <c r="D307" s="114"/>
      <c r="E307" s="108"/>
      <c r="F307" s="114"/>
      <c r="G307" s="114"/>
    </row>
    <row r="308" spans="1:7" ht="21" x14ac:dyDescent="0.4">
      <c r="A308" s="449" t="s">
        <v>28</v>
      </c>
      <c r="B308" s="450" t="s">
        <v>29</v>
      </c>
      <c r="C308" s="450"/>
      <c r="D308" s="451" t="s">
        <v>42</v>
      </c>
      <c r="E308" s="451" t="s">
        <v>266</v>
      </c>
      <c r="F308" s="451" t="s">
        <v>302</v>
      </c>
      <c r="G308" s="129"/>
    </row>
    <row r="309" spans="1:7" ht="21" x14ac:dyDescent="0.4">
      <c r="A309" s="449"/>
      <c r="B309" s="118" t="s">
        <v>32</v>
      </c>
      <c r="C309" s="118" t="s">
        <v>31</v>
      </c>
      <c r="D309" s="451"/>
      <c r="E309" s="451"/>
      <c r="F309" s="451"/>
      <c r="G309" s="114"/>
    </row>
    <row r="310" spans="1:7" s="80" customFormat="1" ht="22.5" x14ac:dyDescent="0.4">
      <c r="A310" s="359"/>
      <c r="B310" s="360"/>
      <c r="C310" s="360"/>
      <c r="D310" s="361"/>
      <c r="E310" s="361"/>
      <c r="F310" s="361"/>
      <c r="G310" s="129"/>
    </row>
    <row r="311" spans="1:7" ht="24.75" x14ac:dyDescent="0.4">
      <c r="A311" s="362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>
        <v>2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>
        <v>2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>
        <v>2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>
        <v>2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>
        <v>2</v>
      </c>
      <c r="C316" s="122"/>
      <c r="D316" s="123"/>
      <c r="E316" s="124"/>
      <c r="F316" s="123"/>
      <c r="G316" s="114"/>
    </row>
    <row r="317" spans="1:7" ht="105" x14ac:dyDescent="0.4">
      <c r="A317" s="157" t="s">
        <v>120</v>
      </c>
      <c r="B317" s="122">
        <v>0</v>
      </c>
      <c r="C317" s="122"/>
      <c r="D317" s="158" t="s">
        <v>488</v>
      </c>
      <c r="E317" s="158" t="s">
        <v>509</v>
      </c>
      <c r="F317" s="123" t="s">
        <v>298</v>
      </c>
      <c r="G317" s="114"/>
    </row>
    <row r="318" spans="1:7" ht="21" x14ac:dyDescent="0.4">
      <c r="A318" s="209" t="s">
        <v>269</v>
      </c>
      <c r="B318" s="122">
        <v>2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>
        <v>2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14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>
        <f>D320/(COUNT(B312:C319)*2)</f>
        <v>0.875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2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>
        <v>2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>
        <v>2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>
        <v>2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>
        <v>2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>
        <v>2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>
        <v>2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>
        <v>2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>
        <v>2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>
        <v>2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>
        <v>2</v>
      </c>
      <c r="C333" s="122"/>
      <c r="D333" s="191"/>
      <c r="E333" s="124"/>
      <c r="F333" s="123"/>
      <c r="G333" s="114"/>
    </row>
    <row r="334" spans="1:7" s="258" customFormat="1" ht="22.5" x14ac:dyDescent="0.4">
      <c r="A334" s="159" t="s">
        <v>118</v>
      </c>
      <c r="B334" s="122">
        <v>2</v>
      </c>
      <c r="C334" s="122"/>
      <c r="D334" s="191"/>
      <c r="E334" s="124"/>
      <c r="F334" s="123"/>
      <c r="G334" s="114"/>
    </row>
    <row r="335" spans="1:7" s="258" customFormat="1" ht="42" x14ac:dyDescent="0.4">
      <c r="A335" s="252" t="s">
        <v>357</v>
      </c>
      <c r="B335" s="122">
        <v>2</v>
      </c>
      <c r="C335" s="122"/>
      <c r="D335" s="158"/>
      <c r="E335" s="124"/>
      <c r="F335" s="123"/>
      <c r="G335" s="114"/>
    </row>
    <row r="336" spans="1:7" ht="110.25" customHeight="1" x14ac:dyDescent="0.4">
      <c r="A336" s="160" t="s">
        <v>124</v>
      </c>
      <c r="B336" s="122">
        <v>1</v>
      </c>
      <c r="C336" s="122"/>
      <c r="D336" s="123" t="s">
        <v>510</v>
      </c>
      <c r="E336" s="124"/>
      <c r="F336" s="123" t="s">
        <v>298</v>
      </c>
      <c r="G336" s="129"/>
    </row>
    <row r="337" spans="1:7" ht="42" x14ac:dyDescent="0.4">
      <c r="A337" s="168" t="s">
        <v>58</v>
      </c>
      <c r="B337" s="122">
        <v>1</v>
      </c>
      <c r="C337" s="174" t="str">
        <f>IF(B337=0, -5, "0")</f>
        <v>0</v>
      </c>
      <c r="D337" s="213" t="s">
        <v>489</v>
      </c>
      <c r="E337" s="124"/>
      <c r="F337" s="123" t="s">
        <v>299</v>
      </c>
      <c r="G337" s="129"/>
    </row>
    <row r="338" spans="1:7" ht="38.25" customHeight="1" x14ac:dyDescent="0.45">
      <c r="A338" s="290" t="s">
        <v>354</v>
      </c>
      <c r="B338" s="122">
        <v>2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>
        <v>2</v>
      </c>
      <c r="C339" s="142" t="str">
        <f>IF(B339=0, -2, "0")</f>
        <v>0</v>
      </c>
      <c r="D339" s="128"/>
      <c r="E339" s="180"/>
      <c r="F339" s="123"/>
      <c r="G339" s="129"/>
    </row>
    <row r="340" spans="1:7" s="258" customFormat="1" ht="19.5" customHeight="1" x14ac:dyDescent="0.45">
      <c r="A340" s="290" t="s">
        <v>331</v>
      </c>
      <c r="B340" s="122">
        <v>2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>
        <v>2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>
        <v>2</v>
      </c>
      <c r="C342" s="122"/>
      <c r="D342" s="123"/>
      <c r="E342" s="124"/>
      <c r="F342" s="123"/>
      <c r="G342" s="129"/>
    </row>
    <row r="343" spans="1:7" s="80" customFormat="1" ht="21" x14ac:dyDescent="0.4">
      <c r="A343" s="201" t="s">
        <v>426</v>
      </c>
      <c r="B343" s="122">
        <v>2</v>
      </c>
      <c r="C343" s="126"/>
      <c r="D343" s="129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38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>
        <f>D344/(COUNT(B324:C343)*2)</f>
        <v>0.95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2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>
        <v>2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>
        <v>2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>
        <v>2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>
        <v>2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>
        <v>2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>
        <v>2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>
        <v>2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>
        <v>2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>
        <v>2</v>
      </c>
      <c r="C356" s="122"/>
      <c r="D356" s="158"/>
      <c r="E356" s="124"/>
      <c r="F356" s="123"/>
      <c r="G356" s="114"/>
    </row>
    <row r="357" spans="1:7" s="258" customFormat="1" ht="21" x14ac:dyDescent="0.3">
      <c r="A357" s="462"/>
      <c r="B357" s="462"/>
      <c r="C357" s="462"/>
      <c r="D357" s="462"/>
      <c r="E357" s="462"/>
      <c r="F357" s="462"/>
      <c r="G357" s="462"/>
    </row>
    <row r="358" spans="1:7" ht="32.25" customHeight="1" x14ac:dyDescent="0.4">
      <c r="A358" s="507" t="s">
        <v>311</v>
      </c>
      <c r="B358" s="507"/>
      <c r="C358" s="507"/>
      <c r="D358" s="507"/>
      <c r="E358" s="507"/>
      <c r="F358" s="507"/>
      <c r="G358" s="114"/>
    </row>
    <row r="359" spans="1:7" ht="21" x14ac:dyDescent="0.4">
      <c r="A359" s="125" t="s">
        <v>329</v>
      </c>
      <c r="B359" s="122">
        <v>2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>
        <v>2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>
        <v>2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>
        <v>2</v>
      </c>
      <c r="C362" s="126"/>
      <c r="D362" s="161"/>
      <c r="E362" s="127"/>
      <c r="F362" s="123"/>
      <c r="G362" s="129"/>
    </row>
    <row r="363" spans="1:7" ht="84" x14ac:dyDescent="0.4">
      <c r="A363" s="188" t="s">
        <v>318</v>
      </c>
      <c r="B363" s="122">
        <v>1</v>
      </c>
      <c r="C363" s="126"/>
      <c r="D363" s="161" t="s">
        <v>505</v>
      </c>
      <c r="E363" s="127"/>
      <c r="F363" s="123" t="s">
        <v>298</v>
      </c>
      <c r="G363" s="129"/>
    </row>
    <row r="364" spans="1:7" ht="21" x14ac:dyDescent="0.4">
      <c r="A364" s="188" t="s">
        <v>328</v>
      </c>
      <c r="B364" s="122">
        <v>2</v>
      </c>
      <c r="C364" s="183"/>
      <c r="D364" s="161"/>
      <c r="E364" s="127"/>
      <c r="F364" s="123"/>
      <c r="G364" s="129"/>
    </row>
    <row r="365" spans="1:7" s="258" customFormat="1" ht="21" x14ac:dyDescent="0.4">
      <c r="A365" s="125" t="s">
        <v>415</v>
      </c>
      <c r="B365" s="122">
        <v>2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>
        <v>1</v>
      </c>
      <c r="C366" s="166"/>
      <c r="D366" s="410">
        <v>0.8</v>
      </c>
      <c r="E366" s="147"/>
      <c r="F366" s="123"/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32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>
        <f>D367/(COUNT(B348:C356,B359:C366)*2)</f>
        <v>0.94117647058823528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150" t="s">
        <v>445</v>
      </c>
      <c r="B370" s="189"/>
      <c r="C370" s="190"/>
      <c r="D370" s="153">
        <f>SUM(D367,D320,D344)</f>
        <v>84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>
        <f>D370/(COUNT(B324:C343,B348:C356,B312:C319,B359:C366)*2)</f>
        <v>0.93333333333333335</v>
      </c>
      <c r="E371" s="108"/>
      <c r="F371" s="114"/>
      <c r="G371" s="114"/>
    </row>
    <row r="372" spans="1:7" s="6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6" customFormat="1" ht="24.75" x14ac:dyDescent="0.5">
      <c r="A373" s="363" t="s">
        <v>61</v>
      </c>
      <c r="B373" s="115"/>
      <c r="C373" s="115"/>
      <c r="D373" s="115"/>
      <c r="E373" s="115"/>
      <c r="F373" s="115"/>
      <c r="G373" s="173"/>
    </row>
    <row r="374" spans="1:7" s="6" customFormat="1" ht="21" x14ac:dyDescent="0.4">
      <c r="A374" s="156">
        <f>B11</f>
        <v>43510</v>
      </c>
      <c r="B374" s="114"/>
      <c r="C374" s="135"/>
      <c r="D374" s="114"/>
      <c r="E374" s="225"/>
      <c r="F374" s="173"/>
      <c r="G374" s="173"/>
    </row>
    <row r="375" spans="1:7" s="6" customFormat="1" ht="21" x14ac:dyDescent="0.4">
      <c r="A375" s="449" t="s">
        <v>28</v>
      </c>
      <c r="B375" s="450" t="s">
        <v>29</v>
      </c>
      <c r="C375" s="450"/>
      <c r="D375" s="451" t="s">
        <v>42</v>
      </c>
      <c r="E375" s="451" t="s">
        <v>266</v>
      </c>
      <c r="F375" s="451" t="s">
        <v>302</v>
      </c>
      <c r="G375" s="173"/>
    </row>
    <row r="376" spans="1:7" s="6" customFormat="1" ht="21" x14ac:dyDescent="0.4">
      <c r="A376" s="449"/>
      <c r="B376" s="118" t="s">
        <v>32</v>
      </c>
      <c r="C376" s="118" t="s">
        <v>31</v>
      </c>
      <c r="D376" s="451"/>
      <c r="E376" s="451"/>
      <c r="F376" s="451"/>
      <c r="G376" s="173"/>
    </row>
    <row r="377" spans="1:7" s="260" customFormat="1" ht="22.5" x14ac:dyDescent="0.4">
      <c r="A377" s="359"/>
      <c r="B377" s="360"/>
      <c r="C377" s="360"/>
      <c r="D377" s="361"/>
      <c r="E377" s="361"/>
      <c r="F377" s="361"/>
      <c r="G377" s="173"/>
    </row>
    <row r="378" spans="1:7" s="6" customFormat="1" ht="35.25" customHeight="1" x14ac:dyDescent="0.4">
      <c r="A378" s="362" t="s">
        <v>62</v>
      </c>
      <c r="B378" s="137"/>
      <c r="C378" s="137"/>
      <c r="D378" s="137"/>
      <c r="E378" s="137"/>
      <c r="F378" s="137"/>
      <c r="G378" s="173"/>
    </row>
    <row r="379" spans="1:7" s="6" customFormat="1" ht="21" x14ac:dyDescent="0.4">
      <c r="A379" s="164" t="s">
        <v>116</v>
      </c>
      <c r="B379" s="122">
        <v>2</v>
      </c>
      <c r="C379" s="122"/>
      <c r="D379" s="158"/>
      <c r="E379" s="127"/>
      <c r="F379" s="123"/>
      <c r="G379" s="173"/>
    </row>
    <row r="380" spans="1:7" s="6" customFormat="1" ht="22.5" x14ac:dyDescent="0.4">
      <c r="A380" s="157" t="s">
        <v>215</v>
      </c>
      <c r="B380" s="122">
        <v>2</v>
      </c>
      <c r="C380" s="122"/>
      <c r="D380" s="191"/>
      <c r="E380" s="127"/>
      <c r="F380" s="123"/>
      <c r="G380" s="173"/>
    </row>
    <row r="381" spans="1:7" s="6" customFormat="1" ht="21" x14ac:dyDescent="0.4">
      <c r="A381" s="157" t="s">
        <v>216</v>
      </c>
      <c r="B381" s="122">
        <v>2</v>
      </c>
      <c r="C381" s="122"/>
      <c r="D381" s="123"/>
      <c r="E381" s="127"/>
      <c r="F381" s="123"/>
      <c r="G381" s="173"/>
    </row>
    <row r="382" spans="1:7" s="6" customFormat="1" ht="22.5" x14ac:dyDescent="0.4">
      <c r="A382" s="157" t="s">
        <v>332</v>
      </c>
      <c r="B382" s="122">
        <v>2</v>
      </c>
      <c r="C382" s="122"/>
      <c r="D382" s="191"/>
      <c r="E382" s="127"/>
      <c r="F382" s="123"/>
      <c r="G382" s="173"/>
    </row>
    <row r="383" spans="1:7" s="6" customFormat="1" ht="21" x14ac:dyDescent="0.4">
      <c r="A383" s="215" t="s">
        <v>126</v>
      </c>
      <c r="B383" s="122">
        <v>2</v>
      </c>
      <c r="C383" s="174" t="str">
        <f>IF(B383=0, -5, "0")</f>
        <v>0</v>
      </c>
      <c r="D383" s="128"/>
      <c r="E383" s="127"/>
      <c r="F383" s="123"/>
      <c r="G383" s="173"/>
    </row>
    <row r="384" spans="1:7" s="6" customFormat="1" ht="42" x14ac:dyDescent="0.4">
      <c r="A384" s="157" t="s">
        <v>146</v>
      </c>
      <c r="B384" s="122">
        <v>2</v>
      </c>
      <c r="C384" s="122"/>
      <c r="D384" s="128"/>
      <c r="E384" s="127"/>
      <c r="F384" s="123"/>
      <c r="G384" s="173"/>
    </row>
    <row r="385" spans="1:7" s="6" customFormat="1" ht="21" x14ac:dyDescent="0.4">
      <c r="A385" s="157" t="s">
        <v>125</v>
      </c>
      <c r="B385" s="122">
        <v>2</v>
      </c>
      <c r="C385" s="174"/>
      <c r="D385" s="128"/>
      <c r="E385" s="127"/>
      <c r="F385" s="123"/>
      <c r="G385" s="173"/>
    </row>
    <row r="386" spans="1:7" s="6" customFormat="1" ht="21" x14ac:dyDescent="0.4">
      <c r="A386" s="164" t="s">
        <v>55</v>
      </c>
      <c r="B386" s="122">
        <v>2</v>
      </c>
      <c r="C386" s="122"/>
      <c r="D386" s="128"/>
      <c r="E386" s="127"/>
      <c r="F386" s="123"/>
      <c r="G386" s="173"/>
    </row>
    <row r="387" spans="1:7" s="6" customFormat="1" ht="22.5" x14ac:dyDescent="0.45">
      <c r="A387" s="226" t="s">
        <v>50</v>
      </c>
      <c r="B387" s="122">
        <v>2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6" customFormat="1" ht="21" x14ac:dyDescent="0.4">
      <c r="A388" s="164" t="s">
        <v>113</v>
      </c>
      <c r="B388" s="122">
        <v>2</v>
      </c>
      <c r="C388" s="122"/>
      <c r="D388" s="123"/>
      <c r="E388" s="127"/>
      <c r="F388" s="123"/>
      <c r="G388" s="173"/>
    </row>
    <row r="389" spans="1:7" s="6" customFormat="1" ht="21" x14ac:dyDescent="0.4">
      <c r="A389" s="164" t="s">
        <v>118</v>
      </c>
      <c r="B389" s="122">
        <v>2</v>
      </c>
      <c r="C389" s="122"/>
      <c r="D389" s="227"/>
      <c r="E389" s="127"/>
      <c r="F389" s="123"/>
      <c r="G389" s="173"/>
    </row>
    <row r="390" spans="1:7" s="6" customFormat="1" ht="21" x14ac:dyDescent="0.4">
      <c r="A390" s="130" t="s">
        <v>34</v>
      </c>
      <c r="B390" s="130"/>
      <c r="C390" s="130"/>
      <c r="D390" s="130">
        <f>SUM(B379:C389)</f>
        <v>22</v>
      </c>
      <c r="E390" s="225"/>
      <c r="F390" s="173"/>
      <c r="G390" s="173"/>
    </row>
    <row r="391" spans="1:7" s="6" customFormat="1" ht="21" x14ac:dyDescent="0.4">
      <c r="A391" s="130" t="s">
        <v>33</v>
      </c>
      <c r="B391" s="131"/>
      <c r="C391" s="132"/>
      <c r="D391" s="133">
        <f>D390/(COUNT(B379:C389)*2)</f>
        <v>1</v>
      </c>
      <c r="E391" s="225"/>
      <c r="F391" s="173"/>
      <c r="G391" s="173"/>
    </row>
    <row r="392" spans="1:7" s="6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6" customFormat="1" ht="24.75" x14ac:dyDescent="0.4">
      <c r="A393" s="362" t="s">
        <v>359</v>
      </c>
      <c r="B393" s="137"/>
      <c r="C393" s="137"/>
      <c r="D393" s="137"/>
      <c r="E393" s="137"/>
      <c r="F393" s="137"/>
      <c r="G393" s="173"/>
    </row>
    <row r="394" spans="1:7" s="6" customFormat="1" ht="71.25" customHeight="1" x14ac:dyDescent="0.4">
      <c r="A394" s="179" t="s">
        <v>368</v>
      </c>
      <c r="B394" s="122">
        <v>1</v>
      </c>
      <c r="C394" s="126"/>
      <c r="D394" s="173" t="s">
        <v>490</v>
      </c>
      <c r="E394" s="127"/>
      <c r="F394" s="123" t="s">
        <v>299</v>
      </c>
      <c r="G394" s="173"/>
    </row>
    <row r="395" spans="1:7" s="6" customFormat="1" ht="21" x14ac:dyDescent="0.4">
      <c r="A395" s="138" t="s">
        <v>154</v>
      </c>
      <c r="B395" s="122">
        <v>2</v>
      </c>
      <c r="C395" s="122"/>
      <c r="D395" s="193"/>
      <c r="E395" s="127"/>
      <c r="F395" s="123"/>
      <c r="G395" s="173"/>
    </row>
    <row r="396" spans="1:7" s="6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6" customFormat="1" ht="21" x14ac:dyDescent="0.4">
      <c r="A397" s="121" t="s">
        <v>224</v>
      </c>
      <c r="B397" s="122">
        <v>2</v>
      </c>
      <c r="C397" s="122"/>
      <c r="D397" s="229"/>
      <c r="E397" s="127"/>
      <c r="F397" s="123"/>
      <c r="G397" s="173"/>
    </row>
    <row r="398" spans="1:7" s="6" customFormat="1" ht="21" x14ac:dyDescent="0.4">
      <c r="A398" s="121" t="s">
        <v>117</v>
      </c>
      <c r="B398" s="122">
        <v>2</v>
      </c>
      <c r="C398" s="122"/>
      <c r="D398" s="193"/>
      <c r="E398" s="127"/>
      <c r="F398" s="123"/>
      <c r="G398" s="173"/>
    </row>
    <row r="399" spans="1:7" s="6" customFormat="1" ht="22.5" x14ac:dyDescent="0.45">
      <c r="A399" s="226" t="s">
        <v>7</v>
      </c>
      <c r="B399" s="122">
        <v>2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6" customFormat="1" ht="22.5" x14ac:dyDescent="0.4">
      <c r="A400" s="214" t="s">
        <v>391</v>
      </c>
      <c r="B400" s="122">
        <v>2</v>
      </c>
      <c r="C400" s="143" t="str">
        <f>IF(B400=0, -10, "0")</f>
        <v>0</v>
      </c>
      <c r="D400" s="184"/>
      <c r="E400" s="127"/>
      <c r="F400" s="123"/>
      <c r="G400" s="129"/>
    </row>
    <row r="401" spans="1:7" s="6" customFormat="1" ht="21" x14ac:dyDescent="0.4">
      <c r="A401" s="138" t="s">
        <v>186</v>
      </c>
      <c r="B401" s="122">
        <v>2</v>
      </c>
      <c r="C401" s="122"/>
      <c r="D401" s="193"/>
      <c r="E401" s="127"/>
      <c r="F401" s="123"/>
      <c r="G401" s="173"/>
    </row>
    <row r="402" spans="1:7" s="6" customFormat="1" ht="67.5" x14ac:dyDescent="0.4">
      <c r="A402" s="230" t="s">
        <v>316</v>
      </c>
      <c r="B402" s="122">
        <v>2</v>
      </c>
      <c r="C402" s="143" t="str">
        <f>IF(B402=0, -10, "0")</f>
        <v>0</v>
      </c>
      <c r="D402" s="193"/>
      <c r="E402" s="128"/>
      <c r="F402" s="123"/>
      <c r="G402" s="173"/>
    </row>
    <row r="403" spans="1:7" s="6" customFormat="1" ht="21" x14ac:dyDescent="0.4">
      <c r="A403" s="121" t="s">
        <v>217</v>
      </c>
      <c r="B403" s="122">
        <v>2</v>
      </c>
      <c r="C403" s="122"/>
      <c r="D403" s="193"/>
      <c r="E403" s="127"/>
      <c r="F403" s="123"/>
      <c r="G403" s="173"/>
    </row>
    <row r="404" spans="1:7" s="6" customFormat="1" ht="21" x14ac:dyDescent="0.4">
      <c r="A404" s="121" t="s">
        <v>142</v>
      </c>
      <c r="B404" s="122">
        <v>2</v>
      </c>
      <c r="C404" s="122"/>
      <c r="D404" s="193"/>
      <c r="E404" s="128"/>
      <c r="F404" s="123"/>
      <c r="G404" s="173"/>
    </row>
    <row r="405" spans="1:7" s="6" customFormat="1" ht="21" x14ac:dyDescent="0.4">
      <c r="A405" s="121" t="s">
        <v>310</v>
      </c>
      <c r="B405" s="122">
        <v>2</v>
      </c>
      <c r="C405" s="231"/>
      <c r="D405" s="196"/>
      <c r="E405" s="128"/>
      <c r="F405" s="123"/>
      <c r="G405" s="129"/>
    </row>
    <row r="406" spans="1:7" s="6" customFormat="1" ht="21" x14ac:dyDescent="0.4">
      <c r="A406" s="121" t="s">
        <v>416</v>
      </c>
      <c r="B406" s="122">
        <v>2</v>
      </c>
      <c r="C406" s="126"/>
      <c r="D406" s="229"/>
      <c r="E406" s="127"/>
      <c r="F406" s="123"/>
      <c r="G406" s="173"/>
    </row>
    <row r="407" spans="1:7" s="6" customFormat="1" ht="21" x14ac:dyDescent="0.4">
      <c r="A407" s="168" t="s">
        <v>133</v>
      </c>
      <c r="B407" s="122">
        <v>2</v>
      </c>
      <c r="C407" s="174" t="str">
        <f>IF(B407=0, -5, "0")</f>
        <v>0</v>
      </c>
      <c r="D407" s="229"/>
      <c r="E407" s="127"/>
      <c r="F407" s="123"/>
      <c r="G407" s="173"/>
    </row>
    <row r="408" spans="1:7" s="6" customFormat="1" ht="35.25" customHeight="1" x14ac:dyDescent="0.45">
      <c r="A408" s="290" t="s">
        <v>354</v>
      </c>
      <c r="B408" s="122">
        <v>2</v>
      </c>
      <c r="C408" s="142" t="str">
        <f>IF(B408=0, -2, "0")</f>
        <v>0</v>
      </c>
      <c r="D408" s="229"/>
      <c r="E408" s="180"/>
      <c r="F408" s="123"/>
      <c r="G408" s="173"/>
    </row>
    <row r="409" spans="1:7" s="6" customFormat="1" ht="18" customHeight="1" x14ac:dyDescent="0.45">
      <c r="A409" s="290" t="s">
        <v>63</v>
      </c>
      <c r="B409" s="122">
        <v>2</v>
      </c>
      <c r="C409" s="142" t="str">
        <f>IF(B409=0, -2, "0")</f>
        <v>0</v>
      </c>
      <c r="D409" s="229"/>
      <c r="E409" s="180"/>
      <c r="F409" s="123"/>
      <c r="G409" s="173"/>
    </row>
    <row r="410" spans="1:7" s="6" customFormat="1" ht="18" customHeight="1" x14ac:dyDescent="0.45">
      <c r="A410" s="290" t="s">
        <v>331</v>
      </c>
      <c r="B410" s="122">
        <v>2</v>
      </c>
      <c r="C410" s="142" t="str">
        <f>IF(B410=0, -2, "0")</f>
        <v>0</v>
      </c>
      <c r="D410" s="229"/>
      <c r="E410" s="180"/>
      <c r="F410" s="123"/>
      <c r="G410" s="173"/>
    </row>
    <row r="411" spans="1:7" s="6" customFormat="1" ht="21" x14ac:dyDescent="0.4">
      <c r="A411" s="121" t="s">
        <v>402</v>
      </c>
      <c r="B411" s="122">
        <v>2</v>
      </c>
      <c r="C411" s="296"/>
      <c r="D411" s="229"/>
      <c r="E411" s="127"/>
      <c r="F411" s="123"/>
      <c r="G411" s="173"/>
    </row>
    <row r="412" spans="1:7" s="6" customFormat="1" ht="42" x14ac:dyDescent="0.4">
      <c r="A412" s="121" t="s">
        <v>150</v>
      </c>
      <c r="B412" s="122">
        <v>2</v>
      </c>
      <c r="C412" s="126"/>
      <c r="D412" s="229"/>
      <c r="E412" s="127"/>
      <c r="F412" s="123"/>
      <c r="G412" s="173"/>
    </row>
    <row r="413" spans="1:7" s="6" customFormat="1" ht="21" x14ac:dyDescent="0.4">
      <c r="A413" s="125" t="s">
        <v>360</v>
      </c>
      <c r="B413" s="122">
        <v>2</v>
      </c>
      <c r="C413" s="126"/>
      <c r="D413" s="232"/>
      <c r="E413" s="127"/>
      <c r="F413" s="123"/>
      <c r="G413" s="173"/>
    </row>
    <row r="414" spans="1:7" s="6" customFormat="1" ht="21" x14ac:dyDescent="0.4">
      <c r="A414" s="201" t="s">
        <v>426</v>
      </c>
      <c r="B414" s="122">
        <v>2</v>
      </c>
      <c r="C414" s="126"/>
      <c r="D414" s="201"/>
      <c r="E414" s="127"/>
      <c r="F414" s="123"/>
      <c r="G414" s="173"/>
    </row>
    <row r="415" spans="1:7" s="260" customFormat="1" ht="21" x14ac:dyDescent="0.4">
      <c r="A415" s="505"/>
      <c r="B415" s="444"/>
      <c r="C415" s="444"/>
      <c r="D415" s="444"/>
      <c r="E415" s="444"/>
      <c r="F415" s="444"/>
      <c r="G415" s="444"/>
    </row>
    <row r="416" spans="1:7" s="6" customFormat="1" ht="24.75" x14ac:dyDescent="0.4">
      <c r="A416" s="510" t="s">
        <v>320</v>
      </c>
      <c r="B416" s="510"/>
      <c r="C416" s="510"/>
      <c r="D416" s="510"/>
      <c r="E416" s="510"/>
      <c r="F416" s="510"/>
      <c r="G416" s="173"/>
    </row>
    <row r="417" spans="1:7" s="6" customFormat="1" ht="22.5" x14ac:dyDescent="0.4">
      <c r="A417" s="121" t="s">
        <v>329</v>
      </c>
      <c r="B417" s="122">
        <v>2</v>
      </c>
      <c r="C417" s="335"/>
      <c r="D417" s="335"/>
      <c r="E417" s="335"/>
      <c r="F417" s="123"/>
      <c r="G417" s="173"/>
    </row>
    <row r="418" spans="1:7" s="6" customFormat="1" ht="21" x14ac:dyDescent="0.4">
      <c r="A418" s="185" t="s">
        <v>303</v>
      </c>
      <c r="B418" s="122">
        <v>2</v>
      </c>
      <c r="C418" s="346"/>
      <c r="D418" s="196"/>
      <c r="E418" s="327"/>
      <c r="F418" s="123"/>
      <c r="G418" s="173"/>
    </row>
    <row r="419" spans="1:7" s="6" customFormat="1" ht="21" x14ac:dyDescent="0.4">
      <c r="A419" s="125" t="s">
        <v>376</v>
      </c>
      <c r="B419" s="122">
        <v>2</v>
      </c>
      <c r="C419" s="126"/>
      <c r="D419" s="229"/>
      <c r="E419" s="127"/>
      <c r="F419" s="123"/>
      <c r="G419" s="173"/>
    </row>
    <row r="420" spans="1:7" s="6" customFormat="1" ht="21" x14ac:dyDescent="0.4">
      <c r="A420" s="188" t="s">
        <v>377</v>
      </c>
      <c r="B420" s="122">
        <v>2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>
        <v>2</v>
      </c>
      <c r="C421" s="126"/>
      <c r="D421" s="229"/>
      <c r="E421" s="127"/>
      <c r="F421" s="123"/>
      <c r="G421" s="173"/>
    </row>
    <row r="422" spans="1:7" s="6" customFormat="1" ht="21" x14ac:dyDescent="0.4">
      <c r="A422" s="188" t="s">
        <v>318</v>
      </c>
      <c r="B422" s="122">
        <v>2</v>
      </c>
      <c r="C422" s="126"/>
      <c r="D422" s="229"/>
      <c r="E422" s="127"/>
      <c r="F422" s="123"/>
      <c r="G422" s="173"/>
    </row>
    <row r="423" spans="1:7" s="6" customFormat="1" ht="21" x14ac:dyDescent="0.4">
      <c r="A423" s="188" t="s">
        <v>328</v>
      </c>
      <c r="B423" s="122">
        <v>2</v>
      </c>
      <c r="C423" s="126"/>
      <c r="D423" s="229"/>
      <c r="E423" s="127"/>
      <c r="F423" s="123"/>
      <c r="G423" s="173"/>
    </row>
    <row r="424" spans="1:7" s="6" customFormat="1" ht="86.25" customHeight="1" x14ac:dyDescent="0.4">
      <c r="A424" s="233" t="s">
        <v>447</v>
      </c>
      <c r="B424" s="122">
        <v>2</v>
      </c>
      <c r="C424" s="122"/>
      <c r="D424" s="410">
        <v>1</v>
      </c>
      <c r="E424" s="147"/>
      <c r="F424" s="123">
        <v>0</v>
      </c>
      <c r="G424" s="173"/>
    </row>
    <row r="425" spans="1:7" s="6" customFormat="1" ht="21" x14ac:dyDescent="0.4">
      <c r="A425" s="130" t="s">
        <v>34</v>
      </c>
      <c r="B425" s="130"/>
      <c r="C425" s="130"/>
      <c r="D425" s="130">
        <f>SUM(B394:C414,B417:C424)</f>
        <v>55</v>
      </c>
      <c r="E425" s="225"/>
      <c r="F425" s="173"/>
      <c r="G425" s="173"/>
    </row>
    <row r="426" spans="1:7" s="6" customFormat="1" ht="21" x14ac:dyDescent="0.4">
      <c r="A426" s="130" t="s">
        <v>33</v>
      </c>
      <c r="B426" s="131"/>
      <c r="C426" s="132"/>
      <c r="D426" s="133">
        <f>D425/(COUNT(B394:C414,B417:C424)*2)</f>
        <v>0.9821428571428571</v>
      </c>
      <c r="E426" s="225"/>
      <c r="F426" s="173"/>
      <c r="G426" s="173"/>
    </row>
    <row r="427" spans="1:7" s="6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6" customFormat="1" ht="22.5" x14ac:dyDescent="0.45">
      <c r="A428" s="150" t="s">
        <v>448</v>
      </c>
      <c r="B428" s="189"/>
      <c r="C428" s="190"/>
      <c r="D428" s="153">
        <f>SUM(D425,D390)</f>
        <v>77</v>
      </c>
      <c r="E428" s="225"/>
      <c r="F428" s="173"/>
      <c r="G428" s="173"/>
    </row>
    <row r="429" spans="1:7" s="6" customFormat="1" ht="22.5" x14ac:dyDescent="0.45">
      <c r="A429" s="150" t="s">
        <v>449</v>
      </c>
      <c r="B429" s="189"/>
      <c r="C429" s="190"/>
      <c r="D429" s="154">
        <f>D428/(COUNT(B379:C389,B394:C414,B417:C424)*2)</f>
        <v>0.98717948717948723</v>
      </c>
      <c r="E429" s="225"/>
      <c r="F429" s="173"/>
      <c r="G429" s="173"/>
    </row>
    <row r="430" spans="1:7" s="6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3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43510</v>
      </c>
      <c r="B432" s="114"/>
      <c r="C432" s="135"/>
      <c r="D432" s="129"/>
      <c r="E432" s="108"/>
      <c r="F432" s="114"/>
      <c r="G432" s="114"/>
    </row>
    <row r="433" spans="1:7" ht="21" x14ac:dyDescent="0.4">
      <c r="A433" s="449" t="s">
        <v>28</v>
      </c>
      <c r="B433" s="450" t="s">
        <v>29</v>
      </c>
      <c r="C433" s="450"/>
      <c r="D433" s="451" t="s">
        <v>42</v>
      </c>
      <c r="E433" s="451" t="s">
        <v>266</v>
      </c>
      <c r="F433" s="451" t="s">
        <v>302</v>
      </c>
      <c r="G433" s="129"/>
    </row>
    <row r="434" spans="1:7" ht="21" x14ac:dyDescent="0.4">
      <c r="A434" s="449"/>
      <c r="B434" s="118" t="s">
        <v>32</v>
      </c>
      <c r="C434" s="118" t="s">
        <v>31</v>
      </c>
      <c r="D434" s="451"/>
      <c r="E434" s="451"/>
      <c r="F434" s="451"/>
      <c r="G434" s="129"/>
    </row>
    <row r="435" spans="1:7" s="80" customFormat="1" ht="22.5" x14ac:dyDescent="0.4">
      <c r="A435" s="359"/>
      <c r="B435" s="360"/>
      <c r="C435" s="360"/>
      <c r="D435" s="361"/>
      <c r="E435" s="361"/>
      <c r="F435" s="361"/>
      <c r="G435" s="129"/>
    </row>
    <row r="436" spans="1:7" ht="24.75" x14ac:dyDescent="0.4">
      <c r="A436" s="362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>
        <v>2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>
        <v>2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>
        <v>2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>
        <v>2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>
        <v>2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>
        <v>2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>
        <v>2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>
        <v>2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16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>
        <f>D445/(COUNT(B437:C444)*2)</f>
        <v>1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2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>
        <v>2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>
        <v>2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>
        <v>2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>
        <v>2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>
        <v>2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>
        <v>2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>
        <v>2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>
        <v>2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>
        <v>2</v>
      </c>
      <c r="C457" s="142" t="str">
        <f>IF(B457=0, -2, "0")</f>
        <v>0</v>
      </c>
      <c r="D457" s="300"/>
      <c r="E457" s="124"/>
      <c r="F457" s="123"/>
      <c r="G457" s="114"/>
    </row>
    <row r="458" spans="1:7" s="258" customFormat="1" ht="22.5" x14ac:dyDescent="0.45">
      <c r="A458" s="290" t="s">
        <v>63</v>
      </c>
      <c r="B458" s="122">
        <v>2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>
        <v>2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>
        <v>2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>
        <v>2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>
        <v>2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10" t="s">
        <v>311</v>
      </c>
      <c r="B464" s="510"/>
      <c r="C464" s="510"/>
      <c r="D464" s="510"/>
      <c r="E464" s="510"/>
      <c r="F464" s="510"/>
      <c r="G464" s="114"/>
    </row>
    <row r="465" spans="1:7" ht="22.5" x14ac:dyDescent="0.4">
      <c r="A465" s="121" t="s">
        <v>329</v>
      </c>
      <c r="B465" s="122">
        <v>2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>
        <v>2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>
        <v>2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>
        <v>2</v>
      </c>
      <c r="C468" s="126"/>
      <c r="D468" s="128"/>
      <c r="E468" s="127"/>
      <c r="F468" s="123" t="s">
        <v>298</v>
      </c>
      <c r="G468" s="129"/>
    </row>
    <row r="469" spans="1:7" s="80" customFormat="1" ht="21" x14ac:dyDescent="0.4">
      <c r="A469" s="188" t="s">
        <v>328</v>
      </c>
      <c r="B469" s="122">
        <v>2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>
        <v>2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0" t="str">
        <f>IFERROR(E471/F471,"N.A")</f>
        <v>N.A</v>
      </c>
      <c r="E471" s="147"/>
      <c r="F471" s="123"/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40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>
        <f>D472/(COUNT(B449:C462,B465:C471)*2)</f>
        <v>1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150" t="s">
        <v>451</v>
      </c>
      <c r="B475" s="189"/>
      <c r="C475" s="190"/>
      <c r="D475" s="153">
        <f>SUM(D472,D445)</f>
        <v>56</v>
      </c>
      <c r="E475" s="108"/>
      <c r="F475" s="114"/>
      <c r="G475" s="114"/>
    </row>
    <row r="476" spans="1:7" ht="22.5" x14ac:dyDescent="0.45">
      <c r="A476" s="150" t="s">
        <v>452</v>
      </c>
      <c r="B476" s="189"/>
      <c r="C476" s="190"/>
      <c r="D476" s="154">
        <f>D475/(COUNT(B449:C462,B437:C444,B465:C471)*2)</f>
        <v>1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s="258" customFormat="1" ht="24.75" x14ac:dyDescent="0.4">
      <c r="A478" s="511" t="s">
        <v>425</v>
      </c>
      <c r="B478" s="511"/>
      <c r="C478" s="511"/>
      <c r="D478" s="511"/>
      <c r="E478" s="511"/>
      <c r="F478" s="511"/>
      <c r="G478" s="114"/>
    </row>
    <row r="479" spans="1:7" s="258" customFormat="1" ht="21" customHeight="1" x14ac:dyDescent="0.4">
      <c r="A479" s="234">
        <f>B11</f>
        <v>43510</v>
      </c>
      <c r="D479" s="267"/>
      <c r="G479" s="114"/>
    </row>
    <row r="480" spans="1:7" s="258" customFormat="1" ht="21" x14ac:dyDescent="0.4">
      <c r="A480" s="481" t="s">
        <v>28</v>
      </c>
      <c r="B480" s="482" t="s">
        <v>29</v>
      </c>
      <c r="C480" s="482"/>
      <c r="D480" s="483" t="s">
        <v>42</v>
      </c>
      <c r="E480" s="483" t="s">
        <v>266</v>
      </c>
      <c r="F480" s="483" t="s">
        <v>302</v>
      </c>
      <c r="G480" s="114"/>
    </row>
    <row r="481" spans="1:7" s="258" customFormat="1" ht="21" x14ac:dyDescent="0.4">
      <c r="A481" s="481"/>
      <c r="B481" s="320" t="s">
        <v>32</v>
      </c>
      <c r="C481" s="320" t="s">
        <v>31</v>
      </c>
      <c r="D481" s="483"/>
      <c r="E481" s="483"/>
      <c r="F481" s="483"/>
      <c r="G481" s="114"/>
    </row>
    <row r="482" spans="1:7" s="260" customFormat="1" ht="22.5" x14ac:dyDescent="0.4">
      <c r="A482" s="366"/>
      <c r="B482" s="367"/>
      <c r="C482" s="367"/>
      <c r="D482" s="354"/>
      <c r="E482" s="354"/>
      <c r="F482" s="354"/>
      <c r="G482" s="173"/>
    </row>
    <row r="483" spans="1:7" s="260" customFormat="1" ht="24.75" x14ac:dyDescent="0.4">
      <c r="A483" s="472" t="s">
        <v>52</v>
      </c>
      <c r="B483" s="472"/>
      <c r="C483" s="472"/>
      <c r="D483" s="472"/>
      <c r="E483" s="472"/>
      <c r="F483" s="472"/>
      <c r="G483" s="173"/>
    </row>
    <row r="484" spans="1:7" s="258" customFormat="1" ht="21" x14ac:dyDescent="0.4">
      <c r="A484" s="252" t="s">
        <v>334</v>
      </c>
      <c r="B484" s="122" t="s">
        <v>30</v>
      </c>
      <c r="C484" s="383"/>
      <c r="D484" s="417"/>
      <c r="E484" s="383"/>
      <c r="F484" s="123"/>
      <c r="G484" s="129"/>
    </row>
    <row r="485" spans="1:7" s="258" customFormat="1" ht="21" x14ac:dyDescent="0.4">
      <c r="A485" s="252" t="s">
        <v>363</v>
      </c>
      <c r="B485" s="122" t="s">
        <v>30</v>
      </c>
      <c r="C485" s="384"/>
      <c r="D485" s="418"/>
      <c r="E485" s="384"/>
      <c r="F485" s="123"/>
      <c r="G485" s="129"/>
    </row>
    <row r="486" spans="1:7" s="258" customFormat="1" ht="21" x14ac:dyDescent="0.4">
      <c r="A486" s="252" t="s">
        <v>364</v>
      </c>
      <c r="B486" s="122" t="s">
        <v>30</v>
      </c>
      <c r="C486" s="385"/>
      <c r="D486" s="419"/>
      <c r="E486" s="385"/>
      <c r="F486" s="123"/>
      <c r="G486" s="129"/>
    </row>
    <row r="487" spans="1:7" s="258" customFormat="1" ht="21" x14ac:dyDescent="0.4">
      <c r="A487" s="252" t="s">
        <v>365</v>
      </c>
      <c r="B487" s="122" t="s">
        <v>30</v>
      </c>
      <c r="C487" s="384"/>
      <c r="D487" s="418"/>
      <c r="E487" s="384"/>
      <c r="F487" s="123"/>
      <c r="G487" s="129"/>
    </row>
    <row r="488" spans="1:7" s="258" customFormat="1" ht="21" x14ac:dyDescent="0.4">
      <c r="A488" s="252" t="s">
        <v>44</v>
      </c>
      <c r="B488" s="122" t="s">
        <v>30</v>
      </c>
      <c r="C488" s="384"/>
      <c r="D488" s="418"/>
      <c r="E488" s="384"/>
      <c r="F488" s="123"/>
      <c r="G488" s="114"/>
    </row>
    <row r="489" spans="1:7" s="258" customFormat="1" ht="21" x14ac:dyDescent="0.4">
      <c r="A489" s="252" t="s">
        <v>18</v>
      </c>
      <c r="B489" s="122" t="s">
        <v>30</v>
      </c>
      <c r="C489" s="384"/>
      <c r="D489" s="418"/>
      <c r="E489" s="384"/>
      <c r="F489" s="123"/>
      <c r="G489" s="114"/>
    </row>
    <row r="490" spans="1:7" s="258" customFormat="1" ht="21" x14ac:dyDescent="0.4">
      <c r="A490" s="301"/>
      <c r="B490" s="302"/>
      <c r="C490" s="303"/>
      <c r="D490" s="420"/>
      <c r="E490" s="303"/>
      <c r="F490" s="303"/>
      <c r="G490" s="114"/>
    </row>
    <row r="491" spans="1:7" s="258" customFormat="1" ht="30" customHeight="1" x14ac:dyDescent="0.5">
      <c r="A491" s="469" t="s">
        <v>463</v>
      </c>
      <c r="B491" s="470"/>
      <c r="C491" s="470"/>
      <c r="D491" s="470"/>
      <c r="E491" s="470"/>
      <c r="F491" s="470"/>
      <c r="G491" s="114"/>
    </row>
    <row r="492" spans="1:7" s="258" customFormat="1" ht="21" x14ac:dyDescent="0.4">
      <c r="A492" s="252" t="s">
        <v>80</v>
      </c>
      <c r="B492" s="122" t="s">
        <v>30</v>
      </c>
      <c r="C492" s="384"/>
      <c r="D492" s="418"/>
      <c r="E492" s="384"/>
      <c r="F492" s="123"/>
      <c r="G492" s="114"/>
    </row>
    <row r="493" spans="1:7" s="258" customFormat="1" ht="21" x14ac:dyDescent="0.4">
      <c r="A493" s="252" t="s">
        <v>106</v>
      </c>
      <c r="B493" s="122" t="s">
        <v>30</v>
      </c>
      <c r="C493" s="384"/>
      <c r="D493" s="418"/>
      <c r="E493" s="384"/>
      <c r="F493" s="123"/>
      <c r="G493" s="114"/>
    </row>
    <row r="494" spans="1:7" s="258" customFormat="1" ht="21" x14ac:dyDescent="0.4">
      <c r="A494" s="252" t="s">
        <v>366</v>
      </c>
      <c r="B494" s="122" t="s">
        <v>30</v>
      </c>
      <c r="C494" s="384"/>
      <c r="D494" s="418"/>
      <c r="E494" s="384"/>
      <c r="F494" s="123"/>
      <c r="G494" s="114"/>
    </row>
    <row r="495" spans="1:7" s="258" customFormat="1" ht="42" x14ac:dyDescent="0.4">
      <c r="A495" s="252" t="s">
        <v>395</v>
      </c>
      <c r="B495" s="122" t="s">
        <v>30</v>
      </c>
      <c r="C495" s="384"/>
      <c r="D495" s="418"/>
      <c r="E495" s="384"/>
      <c r="F495" s="123"/>
      <c r="G495" s="114"/>
    </row>
    <row r="496" spans="1:7" s="258" customFormat="1" ht="21" x14ac:dyDescent="0.4">
      <c r="A496" s="252" t="s">
        <v>367</v>
      </c>
      <c r="B496" s="122" t="s">
        <v>30</v>
      </c>
      <c r="C496" s="384"/>
      <c r="D496" s="418"/>
      <c r="E496" s="384"/>
      <c r="F496" s="123"/>
      <c r="G496" s="114"/>
    </row>
    <row r="497" spans="1:7" s="258" customFormat="1" ht="21" x14ac:dyDescent="0.4">
      <c r="A497" s="252" t="s">
        <v>142</v>
      </c>
      <c r="B497" s="122" t="s">
        <v>30</v>
      </c>
      <c r="C497" s="384"/>
      <c r="D497" s="418"/>
      <c r="E497" s="384"/>
      <c r="F497" s="123"/>
      <c r="G497" s="114"/>
    </row>
    <row r="498" spans="1:7" s="258" customFormat="1" ht="21" x14ac:dyDescent="0.4">
      <c r="A498" s="252" t="s">
        <v>412</v>
      </c>
      <c r="B498" s="122" t="s">
        <v>30</v>
      </c>
      <c r="C498" s="386"/>
      <c r="D498" s="421"/>
      <c r="E498" s="386"/>
      <c r="F498" s="123"/>
      <c r="G498" s="114"/>
    </row>
    <row r="499" spans="1:7" s="258" customFormat="1" ht="21" x14ac:dyDescent="0.4">
      <c r="A499" s="252" t="s">
        <v>340</v>
      </c>
      <c r="B499" s="122" t="s">
        <v>30</v>
      </c>
      <c r="C499" s="384"/>
      <c r="D499" s="418"/>
      <c r="E499" s="384"/>
      <c r="F499" s="123"/>
      <c r="G499" s="114"/>
    </row>
    <row r="500" spans="1:7" s="258" customFormat="1" ht="42" x14ac:dyDescent="0.4">
      <c r="A500" s="252" t="s">
        <v>341</v>
      </c>
      <c r="B500" s="122" t="s">
        <v>30</v>
      </c>
      <c r="C500" s="384"/>
      <c r="D500" s="418"/>
      <c r="E500" s="384"/>
      <c r="F500" s="123"/>
      <c r="G500" s="114"/>
    </row>
    <row r="501" spans="1:7" s="258" customFormat="1" ht="42" x14ac:dyDescent="0.4">
      <c r="A501" s="252" t="s">
        <v>375</v>
      </c>
      <c r="B501" s="122" t="s">
        <v>30</v>
      </c>
      <c r="C501" s="384"/>
      <c r="D501" s="418"/>
      <c r="E501" s="384"/>
      <c r="F501" s="123"/>
      <c r="G501" s="114"/>
    </row>
    <row r="502" spans="1:7" s="258" customFormat="1" ht="21" x14ac:dyDescent="0.4">
      <c r="A502" s="201" t="s">
        <v>417</v>
      </c>
      <c r="B502" s="122" t="s">
        <v>30</v>
      </c>
      <c r="C502" s="384"/>
      <c r="D502" s="418"/>
      <c r="E502" s="384"/>
      <c r="F502" s="123"/>
      <c r="G502" s="114"/>
    </row>
    <row r="503" spans="1:7" s="258" customFormat="1" ht="21" x14ac:dyDescent="0.4">
      <c r="A503" s="252" t="s">
        <v>347</v>
      </c>
      <c r="B503" s="122" t="s">
        <v>30</v>
      </c>
      <c r="C503" s="384"/>
      <c r="D503" s="418"/>
      <c r="E503" s="384"/>
      <c r="F503" s="123"/>
      <c r="G503" s="114"/>
    </row>
    <row r="504" spans="1:7" s="258" customFormat="1" ht="21" x14ac:dyDescent="0.4">
      <c r="A504" s="301"/>
      <c r="B504" s="302"/>
      <c r="C504" s="303"/>
      <c r="D504" s="420"/>
      <c r="E504" s="303"/>
      <c r="F504" s="303"/>
      <c r="G504" s="135"/>
    </row>
    <row r="505" spans="1:7" s="258" customFormat="1" ht="39" customHeight="1" x14ac:dyDescent="0.5">
      <c r="A505" s="484" t="s">
        <v>23</v>
      </c>
      <c r="B505" s="485"/>
      <c r="C505" s="485"/>
      <c r="D505" s="485"/>
      <c r="E505" s="485"/>
      <c r="F505" s="486"/>
      <c r="G505" s="114"/>
    </row>
    <row r="506" spans="1:7" s="258" customFormat="1" ht="30" customHeight="1" x14ac:dyDescent="0.4">
      <c r="A506" s="252" t="s">
        <v>80</v>
      </c>
      <c r="B506" s="122" t="s">
        <v>30</v>
      </c>
      <c r="C506" s="284"/>
      <c r="D506" s="422"/>
      <c r="E506" s="284"/>
      <c r="F506" s="123"/>
      <c r="G506" s="114"/>
    </row>
    <row r="507" spans="1:7" s="258" customFormat="1" ht="39" customHeight="1" x14ac:dyDescent="0.4">
      <c r="A507" s="252" t="s">
        <v>106</v>
      </c>
      <c r="B507" s="122" t="s">
        <v>30</v>
      </c>
      <c r="C507" s="284"/>
      <c r="D507" s="422"/>
      <c r="E507" s="284"/>
      <c r="F507" s="123"/>
      <c r="G507" s="114"/>
    </row>
    <row r="508" spans="1:7" s="258" customFormat="1" ht="33.75" customHeight="1" x14ac:dyDescent="0.4">
      <c r="A508" s="252" t="s">
        <v>366</v>
      </c>
      <c r="B508" s="122" t="s">
        <v>30</v>
      </c>
      <c r="C508" s="284"/>
      <c r="D508" s="422"/>
      <c r="E508" s="284"/>
      <c r="F508" s="123"/>
      <c r="G508" s="114"/>
    </row>
    <row r="509" spans="1:7" s="258" customFormat="1" ht="36" customHeight="1" x14ac:dyDescent="0.45">
      <c r="A509" s="404" t="s">
        <v>50</v>
      </c>
      <c r="B509" s="122" t="s">
        <v>30</v>
      </c>
      <c r="C509" s="143" t="str">
        <f>IF(B509=0, -10, IF(B509=1, -5, "0"))</f>
        <v>0</v>
      </c>
      <c r="D509" s="422"/>
      <c r="E509" s="284"/>
      <c r="F509" s="123"/>
      <c r="G509" s="114"/>
    </row>
    <row r="510" spans="1:7" s="258" customFormat="1" ht="39" customHeight="1" x14ac:dyDescent="0.45">
      <c r="A510" s="404" t="s">
        <v>379</v>
      </c>
      <c r="B510" s="122" t="s">
        <v>30</v>
      </c>
      <c r="C510" s="143" t="str">
        <f>IF(B510=0, -10, "0")</f>
        <v>0</v>
      </c>
      <c r="D510" s="422"/>
      <c r="E510" s="284"/>
      <c r="F510" s="123"/>
      <c r="G510" s="114"/>
    </row>
    <row r="511" spans="1:7" s="258" customFormat="1" ht="30" customHeight="1" x14ac:dyDescent="0.4">
      <c r="A511" s="252" t="s">
        <v>344</v>
      </c>
      <c r="B511" s="122" t="s">
        <v>30</v>
      </c>
      <c r="C511" s="284"/>
      <c r="D511" s="422"/>
      <c r="E511" s="284"/>
      <c r="F511" s="123"/>
      <c r="G511" s="114"/>
    </row>
    <row r="512" spans="1:7" s="258" customFormat="1" ht="42" x14ac:dyDescent="0.4">
      <c r="A512" s="290" t="s">
        <v>354</v>
      </c>
      <c r="B512" s="122" t="s">
        <v>30</v>
      </c>
      <c r="C512" s="142" t="str">
        <f>IF(B512=0, -2, "0")</f>
        <v>0</v>
      </c>
      <c r="D512" s="422"/>
      <c r="E512" s="284"/>
      <c r="F512" s="123"/>
      <c r="G512" s="114"/>
    </row>
    <row r="513" spans="1:7" s="258" customFormat="1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422"/>
      <c r="E513" s="284"/>
      <c r="F513" s="123"/>
      <c r="G513" s="114"/>
    </row>
    <row r="514" spans="1:7" s="258" customFormat="1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422"/>
      <c r="E514" s="284"/>
      <c r="F514" s="123"/>
      <c r="G514" s="114"/>
    </row>
    <row r="515" spans="1:7" s="258" customFormat="1" ht="34.5" customHeight="1" x14ac:dyDescent="0.4">
      <c r="A515" s="201" t="s">
        <v>417</v>
      </c>
      <c r="B515" s="122" t="s">
        <v>30</v>
      </c>
      <c r="C515" s="122"/>
      <c r="D515" s="422"/>
      <c r="E515" s="284"/>
      <c r="F515" s="123"/>
      <c r="G515" s="114"/>
    </row>
    <row r="516" spans="1:7" s="258" customFormat="1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422"/>
      <c r="E516" s="284"/>
      <c r="F516" s="123"/>
      <c r="G516" s="114"/>
    </row>
    <row r="517" spans="1:7" s="258" customFormat="1" ht="24" customHeight="1" x14ac:dyDescent="0.3">
      <c r="A517" s="494"/>
      <c r="B517" s="494"/>
      <c r="C517" s="494"/>
      <c r="D517" s="494"/>
      <c r="E517" s="494"/>
      <c r="F517" s="494"/>
      <c r="G517" s="494"/>
    </row>
    <row r="518" spans="1:7" s="258" customFormat="1" ht="26.25" customHeight="1" x14ac:dyDescent="0.5">
      <c r="A518" s="368" t="s">
        <v>311</v>
      </c>
      <c r="B518" s="506"/>
      <c r="C518" s="506"/>
      <c r="D518" s="506"/>
      <c r="E518" s="506"/>
      <c r="F518" s="506"/>
      <c r="G518" s="114"/>
    </row>
    <row r="519" spans="1:7" s="258" customFormat="1" ht="34.5" customHeight="1" x14ac:dyDescent="0.4">
      <c r="A519" s="252" t="s">
        <v>348</v>
      </c>
      <c r="B519" s="122" t="s">
        <v>30</v>
      </c>
      <c r="C519" s="288"/>
      <c r="D519" s="422"/>
      <c r="E519" s="287"/>
      <c r="F519" s="123"/>
      <c r="G519" s="114"/>
    </row>
    <row r="520" spans="1:7" s="258" customFormat="1" ht="37.5" customHeight="1" x14ac:dyDescent="0.4">
      <c r="A520" s="252" t="s">
        <v>369</v>
      </c>
      <c r="B520" s="122" t="s">
        <v>30</v>
      </c>
      <c r="C520" s="285"/>
      <c r="D520" s="422"/>
      <c r="E520" s="284"/>
      <c r="F520" s="123"/>
      <c r="G520" s="129"/>
    </row>
    <row r="521" spans="1:7" s="258" customFormat="1" ht="38.25" customHeight="1" x14ac:dyDescent="0.4">
      <c r="A521" s="252" t="s">
        <v>333</v>
      </c>
      <c r="B521" s="122" t="s">
        <v>30</v>
      </c>
      <c r="C521" s="285"/>
      <c r="D521" s="422"/>
      <c r="E521" s="284"/>
      <c r="F521" s="123"/>
      <c r="G521" s="114"/>
    </row>
    <row r="522" spans="1:7" s="258" customFormat="1" ht="43.5" customHeight="1" x14ac:dyDescent="0.45">
      <c r="A522" s="252" t="s">
        <v>328</v>
      </c>
      <c r="B522" s="122" t="s">
        <v>30</v>
      </c>
      <c r="C522" s="284"/>
      <c r="D522" s="308"/>
      <c r="E522" s="308"/>
      <c r="F522" s="123"/>
      <c r="G522" s="129"/>
    </row>
    <row r="523" spans="1:7" s="258" customFormat="1" ht="42" x14ac:dyDescent="0.4">
      <c r="A523" s="252" t="s">
        <v>349</v>
      </c>
      <c r="B523" s="122" t="s">
        <v>30</v>
      </c>
      <c r="C523" s="284"/>
      <c r="D523" s="123"/>
      <c r="E523" s="124"/>
      <c r="F523" s="123"/>
      <c r="G523" s="114"/>
    </row>
    <row r="524" spans="1:7" s="258" customFormat="1" ht="21" x14ac:dyDescent="0.4">
      <c r="A524" s="252" t="s">
        <v>406</v>
      </c>
      <c r="B524" s="122" t="s">
        <v>30</v>
      </c>
      <c r="C524" s="284"/>
      <c r="D524" s="157"/>
      <c r="E524" s="157"/>
      <c r="F524" s="123"/>
      <c r="G524" s="114"/>
    </row>
    <row r="525" spans="1:7" s="258" customFormat="1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0" t="str">
        <f>IFERROR(E525/F525,"N.A")</f>
        <v>N.A</v>
      </c>
      <c r="E525" s="157"/>
      <c r="F525" s="123"/>
      <c r="G525" s="114"/>
    </row>
    <row r="526" spans="1:7" s="258" customFormat="1" ht="21" customHeight="1" x14ac:dyDescent="0.45">
      <c r="A526" s="407" t="s">
        <v>453</v>
      </c>
      <c r="B526" s="408"/>
      <c r="C526" s="409"/>
      <c r="D526" s="313">
        <f>SUM(B519:C525,B492:C503,B484:C489,B506:C516)</f>
        <v>0</v>
      </c>
      <c r="E526" s="108"/>
      <c r="F526" s="114"/>
      <c r="G526" s="129"/>
    </row>
    <row r="527" spans="1:7" s="258" customFormat="1" ht="21" customHeight="1" x14ac:dyDescent="0.45">
      <c r="A527" s="150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s="258" customFormat="1" ht="21" x14ac:dyDescent="0.4">
      <c r="A528" s="301"/>
      <c r="B528" s="302"/>
      <c r="C528" s="303"/>
      <c r="D528" s="312"/>
      <c r="E528" s="312"/>
      <c r="F528" s="312"/>
      <c r="G528" s="114"/>
    </row>
    <row r="529" spans="1:7" s="258" customFormat="1" ht="21" x14ac:dyDescent="0.4">
      <c r="A529" s="301"/>
      <c r="B529" s="302"/>
      <c r="C529" s="303"/>
      <c r="D529" s="312"/>
      <c r="E529" s="312"/>
      <c r="F529" s="312"/>
      <c r="G529" s="114"/>
    </row>
    <row r="530" spans="1:7" s="258" customFormat="1" ht="21" customHeight="1" x14ac:dyDescent="0.5">
      <c r="A530" s="512" t="s">
        <v>97</v>
      </c>
      <c r="B530" s="512"/>
      <c r="C530" s="512"/>
      <c r="D530" s="512"/>
      <c r="E530" s="512"/>
      <c r="F530" s="512"/>
      <c r="G530" s="114"/>
    </row>
    <row r="531" spans="1:7" s="258" customFormat="1" ht="22.5" customHeight="1" x14ac:dyDescent="0.4">
      <c r="A531" s="234">
        <f>B11</f>
        <v>43510</v>
      </c>
      <c r="B531" s="114"/>
      <c r="C531" s="135"/>
      <c r="D531" s="137"/>
      <c r="E531" s="137"/>
      <c r="F531" s="137"/>
      <c r="G531" s="114"/>
    </row>
    <row r="532" spans="1:7" s="258" customFormat="1" ht="21" x14ac:dyDescent="0.4">
      <c r="A532" s="487" t="s">
        <v>28</v>
      </c>
      <c r="B532" s="489" t="s">
        <v>29</v>
      </c>
      <c r="C532" s="490"/>
      <c r="D532" s="451" t="s">
        <v>42</v>
      </c>
      <c r="E532" s="451" t="s">
        <v>266</v>
      </c>
      <c r="F532" s="451" t="s">
        <v>302</v>
      </c>
      <c r="G532" s="114"/>
    </row>
    <row r="533" spans="1:7" s="258" customFormat="1" ht="21" x14ac:dyDescent="0.4">
      <c r="A533" s="488"/>
      <c r="B533" s="315" t="s">
        <v>32</v>
      </c>
      <c r="C533" s="316" t="s">
        <v>31</v>
      </c>
      <c r="D533" s="451"/>
      <c r="E533" s="451"/>
      <c r="F533" s="451"/>
      <c r="G533" s="114"/>
    </row>
    <row r="534" spans="1:7" s="80" customFormat="1" ht="22.5" x14ac:dyDescent="0.4">
      <c r="A534" s="364"/>
      <c r="B534" s="365"/>
      <c r="C534" s="365"/>
      <c r="D534" s="361"/>
      <c r="E534" s="361"/>
      <c r="F534" s="361"/>
      <c r="G534" s="129"/>
    </row>
    <row r="535" spans="1:7" s="258" customFormat="1" ht="24.75" x14ac:dyDescent="0.4">
      <c r="A535" s="369" t="s">
        <v>17</v>
      </c>
      <c r="B535" s="317"/>
      <c r="C535" s="508"/>
      <c r="D535" s="508"/>
      <c r="E535" s="508"/>
      <c r="F535" s="509"/>
      <c r="G535" s="114"/>
    </row>
    <row r="536" spans="1:7" s="258" customFormat="1" ht="21" x14ac:dyDescent="0.4">
      <c r="A536" s="235" t="s">
        <v>6</v>
      </c>
      <c r="B536" s="122">
        <v>2</v>
      </c>
      <c r="C536" s="122"/>
      <c r="D536" s="128"/>
      <c r="E536" s="124"/>
      <c r="F536" s="123"/>
      <c r="G536" s="114"/>
    </row>
    <row r="537" spans="1:7" s="258" customFormat="1" ht="21" x14ac:dyDescent="0.4">
      <c r="A537" s="237" t="s">
        <v>18</v>
      </c>
      <c r="B537" s="122">
        <v>2</v>
      </c>
      <c r="C537" s="122"/>
      <c r="D537" s="123"/>
      <c r="E537" s="124"/>
      <c r="F537" s="123"/>
      <c r="G537" s="114"/>
    </row>
    <row r="538" spans="1:7" s="258" customFormat="1" ht="21" x14ac:dyDescent="0.4">
      <c r="A538" s="235" t="s">
        <v>98</v>
      </c>
      <c r="B538" s="122">
        <v>2</v>
      </c>
      <c r="C538" s="122"/>
      <c r="D538" s="123"/>
      <c r="E538" s="124"/>
      <c r="F538" s="123" t="s">
        <v>298</v>
      </c>
      <c r="G538" s="114"/>
    </row>
    <row r="539" spans="1:7" s="258" customFormat="1" ht="21" x14ac:dyDescent="0.4">
      <c r="A539" s="237" t="s">
        <v>147</v>
      </c>
      <c r="B539" s="122">
        <v>2</v>
      </c>
      <c r="C539" s="126"/>
      <c r="D539" s="121"/>
      <c r="E539" s="127"/>
      <c r="F539" s="123"/>
      <c r="G539" s="114"/>
    </row>
    <row r="540" spans="1:7" s="258" customFormat="1" ht="22.5" customHeight="1" x14ac:dyDescent="0.45">
      <c r="A540" s="226" t="s">
        <v>48</v>
      </c>
      <c r="B540" s="122">
        <v>2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s="258" customFormat="1" ht="21" x14ac:dyDescent="0.4">
      <c r="A541" s="235" t="s">
        <v>383</v>
      </c>
      <c r="B541" s="122">
        <v>2</v>
      </c>
      <c r="C541" s="166"/>
      <c r="D541" s="128"/>
      <c r="E541" s="127"/>
      <c r="F541" s="123"/>
      <c r="G541" s="114"/>
    </row>
    <row r="542" spans="1:7" s="258" customFormat="1" ht="21" customHeight="1" x14ac:dyDescent="0.4">
      <c r="A542" s="463" t="s">
        <v>34</v>
      </c>
      <c r="B542" s="464"/>
      <c r="C542" s="465"/>
      <c r="D542" s="406">
        <f>SUM(B536:C541)</f>
        <v>12</v>
      </c>
      <c r="E542" s="248"/>
      <c r="F542" s="248"/>
      <c r="G542" s="114"/>
    </row>
    <row r="543" spans="1:7" s="258" customFormat="1" ht="21" customHeight="1" x14ac:dyDescent="0.4">
      <c r="A543" s="463" t="s">
        <v>33</v>
      </c>
      <c r="B543" s="464"/>
      <c r="C543" s="465"/>
      <c r="D543" s="387">
        <f>D542/(COUNT(B536:C541)*2)</f>
        <v>1</v>
      </c>
      <c r="E543" s="248"/>
      <c r="F543" s="248"/>
      <c r="G543" s="114"/>
    </row>
    <row r="544" spans="1:7" s="258" customFormat="1" ht="21" x14ac:dyDescent="0.4">
      <c r="A544" s="437"/>
      <c r="B544" s="437"/>
      <c r="C544" s="437"/>
      <c r="D544" s="437"/>
      <c r="E544" s="437"/>
      <c r="F544" s="437"/>
      <c r="G544" s="135"/>
    </row>
    <row r="545" spans="1:7" s="258" customFormat="1" ht="24.75" x14ac:dyDescent="0.4">
      <c r="A545" s="362" t="s">
        <v>94</v>
      </c>
      <c r="B545" s="137"/>
      <c r="C545" s="137"/>
      <c r="D545" s="173"/>
      <c r="E545" s="225"/>
      <c r="F545" s="173"/>
      <c r="G545" s="135"/>
    </row>
    <row r="546" spans="1:7" s="258" customFormat="1" ht="22.5" x14ac:dyDescent="0.4">
      <c r="A546" s="121" t="s">
        <v>99</v>
      </c>
      <c r="B546" s="122">
        <v>2</v>
      </c>
      <c r="C546" s="206"/>
      <c r="D546" s="191"/>
      <c r="E546" s="124"/>
      <c r="F546" s="123"/>
      <c r="G546" s="129"/>
    </row>
    <row r="547" spans="1:7" s="258" customFormat="1" ht="42" x14ac:dyDescent="0.4">
      <c r="A547" s="121" t="s">
        <v>204</v>
      </c>
      <c r="B547" s="122">
        <v>2</v>
      </c>
      <c r="C547" s="122"/>
      <c r="D547" s="257"/>
      <c r="E547" s="321"/>
      <c r="F547" s="123"/>
      <c r="G547" s="129"/>
    </row>
    <row r="548" spans="1:7" s="258" customFormat="1" ht="21" x14ac:dyDescent="0.4">
      <c r="A548" s="121" t="s">
        <v>294</v>
      </c>
      <c r="B548" s="122">
        <v>2</v>
      </c>
      <c r="C548" s="122"/>
      <c r="D548" s="179"/>
      <c r="E548" s="127"/>
      <c r="F548" s="123"/>
      <c r="G548" s="129"/>
    </row>
    <row r="549" spans="1:7" s="258" customFormat="1" ht="21" x14ac:dyDescent="0.4">
      <c r="A549" s="121" t="s">
        <v>114</v>
      </c>
      <c r="B549" s="122">
        <v>1</v>
      </c>
      <c r="C549" s="122"/>
      <c r="D549" s="201" t="s">
        <v>491</v>
      </c>
      <c r="E549" s="127"/>
      <c r="F549" s="123"/>
      <c r="G549" s="114"/>
    </row>
    <row r="550" spans="1:7" s="258" customFormat="1" ht="45" x14ac:dyDescent="0.4">
      <c r="A550" s="214" t="s">
        <v>327</v>
      </c>
      <c r="B550" s="122">
        <v>2</v>
      </c>
      <c r="C550" s="143" t="str">
        <f>IF(B550=0, -10, "0")</f>
        <v>0</v>
      </c>
      <c r="D550" s="201"/>
      <c r="E550" s="127"/>
      <c r="F550" s="123"/>
      <c r="G550" s="114"/>
    </row>
    <row r="551" spans="1:7" s="258" customFormat="1" ht="51.75" customHeight="1" x14ac:dyDescent="0.4">
      <c r="A551" s="121" t="s">
        <v>150</v>
      </c>
      <c r="B551" s="122">
        <v>2</v>
      </c>
      <c r="C551" s="126"/>
      <c r="D551" s="123"/>
      <c r="E551" s="124"/>
      <c r="F551" s="123"/>
      <c r="G551" s="114"/>
    </row>
    <row r="552" spans="1:7" s="258" customFormat="1" ht="30.75" customHeight="1" x14ac:dyDescent="0.4">
      <c r="A552" s="201" t="s">
        <v>426</v>
      </c>
      <c r="B552" s="122">
        <v>2</v>
      </c>
      <c r="C552" s="126"/>
      <c r="D552" s="307"/>
      <c r="E552" s="307"/>
      <c r="F552" s="123"/>
      <c r="G552" s="129"/>
    </row>
    <row r="553" spans="1:7" s="258" customFormat="1" ht="42" x14ac:dyDescent="0.4">
      <c r="A553" s="290" t="s">
        <v>354</v>
      </c>
      <c r="B553" s="122">
        <v>2</v>
      </c>
      <c r="C553" s="142" t="str">
        <f>IF(B553=0, -2, "0")</f>
        <v>0</v>
      </c>
      <c r="D553" s="128"/>
      <c r="E553" s="127"/>
      <c r="F553" s="123"/>
      <c r="G553" s="114"/>
    </row>
    <row r="554" spans="1:7" s="258" customFormat="1" ht="21" x14ac:dyDescent="0.4">
      <c r="A554" s="290" t="s">
        <v>63</v>
      </c>
      <c r="B554" s="122">
        <v>2</v>
      </c>
      <c r="C554" s="142" t="str">
        <f>IF(B554=0, -2, "0")</f>
        <v>0</v>
      </c>
      <c r="D554" s="128"/>
      <c r="E554" s="127"/>
      <c r="F554" s="123"/>
      <c r="G554" s="129"/>
    </row>
    <row r="555" spans="1:7" s="258" customFormat="1" ht="21" x14ac:dyDescent="0.4">
      <c r="A555" s="290" t="s">
        <v>331</v>
      </c>
      <c r="B555" s="122">
        <v>2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29"/>
      <c r="B556" s="462"/>
      <c r="C556" s="462"/>
      <c r="D556" s="462"/>
      <c r="E556" s="462"/>
      <c r="F556" s="462"/>
      <c r="G556" s="462"/>
    </row>
    <row r="557" spans="1:7" s="258" customFormat="1" ht="35.25" customHeight="1" x14ac:dyDescent="0.4">
      <c r="A557" s="370" t="s">
        <v>311</v>
      </c>
      <c r="B557" s="337"/>
      <c r="C557" s="460"/>
      <c r="D557" s="460"/>
      <c r="E557" s="460"/>
      <c r="F557" s="461"/>
      <c r="G557" s="129"/>
    </row>
    <row r="558" spans="1:7" s="258" customFormat="1" ht="21" x14ac:dyDescent="0.4">
      <c r="A558" s="125" t="s">
        <v>329</v>
      </c>
      <c r="B558" s="122">
        <v>2</v>
      </c>
      <c r="C558" s="183"/>
      <c r="D558" s="128"/>
      <c r="E558" s="127"/>
      <c r="F558" s="123"/>
      <c r="G558" s="129"/>
    </row>
    <row r="559" spans="1:7" s="258" customFormat="1" ht="21" x14ac:dyDescent="0.4">
      <c r="A559" s="125" t="s">
        <v>303</v>
      </c>
      <c r="B559" s="122">
        <v>2</v>
      </c>
      <c r="C559" s="183"/>
      <c r="D559" s="128"/>
      <c r="E559" s="127"/>
      <c r="F559" s="123"/>
      <c r="G559" s="129"/>
    </row>
    <row r="560" spans="1:7" s="258" customFormat="1" ht="21" x14ac:dyDescent="0.4">
      <c r="A560" s="125" t="s">
        <v>376</v>
      </c>
      <c r="B560" s="122">
        <v>2</v>
      </c>
      <c r="C560" s="183"/>
      <c r="D560" s="128"/>
      <c r="E560" s="127"/>
      <c r="F560" s="123"/>
      <c r="G560" s="114"/>
    </row>
    <row r="561" spans="1:7" s="258" customFormat="1" ht="21" x14ac:dyDescent="0.4">
      <c r="A561" s="188" t="s">
        <v>377</v>
      </c>
      <c r="B561" s="122">
        <v>2</v>
      </c>
      <c r="C561" s="183"/>
      <c r="D561" s="128"/>
      <c r="E561" s="127"/>
      <c r="F561" s="123"/>
      <c r="G561" s="114"/>
    </row>
    <row r="562" spans="1:7" s="258" customFormat="1" ht="21" x14ac:dyDescent="0.4">
      <c r="A562" s="188" t="s">
        <v>318</v>
      </c>
      <c r="B562" s="122">
        <v>2</v>
      </c>
      <c r="C562" s="174"/>
      <c r="D562" s="146"/>
      <c r="E562" s="147"/>
      <c r="F562" s="123"/>
      <c r="G562" s="114"/>
    </row>
    <row r="563" spans="1:7" s="258" customFormat="1" ht="21" x14ac:dyDescent="0.4">
      <c r="A563" s="188" t="s">
        <v>328</v>
      </c>
      <c r="B563" s="122">
        <v>2</v>
      </c>
      <c r="C563" s="174"/>
      <c r="D563" s="319"/>
      <c r="E563" s="124"/>
      <c r="F563" s="123"/>
      <c r="G563" s="114"/>
    </row>
    <row r="564" spans="1:7" s="258" customFormat="1" ht="21" x14ac:dyDescent="0.4">
      <c r="A564" s="125" t="s">
        <v>406</v>
      </c>
      <c r="B564" s="122">
        <v>2</v>
      </c>
      <c r="C564" s="174"/>
      <c r="D564" s="305"/>
      <c r="E564" s="124"/>
      <c r="F564" s="123"/>
      <c r="G564" s="114"/>
    </row>
    <row r="565" spans="1:7" s="258" customFormat="1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0" t="str">
        <f>IFERROR(E565/F565,"N.A")</f>
        <v>N.A</v>
      </c>
      <c r="E565" s="124"/>
      <c r="F565" s="123"/>
      <c r="G565" s="114"/>
    </row>
    <row r="566" spans="1:7" s="258" customFormat="1" ht="21" x14ac:dyDescent="0.4">
      <c r="A566" s="455" t="s">
        <v>34</v>
      </c>
      <c r="B566" s="455"/>
      <c r="C566" s="456"/>
      <c r="D566" s="416">
        <f>SUM(B558:C565,B546:C555)</f>
        <v>33</v>
      </c>
      <c r="E566" s="108"/>
      <c r="F566" s="114"/>
      <c r="G566" s="114"/>
    </row>
    <row r="567" spans="1:7" s="258" customFormat="1" ht="21" x14ac:dyDescent="0.4">
      <c r="A567" s="455" t="s">
        <v>33</v>
      </c>
      <c r="B567" s="455"/>
      <c r="C567" s="455"/>
      <c r="D567" s="387">
        <f>D566/(COUNT(B558:C565,B546:C555)*2)</f>
        <v>0.97058823529411764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150" t="s">
        <v>455</v>
      </c>
      <c r="B569" s="189"/>
      <c r="C569" s="190"/>
      <c r="D569" s="153">
        <f>SUM(D566,D542)</f>
        <v>45</v>
      </c>
      <c r="E569" s="177"/>
      <c r="F569" s="129"/>
      <c r="G569" s="114"/>
    </row>
    <row r="570" spans="1:7" ht="21" customHeight="1" x14ac:dyDescent="0.45">
      <c r="A570" s="150" t="s">
        <v>456</v>
      </c>
      <c r="B570" s="189"/>
      <c r="C570" s="190"/>
      <c r="D570" s="154">
        <f>D569/(COUNT(B546:C555,B536:C541,B558:C565)*2)</f>
        <v>0.97826086956521741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7"/>
      <c r="B572" s="437"/>
      <c r="C572" s="437"/>
      <c r="D572" s="437"/>
      <c r="E572" s="437"/>
      <c r="F572" s="437"/>
      <c r="G572" s="114"/>
    </row>
    <row r="573" spans="1:7" ht="22.5" x14ac:dyDescent="0.45">
      <c r="A573" s="468" t="s">
        <v>19</v>
      </c>
      <c r="B573" s="468"/>
      <c r="C573" s="468"/>
      <c r="D573" s="468"/>
      <c r="E573" s="468"/>
      <c r="F573" s="468"/>
      <c r="G573" s="114"/>
    </row>
    <row r="574" spans="1:7" ht="22.5" x14ac:dyDescent="0.4">
      <c r="A574" s="243">
        <f>B11</f>
        <v>43510</v>
      </c>
      <c r="B574" s="114"/>
      <c r="C574" s="135"/>
      <c r="D574" s="356"/>
      <c r="E574" s="356"/>
      <c r="F574" s="356"/>
      <c r="G574" s="114"/>
    </row>
    <row r="575" spans="1:7" ht="21" x14ac:dyDescent="0.4">
      <c r="A575" s="481" t="s">
        <v>28</v>
      </c>
      <c r="B575" s="482" t="s">
        <v>29</v>
      </c>
      <c r="C575" s="482"/>
      <c r="D575" s="483" t="s">
        <v>42</v>
      </c>
      <c r="E575" s="483" t="s">
        <v>266</v>
      </c>
      <c r="F575" s="483" t="s">
        <v>302</v>
      </c>
      <c r="G575" s="114"/>
    </row>
    <row r="576" spans="1:7" ht="21" x14ac:dyDescent="0.4">
      <c r="A576" s="481"/>
      <c r="B576" s="320" t="s">
        <v>32</v>
      </c>
      <c r="C576" s="320" t="s">
        <v>31</v>
      </c>
      <c r="D576" s="483"/>
      <c r="E576" s="483"/>
      <c r="F576" s="483"/>
      <c r="G576" s="129"/>
    </row>
    <row r="577" spans="1:7" s="80" customFormat="1" ht="22.5" x14ac:dyDescent="0.4">
      <c r="A577" s="371"/>
      <c r="B577" s="372"/>
      <c r="C577" s="372"/>
      <c r="D577" s="341"/>
      <c r="E577" s="341"/>
      <c r="F577" s="373"/>
      <c r="G577" s="129"/>
    </row>
    <row r="578" spans="1:7" ht="24.75" x14ac:dyDescent="0.4">
      <c r="A578" s="495" t="s">
        <v>10</v>
      </c>
      <c r="B578" s="496"/>
      <c r="C578" s="496"/>
      <c r="D578" s="496"/>
      <c r="E578" s="496"/>
      <c r="F578" s="497"/>
      <c r="G578" s="129"/>
    </row>
    <row r="579" spans="1:7" ht="21" x14ac:dyDescent="0.4">
      <c r="A579" s="121" t="s">
        <v>86</v>
      </c>
      <c r="B579" s="122">
        <v>2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>
        <v>2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>
        <v>2</v>
      </c>
      <c r="C581" s="122"/>
      <c r="D581" s="123"/>
      <c r="E581" s="124"/>
      <c r="F581" s="123"/>
      <c r="G581" s="129"/>
    </row>
    <row r="582" spans="1:7" ht="21" x14ac:dyDescent="0.4">
      <c r="A582" s="399" t="s">
        <v>20</v>
      </c>
      <c r="B582" s="122">
        <v>2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>
        <v>2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>
        <v>2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>
        <v>2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>
        <v>2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>
        <v>2</v>
      </c>
      <c r="C587" s="126"/>
      <c r="D587" s="123"/>
      <c r="E587" s="124"/>
      <c r="F587" s="123"/>
      <c r="G587" s="129"/>
    </row>
    <row r="588" spans="1:7" s="258" customFormat="1" ht="21" x14ac:dyDescent="0.4">
      <c r="A588" s="455" t="s">
        <v>34</v>
      </c>
      <c r="B588" s="455"/>
      <c r="C588" s="456"/>
      <c r="D588" s="416">
        <f>SUM(B579:C587)</f>
        <v>18</v>
      </c>
      <c r="E588" s="108"/>
      <c r="F588" s="114"/>
      <c r="G588" s="114"/>
    </row>
    <row r="589" spans="1:7" s="258" customFormat="1" ht="21" x14ac:dyDescent="0.4">
      <c r="A589" s="455" t="s">
        <v>33</v>
      </c>
      <c r="B589" s="455"/>
      <c r="C589" s="455"/>
      <c r="D589" s="387">
        <f>D588/(COUNT(B579:C587)*2)</f>
        <v>1</v>
      </c>
      <c r="E589" s="108"/>
      <c r="F589" s="114"/>
      <c r="G589" s="114"/>
    </row>
    <row r="590" spans="1:7" s="258" customFormat="1" ht="21" x14ac:dyDescent="0.4">
      <c r="A590" s="388"/>
      <c r="B590" s="389"/>
      <c r="C590" s="389"/>
      <c r="D590" s="390"/>
      <c r="E590" s="108"/>
      <c r="F590" s="114"/>
      <c r="G590" s="114"/>
    </row>
    <row r="591" spans="1:7" ht="39.75" customHeight="1" x14ac:dyDescent="0.4">
      <c r="A591" s="498" t="s">
        <v>23</v>
      </c>
      <c r="B591" s="499"/>
      <c r="C591" s="499"/>
      <c r="D591" s="499"/>
      <c r="E591" s="499"/>
      <c r="F591" s="500"/>
      <c r="G591" s="129"/>
    </row>
    <row r="592" spans="1:7" ht="42" x14ac:dyDescent="0.4">
      <c r="A592" s="121" t="s">
        <v>87</v>
      </c>
      <c r="B592" s="122">
        <v>1</v>
      </c>
      <c r="C592" s="122"/>
      <c r="D592" s="123" t="s">
        <v>492</v>
      </c>
      <c r="E592" s="124"/>
      <c r="F592" s="123" t="s">
        <v>298</v>
      </c>
      <c r="G592" s="129"/>
    </row>
    <row r="593" spans="1:7" ht="22.5" customHeight="1" x14ac:dyDescent="0.45">
      <c r="A593" s="226" t="s">
        <v>7</v>
      </c>
      <c r="B593" s="122">
        <v>2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>
        <v>2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>
        <v>2</v>
      </c>
      <c r="C595" s="122"/>
      <c r="D595" s="307"/>
      <c r="E595" s="307"/>
      <c r="F595" s="123"/>
      <c r="G595" s="129"/>
    </row>
    <row r="596" spans="1:7" ht="21" x14ac:dyDescent="0.4">
      <c r="A596" s="400" t="s">
        <v>88</v>
      </c>
      <c r="B596" s="122">
        <v>2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>
        <v>2</v>
      </c>
      <c r="C597" s="122"/>
      <c r="D597" s="170"/>
      <c r="E597" s="124"/>
      <c r="F597" s="123"/>
      <c r="G597" s="129"/>
    </row>
    <row r="598" spans="1:7" s="258" customFormat="1" ht="27" customHeight="1" x14ac:dyDescent="0.4">
      <c r="A598" s="307" t="s">
        <v>384</v>
      </c>
      <c r="B598" s="122">
        <v>2</v>
      </c>
      <c r="C598" s="307"/>
      <c r="D598" s="172"/>
      <c r="E598" s="124"/>
      <c r="F598" s="123"/>
      <c r="G598" s="129"/>
    </row>
    <row r="599" spans="1:7" s="258" customFormat="1" ht="48.75" customHeight="1" x14ac:dyDescent="0.4">
      <c r="A599" s="125" t="s">
        <v>329</v>
      </c>
      <c r="B599" s="122">
        <v>2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>
        <v>2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>
        <v>2</v>
      </c>
      <c r="C601" s="122"/>
      <c r="D601" s="172"/>
      <c r="E601" s="124"/>
      <c r="F601" s="123"/>
      <c r="G601" s="129"/>
    </row>
    <row r="602" spans="1:7" ht="42" x14ac:dyDescent="0.4">
      <c r="A602" s="157" t="s">
        <v>377</v>
      </c>
      <c r="B602" s="122">
        <v>1</v>
      </c>
      <c r="C602" s="122"/>
      <c r="D602" s="426" t="s">
        <v>493</v>
      </c>
      <c r="E602" s="147"/>
      <c r="F602" s="123" t="s">
        <v>298</v>
      </c>
      <c r="G602" s="129"/>
    </row>
    <row r="603" spans="1:7" ht="21" x14ac:dyDescent="0.4">
      <c r="A603" s="188" t="s">
        <v>328</v>
      </c>
      <c r="B603" s="122">
        <v>2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>
        <v>2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>
        <v>2</v>
      </c>
      <c r="C605" s="122"/>
      <c r="D605" s="410">
        <v>0.5</v>
      </c>
      <c r="E605" s="124"/>
      <c r="F605" s="123"/>
      <c r="G605" s="129"/>
    </row>
    <row r="606" spans="1:7" s="258" customFormat="1" ht="21" x14ac:dyDescent="0.4">
      <c r="A606" s="455" t="s">
        <v>34</v>
      </c>
      <c r="B606" s="455"/>
      <c r="C606" s="456"/>
      <c r="D606" s="416">
        <f>SUM(B592:C605)</f>
        <v>26</v>
      </c>
      <c r="E606" s="108"/>
      <c r="F606" s="114"/>
      <c r="G606" s="114"/>
    </row>
    <row r="607" spans="1:7" s="258" customFormat="1" ht="21" x14ac:dyDescent="0.4">
      <c r="A607" s="455" t="s">
        <v>33</v>
      </c>
      <c r="B607" s="455"/>
      <c r="C607" s="455"/>
      <c r="D607" s="387">
        <f>D606/(COUNT(B592:C605)*2)</f>
        <v>0.9285714285714286</v>
      </c>
      <c r="E607" s="108"/>
      <c r="F607" s="114"/>
      <c r="G607" s="114"/>
    </row>
    <row r="608" spans="1:7" s="258" customFormat="1" ht="21" x14ac:dyDescent="0.4">
      <c r="A608" s="388"/>
      <c r="B608" s="389"/>
      <c r="C608" s="391"/>
      <c r="D608" s="392"/>
      <c r="E608" s="108"/>
      <c r="F608" s="114"/>
      <c r="G608" s="114"/>
    </row>
    <row r="609" spans="1:7" s="80" customFormat="1" ht="22.5" x14ac:dyDescent="0.45">
      <c r="A609" s="150" t="s">
        <v>37</v>
      </c>
      <c r="B609" s="151"/>
      <c r="C609" s="152"/>
      <c r="D609" s="153">
        <f>SUM(B579:C587,B592:C605)</f>
        <v>44</v>
      </c>
      <c r="E609" s="304"/>
      <c r="F609" s="304"/>
      <c r="G609" s="129"/>
    </row>
    <row r="610" spans="1:7" ht="22.5" x14ac:dyDescent="0.45">
      <c r="A610" s="457" t="s">
        <v>170</v>
      </c>
      <c r="B610" s="458"/>
      <c r="C610" s="459"/>
      <c r="D610" s="154">
        <f>D609/(COUNT(B579:C587,B592:C605)*2)</f>
        <v>0.95652173913043481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68" t="s">
        <v>8</v>
      </c>
      <c r="B612" s="468"/>
      <c r="C612" s="468"/>
      <c r="D612" s="468"/>
      <c r="E612" s="468"/>
      <c r="F612" s="468"/>
      <c r="G612" s="129"/>
    </row>
    <row r="613" spans="1:7" ht="22.5" x14ac:dyDescent="0.4">
      <c r="A613" s="156">
        <f>B11</f>
        <v>43510</v>
      </c>
      <c r="B613" s="114"/>
      <c r="C613" s="135"/>
      <c r="D613" s="137"/>
      <c r="E613" s="137"/>
      <c r="F613" s="137"/>
      <c r="G613" s="114"/>
    </row>
    <row r="614" spans="1:7" ht="21" x14ac:dyDescent="0.4">
      <c r="A614" s="449" t="s">
        <v>28</v>
      </c>
      <c r="B614" s="450" t="s">
        <v>29</v>
      </c>
      <c r="C614" s="450"/>
      <c r="D614" s="451" t="s">
        <v>42</v>
      </c>
      <c r="E614" s="451" t="s">
        <v>266</v>
      </c>
      <c r="F614" s="451" t="s">
        <v>302</v>
      </c>
      <c r="G614" s="114"/>
    </row>
    <row r="615" spans="1:7" ht="18.75" customHeight="1" x14ac:dyDescent="0.4">
      <c r="A615" s="449"/>
      <c r="B615" s="118" t="s">
        <v>32</v>
      </c>
      <c r="C615" s="118" t="s">
        <v>31</v>
      </c>
      <c r="D615" s="451"/>
      <c r="E615" s="451"/>
      <c r="F615" s="451"/>
      <c r="G615" s="129"/>
    </row>
    <row r="616" spans="1:7" s="80" customFormat="1" ht="18.75" customHeight="1" x14ac:dyDescent="0.4">
      <c r="A616" s="359"/>
      <c r="B616" s="360"/>
      <c r="C616" s="360"/>
      <c r="D616" s="361"/>
      <c r="E616" s="361"/>
      <c r="F616" s="361"/>
      <c r="G616" s="129"/>
    </row>
    <row r="617" spans="1:7" ht="24.75" x14ac:dyDescent="0.4">
      <c r="A617" s="362" t="s">
        <v>90</v>
      </c>
      <c r="B617" s="137"/>
      <c r="C617" s="466"/>
      <c r="D617" s="466"/>
      <c r="E617" s="466"/>
      <c r="F617" s="467"/>
      <c r="G617" s="114"/>
    </row>
    <row r="618" spans="1:7" ht="63" x14ac:dyDescent="0.4">
      <c r="A618" s="159" t="s">
        <v>89</v>
      </c>
      <c r="B618" s="122">
        <v>1</v>
      </c>
      <c r="C618" s="122"/>
      <c r="D618" s="123" t="s">
        <v>495</v>
      </c>
      <c r="E618" s="124"/>
      <c r="F618" s="123" t="s">
        <v>298</v>
      </c>
      <c r="G618" s="129"/>
    </row>
    <row r="619" spans="1:7" ht="21" x14ac:dyDescent="0.4">
      <c r="A619" s="159" t="s">
        <v>221</v>
      </c>
      <c r="B619" s="122">
        <v>2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>
        <v>2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>
        <v>2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>
        <v>2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>
        <v>2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>
        <v>2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>
        <v>2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>
        <v>2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55" t="s">
        <v>34</v>
      </c>
      <c r="B627" s="455"/>
      <c r="C627" s="455"/>
      <c r="D627" s="416">
        <f>SUM(B618:C626)</f>
        <v>17</v>
      </c>
      <c r="E627" s="492"/>
      <c r="F627" s="471"/>
      <c r="G627" s="129"/>
    </row>
    <row r="628" spans="1:7" ht="21" x14ac:dyDescent="0.4">
      <c r="A628" s="455" t="s">
        <v>33</v>
      </c>
      <c r="B628" s="455"/>
      <c r="C628" s="455"/>
      <c r="D628" s="387">
        <f>D627/(COUNT(B618:C626)*2)</f>
        <v>0.94444444444444442</v>
      </c>
      <c r="E628" s="493"/>
      <c r="F628" s="494"/>
      <c r="G628" s="129"/>
    </row>
    <row r="629" spans="1:7" ht="21" x14ac:dyDescent="0.4">
      <c r="A629" s="325"/>
      <c r="B629" s="135"/>
      <c r="C629" s="491"/>
      <c r="D629" s="491"/>
      <c r="E629" s="491"/>
      <c r="F629" s="491"/>
      <c r="G629" s="129"/>
    </row>
    <row r="630" spans="1:7" ht="18.75" customHeight="1" x14ac:dyDescent="0.4">
      <c r="A630" s="362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>
        <v>2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>
        <v>2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>
        <v>2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>
        <v>2</v>
      </c>
      <c r="C634" s="122"/>
      <c r="D634" s="128"/>
      <c r="E634" s="124"/>
      <c r="F634" s="123"/>
      <c r="G634" s="114"/>
    </row>
    <row r="635" spans="1:7" s="258" customFormat="1" ht="21" x14ac:dyDescent="0.4">
      <c r="A635" s="160" t="s">
        <v>91</v>
      </c>
      <c r="B635" s="122">
        <v>2</v>
      </c>
      <c r="C635" s="122"/>
      <c r="D635" s="63"/>
      <c r="E635" s="124"/>
      <c r="F635" s="123"/>
      <c r="G635" s="114"/>
    </row>
    <row r="636" spans="1:7" ht="21" x14ac:dyDescent="0.4">
      <c r="A636" s="203" t="s">
        <v>419</v>
      </c>
      <c r="B636" s="122">
        <v>2</v>
      </c>
      <c r="C636" s="143"/>
      <c r="D636" s="63"/>
      <c r="E636" s="124"/>
      <c r="F636" s="123"/>
      <c r="G636" s="114"/>
    </row>
    <row r="637" spans="1:7" ht="22.5" customHeight="1" x14ac:dyDescent="0.4">
      <c r="A637" s="203" t="s">
        <v>418</v>
      </c>
      <c r="B637" s="122">
        <v>2</v>
      </c>
      <c r="C637" s="143"/>
      <c r="D637" s="63"/>
      <c r="E637" s="124"/>
      <c r="F637" s="123"/>
      <c r="G637" s="114"/>
    </row>
    <row r="638" spans="1:7" ht="21" customHeight="1" x14ac:dyDescent="0.4">
      <c r="A638" s="121" t="s">
        <v>132</v>
      </c>
      <c r="B638" s="122">
        <v>2</v>
      </c>
      <c r="C638" s="126"/>
      <c r="D638" s="324"/>
      <c r="E638" s="124"/>
      <c r="F638" s="123"/>
      <c r="G638" s="114"/>
    </row>
    <row r="639" spans="1:7" ht="22.5" x14ac:dyDescent="0.4">
      <c r="A639" s="463" t="s">
        <v>34</v>
      </c>
      <c r="B639" s="464"/>
      <c r="C639" s="465"/>
      <c r="D639" s="247">
        <f>SUM(B631:C638)</f>
        <v>16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>
        <f>D639/(COUNT(B631:C638)*2)</f>
        <v>1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2" t="s">
        <v>96</v>
      </c>
      <c r="B642" s="137"/>
      <c r="C642" s="466"/>
      <c r="D642" s="466"/>
      <c r="E642" s="466"/>
      <c r="F642" s="467"/>
      <c r="G642" s="114"/>
    </row>
    <row r="643" spans="1:16382" s="6" customFormat="1" ht="56.25" customHeight="1" x14ac:dyDescent="0.4">
      <c r="A643" s="138" t="s">
        <v>83</v>
      </c>
      <c r="B643" s="122">
        <v>1</v>
      </c>
      <c r="C643" s="122"/>
      <c r="D643" s="128" t="s">
        <v>496</v>
      </c>
      <c r="E643" s="127"/>
      <c r="F643" s="123" t="s">
        <v>298</v>
      </c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>
        <v>2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s="258" customFormat="1" ht="21" x14ac:dyDescent="0.4">
      <c r="A645" s="138" t="s">
        <v>188</v>
      </c>
      <c r="B645" s="122">
        <v>2</v>
      </c>
      <c r="C645" s="122"/>
      <c r="D645" s="84"/>
      <c r="E645" s="121"/>
      <c r="F645" s="123"/>
      <c r="G645" s="114"/>
    </row>
    <row r="646" spans="1:16382" s="258" customFormat="1" ht="21" x14ac:dyDescent="0.4">
      <c r="A646" s="121" t="s">
        <v>222</v>
      </c>
      <c r="B646" s="122">
        <v>2</v>
      </c>
      <c r="C646" s="126"/>
      <c r="D646" s="63"/>
      <c r="E646" s="124"/>
      <c r="F646" s="123"/>
      <c r="G646" s="114"/>
    </row>
    <row r="647" spans="1:16382" ht="34.5" customHeight="1" x14ac:dyDescent="0.4">
      <c r="A647" s="203" t="s">
        <v>419</v>
      </c>
      <c r="B647" s="122">
        <v>2</v>
      </c>
      <c r="C647" s="126"/>
      <c r="D647" s="63"/>
      <c r="E647" s="124"/>
      <c r="F647" s="123"/>
      <c r="G647" s="114"/>
    </row>
    <row r="648" spans="1:16382" ht="45" x14ac:dyDescent="0.4">
      <c r="A648" s="244" t="s">
        <v>457</v>
      </c>
      <c r="B648" s="122">
        <v>2</v>
      </c>
      <c r="C648" s="143" t="str">
        <f>IF(B648=0, -10, "0")</f>
        <v>0</v>
      </c>
      <c r="D648" s="63"/>
      <c r="E648" s="124"/>
      <c r="F648" s="123"/>
      <c r="G648" s="114"/>
    </row>
    <row r="649" spans="1:16382" ht="21" x14ac:dyDescent="0.4">
      <c r="A649" s="203" t="s">
        <v>418</v>
      </c>
      <c r="B649" s="122">
        <v>2</v>
      </c>
      <c r="C649" s="174"/>
      <c r="D649" s="63"/>
      <c r="E649" s="124"/>
      <c r="F649" s="123"/>
      <c r="G649" s="114"/>
    </row>
    <row r="650" spans="1:16382" ht="22.5" x14ac:dyDescent="0.4">
      <c r="A650" s="463" t="s">
        <v>34</v>
      </c>
      <c r="B650" s="464"/>
      <c r="C650" s="465"/>
      <c r="D650" s="148">
        <f>SUM(B643:C649)</f>
        <v>13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>
        <f>D650/(COUNT(B643:C649)*2)</f>
        <v>0.9285714285714286</v>
      </c>
      <c r="E651" s="173"/>
      <c r="F651" s="173"/>
      <c r="G651" s="114"/>
    </row>
    <row r="652" spans="1:16382" ht="22.5" x14ac:dyDescent="0.3">
      <c r="A652" s="480"/>
      <c r="B652" s="480"/>
      <c r="C652" s="480"/>
      <c r="D652" s="480"/>
      <c r="E652" s="480"/>
      <c r="F652" s="480"/>
      <c r="G652" s="480"/>
    </row>
    <row r="653" spans="1:16382" ht="24.75" x14ac:dyDescent="0.4">
      <c r="A653" s="362" t="s">
        <v>26</v>
      </c>
      <c r="B653" s="466"/>
      <c r="C653" s="466"/>
      <c r="D653" s="466"/>
      <c r="E653" s="466"/>
      <c r="F653" s="467"/>
      <c r="G653" s="108"/>
    </row>
    <row r="654" spans="1:16382" s="258" customFormat="1" ht="21" x14ac:dyDescent="0.4">
      <c r="A654" s="160" t="s">
        <v>223</v>
      </c>
      <c r="B654" s="122">
        <v>2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>
        <v>2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>
        <v>2</v>
      </c>
      <c r="C656" s="174"/>
      <c r="D656" s="179"/>
      <c r="E656" s="127"/>
      <c r="F656" s="123"/>
      <c r="G656" s="108"/>
    </row>
    <row r="657" spans="1:7" s="258" customFormat="1" ht="22.5" x14ac:dyDescent="0.45">
      <c r="A657" s="226" t="s">
        <v>92</v>
      </c>
      <c r="B657" s="122">
        <v>2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>
        <v>2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>
        <v>2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>
        <v>2</v>
      </c>
      <c r="C660" s="122"/>
      <c r="D660" s="179"/>
      <c r="E660" s="127"/>
      <c r="F660" s="123"/>
      <c r="G660" s="108"/>
    </row>
    <row r="661" spans="1:7" ht="21" x14ac:dyDescent="0.4">
      <c r="A661" s="501" t="s">
        <v>311</v>
      </c>
      <c r="B661" s="502"/>
      <c r="C661" s="502"/>
      <c r="D661" s="502"/>
      <c r="E661" s="502"/>
      <c r="F661" s="503"/>
      <c r="G661" s="108"/>
    </row>
    <row r="662" spans="1:7" s="258" customFormat="1" ht="21" x14ac:dyDescent="0.4">
      <c r="A662" s="125" t="s">
        <v>329</v>
      </c>
      <c r="B662" s="122">
        <v>2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>
        <v>2</v>
      </c>
      <c r="C663" s="122"/>
      <c r="D663" s="163"/>
      <c r="E663" s="124"/>
      <c r="F663" s="128"/>
      <c r="G663" s="108"/>
    </row>
    <row r="664" spans="1:7" ht="46.5" customHeight="1" x14ac:dyDescent="0.4">
      <c r="A664" s="157" t="s">
        <v>377</v>
      </c>
      <c r="B664" s="122">
        <v>1</v>
      </c>
      <c r="C664" s="122"/>
      <c r="D664" s="163" t="s">
        <v>494</v>
      </c>
      <c r="E664" s="124"/>
      <c r="F664" s="128" t="s">
        <v>298</v>
      </c>
      <c r="G664" s="114"/>
    </row>
    <row r="665" spans="1:7" ht="21" x14ac:dyDescent="0.4">
      <c r="A665" s="401" t="s">
        <v>318</v>
      </c>
      <c r="B665" s="122">
        <v>2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>
        <v>2</v>
      </c>
      <c r="C666" s="174"/>
      <c r="D666" s="63"/>
      <c r="E666" s="331"/>
      <c r="F666" s="128"/>
      <c r="G666" s="114"/>
    </row>
    <row r="667" spans="1:7" ht="21" x14ac:dyDescent="0.4">
      <c r="A667" s="125" t="s">
        <v>406</v>
      </c>
      <c r="B667" s="122">
        <v>2</v>
      </c>
      <c r="C667" s="174"/>
      <c r="D667" s="63"/>
      <c r="E667" s="331"/>
      <c r="F667" s="128"/>
      <c r="G667" s="114"/>
    </row>
    <row r="668" spans="1:7" ht="88.5" customHeight="1" x14ac:dyDescent="0.4">
      <c r="A668" s="121" t="s">
        <v>422</v>
      </c>
      <c r="B668" s="122">
        <v>2</v>
      </c>
      <c r="C668" s="122"/>
      <c r="D668" s="410">
        <v>0</v>
      </c>
      <c r="E668" s="331">
        <v>3</v>
      </c>
      <c r="F668" s="128">
        <v>3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27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>
        <f>D669/(COUNT(B654:C668)*2)</f>
        <v>0.9642857142857143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150" t="s">
        <v>38</v>
      </c>
      <c r="B672" s="189"/>
      <c r="C672" s="190"/>
      <c r="D672" s="153">
        <f>SUM(D627,D639,D650,D669)</f>
        <v>73</v>
      </c>
      <c r="E672" s="108"/>
      <c r="F672" s="114"/>
      <c r="G672" s="114"/>
    </row>
    <row r="673" spans="1:7" ht="22.5" x14ac:dyDescent="0.45">
      <c r="A673" s="150" t="s">
        <v>171</v>
      </c>
      <c r="B673" s="189"/>
      <c r="C673" s="190"/>
      <c r="D673" s="154">
        <f>D672/(COUNT(B654:C668,B631:C638,B643:C649,B618:C626)*2)</f>
        <v>0.96052631578947367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68" t="s">
        <v>356</v>
      </c>
      <c r="B676" s="468"/>
      <c r="C676" s="468"/>
      <c r="D676" s="468"/>
      <c r="E676" s="468"/>
      <c r="F676" s="468"/>
      <c r="G676" s="114"/>
    </row>
    <row r="677" spans="1:7" ht="21" x14ac:dyDescent="0.4">
      <c r="A677" s="243">
        <f>B11</f>
        <v>43510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9" t="s">
        <v>28</v>
      </c>
      <c r="B678" s="450" t="s">
        <v>29</v>
      </c>
      <c r="C678" s="450"/>
      <c r="D678" s="451" t="s">
        <v>42</v>
      </c>
      <c r="E678" s="451" t="s">
        <v>266</v>
      </c>
      <c r="F678" s="451" t="s">
        <v>302</v>
      </c>
      <c r="G678" s="129"/>
    </row>
    <row r="679" spans="1:7" ht="21" x14ac:dyDescent="0.4">
      <c r="A679" s="449"/>
      <c r="B679" s="118" t="s">
        <v>32</v>
      </c>
      <c r="C679" s="118" t="s">
        <v>31</v>
      </c>
      <c r="D679" s="451"/>
      <c r="E679" s="451"/>
      <c r="F679" s="451"/>
      <c r="G679" s="114"/>
    </row>
    <row r="680" spans="1:7" s="80" customFormat="1" ht="22.5" x14ac:dyDescent="0.4">
      <c r="A680" s="359"/>
      <c r="B680" s="360"/>
      <c r="C680" s="360"/>
      <c r="D680" s="361"/>
      <c r="E680" s="361"/>
      <c r="F680" s="361"/>
      <c r="G680" s="129"/>
    </row>
    <row r="681" spans="1:7" ht="21" x14ac:dyDescent="0.4">
      <c r="A681" s="121" t="s">
        <v>387</v>
      </c>
      <c r="B681" s="122">
        <v>2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>
        <v>2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>
        <v>2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>
        <v>2</v>
      </c>
      <c r="C684" s="122"/>
      <c r="D684" s="123"/>
      <c r="E684" s="124"/>
      <c r="F684" s="123"/>
      <c r="G684" s="129"/>
    </row>
    <row r="685" spans="1:7" s="80" customFormat="1" ht="21" x14ac:dyDescent="0.4">
      <c r="A685" s="138" t="s">
        <v>66</v>
      </c>
      <c r="B685" s="122">
        <v>2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>
        <v>2</v>
      </c>
      <c r="C686" s="122"/>
      <c r="D686" s="255"/>
      <c r="E686" s="127"/>
      <c r="F686" s="123"/>
      <c r="G686" s="129"/>
    </row>
    <row r="687" spans="1:7" s="80" customFormat="1" ht="42" x14ac:dyDescent="0.4">
      <c r="A687" s="125" t="s">
        <v>295</v>
      </c>
      <c r="B687" s="122" t="s">
        <v>30</v>
      </c>
      <c r="C687" s="124"/>
      <c r="D687" s="255" t="s">
        <v>497</v>
      </c>
      <c r="E687" s="127"/>
      <c r="F687" s="123" t="s">
        <v>299</v>
      </c>
      <c r="G687" s="129"/>
    </row>
    <row r="688" spans="1:7" s="80" customFormat="1" ht="42" x14ac:dyDescent="0.4">
      <c r="A688" s="402" t="s">
        <v>296</v>
      </c>
      <c r="B688" s="122">
        <v>2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>
        <v>2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>
        <v>2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>
        <v>2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>
        <v>2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>
        <v>2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>
        <v>2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>
        <v>2</v>
      </c>
      <c r="C697" s="174"/>
      <c r="D697" s="121"/>
      <c r="E697" s="124"/>
      <c r="F697" s="123"/>
      <c r="G697" s="114"/>
    </row>
    <row r="698" spans="1:7" s="258" customFormat="1" ht="42" x14ac:dyDescent="0.4">
      <c r="A698" s="256" t="s">
        <v>458</v>
      </c>
      <c r="B698" s="122">
        <v>2</v>
      </c>
      <c r="C698" s="174"/>
      <c r="D698" s="121"/>
      <c r="E698" s="124"/>
      <c r="F698" s="123"/>
      <c r="G698" s="114"/>
    </row>
    <row r="699" spans="1:7" s="258" customFormat="1" ht="21" x14ac:dyDescent="0.4">
      <c r="A699" s="256" t="s">
        <v>420</v>
      </c>
      <c r="B699" s="122">
        <v>2</v>
      </c>
      <c r="C699" s="174"/>
      <c r="D699" s="305"/>
      <c r="E699" s="124"/>
      <c r="F699" s="123"/>
      <c r="G699" s="114"/>
    </row>
    <row r="700" spans="1:7" s="258" customFormat="1" ht="89.25" customHeight="1" x14ac:dyDescent="0.45">
      <c r="A700" s="125" t="s">
        <v>422</v>
      </c>
      <c r="B700" s="122">
        <v>1</v>
      </c>
      <c r="C700" s="122"/>
      <c r="D700" s="410">
        <v>1</v>
      </c>
      <c r="E700" s="308"/>
      <c r="F700" s="123"/>
      <c r="G700" s="114"/>
    </row>
    <row r="701" spans="1:7" s="80" customFormat="1" ht="22.5" x14ac:dyDescent="0.45">
      <c r="A701" s="150" t="s">
        <v>427</v>
      </c>
      <c r="B701" s="189"/>
      <c r="C701" s="190"/>
      <c r="D701" s="393">
        <f>SUM(B681:C700)</f>
        <v>33</v>
      </c>
      <c r="E701" s="108"/>
      <c r="F701" s="114"/>
      <c r="G701" s="129"/>
    </row>
    <row r="702" spans="1:7" ht="22.5" x14ac:dyDescent="0.45">
      <c r="A702" s="150" t="s">
        <v>428</v>
      </c>
      <c r="B702" s="189"/>
      <c r="C702" s="190"/>
      <c r="D702" s="154">
        <f>D701/(COUNT(B681:C700)*2)</f>
        <v>0.97058823529411764</v>
      </c>
      <c r="E702" s="258"/>
      <c r="F702" s="268"/>
      <c r="G702" s="114"/>
    </row>
    <row r="703" spans="1:7" ht="21" x14ac:dyDescent="0.4">
      <c r="A703" s="248"/>
      <c r="B703" s="329"/>
      <c r="C703" s="329"/>
      <c r="D703" s="94"/>
      <c r="E703" s="80"/>
      <c r="F703" s="330"/>
      <c r="G703" s="274"/>
    </row>
    <row r="704" spans="1:7" ht="21" customHeight="1" x14ac:dyDescent="0.4">
      <c r="A704" s="504" t="s">
        <v>459</v>
      </c>
      <c r="B704" s="504"/>
      <c r="C704" s="504"/>
      <c r="D704" s="504"/>
      <c r="E704" s="504"/>
      <c r="F704" s="504"/>
      <c r="G704" s="274"/>
    </row>
    <row r="705" spans="1:7" ht="21" customHeight="1" x14ac:dyDescent="0.4">
      <c r="A705" s="251">
        <f>B11</f>
        <v>43510</v>
      </c>
      <c r="B705" s="114"/>
      <c r="C705" s="135"/>
      <c r="D705" s="273"/>
      <c r="E705" s="273"/>
      <c r="F705" s="273"/>
      <c r="G705" s="274"/>
    </row>
    <row r="706" spans="1:7" ht="21" x14ac:dyDescent="0.4">
      <c r="A706" s="475" t="s">
        <v>28</v>
      </c>
      <c r="B706" s="489" t="s">
        <v>29</v>
      </c>
      <c r="C706" s="489"/>
      <c r="D706" s="451" t="s">
        <v>42</v>
      </c>
      <c r="E706" s="451" t="s">
        <v>266</v>
      </c>
      <c r="F706" s="451" t="s">
        <v>302</v>
      </c>
      <c r="G706" s="274"/>
    </row>
    <row r="707" spans="1:7" ht="21" x14ac:dyDescent="0.4">
      <c r="A707" s="476"/>
      <c r="B707" s="382" t="s">
        <v>32</v>
      </c>
      <c r="C707" s="382" t="s">
        <v>31</v>
      </c>
      <c r="D707" s="451"/>
      <c r="E707" s="451"/>
      <c r="F707" s="451"/>
      <c r="G707" s="274"/>
    </row>
    <row r="708" spans="1:7" s="80" customFormat="1" ht="22.5" x14ac:dyDescent="0.4">
      <c r="A708" s="359"/>
      <c r="B708" s="360"/>
      <c r="C708" s="360"/>
      <c r="D708" s="361"/>
      <c r="E708" s="361"/>
      <c r="F708" s="361"/>
      <c r="G708" s="129"/>
    </row>
    <row r="709" spans="1:7" ht="24.75" x14ac:dyDescent="0.4">
      <c r="A709" s="452" t="s">
        <v>306</v>
      </c>
      <c r="B709" s="453"/>
      <c r="C709" s="453"/>
      <c r="D709" s="453"/>
      <c r="E709" s="453"/>
      <c r="F709" s="454"/>
      <c r="G709" s="274"/>
    </row>
    <row r="710" spans="1:7" ht="21" x14ac:dyDescent="0.4">
      <c r="A710" s="160" t="s">
        <v>220</v>
      </c>
      <c r="B710" s="275">
        <v>2</v>
      </c>
      <c r="C710" s="275"/>
      <c r="D710" s="200"/>
      <c r="E710" s="269"/>
      <c r="F710" s="200"/>
      <c r="G710" s="274"/>
    </row>
    <row r="711" spans="1:7" ht="21" x14ac:dyDescent="0.4">
      <c r="A711" s="160" t="s">
        <v>317</v>
      </c>
      <c r="B711" s="275">
        <v>2</v>
      </c>
      <c r="C711" s="275"/>
      <c r="D711" s="200"/>
      <c r="E711" s="269"/>
      <c r="F711" s="200"/>
      <c r="G711" s="274"/>
    </row>
    <row r="712" spans="1:7" ht="21" x14ac:dyDescent="0.4">
      <c r="A712" s="400" t="s">
        <v>273</v>
      </c>
      <c r="B712" s="275">
        <v>2</v>
      </c>
      <c r="C712" s="231" t="str">
        <f>IF(B712=0, -5, "0")</f>
        <v>0</v>
      </c>
      <c r="D712" s="63"/>
      <c r="E712" s="269"/>
      <c r="F712" s="200"/>
      <c r="G712" s="274"/>
    </row>
    <row r="713" spans="1:7" ht="21" x14ac:dyDescent="0.4">
      <c r="A713" s="160" t="s">
        <v>297</v>
      </c>
      <c r="B713" s="275">
        <v>2</v>
      </c>
      <c r="C713" s="275"/>
      <c r="D713" s="63"/>
      <c r="E713" s="269"/>
      <c r="F713" s="200"/>
      <c r="G713" s="274"/>
    </row>
    <row r="714" spans="1:7" ht="22.5" x14ac:dyDescent="0.4">
      <c r="A714" s="272" t="s">
        <v>322</v>
      </c>
      <c r="B714" s="275">
        <v>2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73"/>
      <c r="C715" s="474"/>
      <c r="D715" s="247">
        <f>SUM(B710:C714)</f>
        <v>10</v>
      </c>
      <c r="E715" s="225"/>
      <c r="F715" s="173"/>
      <c r="G715" s="114"/>
    </row>
    <row r="716" spans="1:7" ht="21" x14ac:dyDescent="0.4">
      <c r="A716" s="130" t="s">
        <v>33</v>
      </c>
      <c r="B716" s="473"/>
      <c r="C716" s="474"/>
      <c r="D716" s="396">
        <f>D715/(COUNT(B710:C714)*2)</f>
        <v>1</v>
      </c>
      <c r="E716" s="225"/>
      <c r="F716" s="173"/>
      <c r="G716" s="114"/>
    </row>
    <row r="717" spans="1:7" s="80" customFormat="1" ht="21" x14ac:dyDescent="0.4">
      <c r="A717" s="306"/>
      <c r="B717" s="374"/>
      <c r="C717" s="374"/>
      <c r="D717" s="250"/>
      <c r="E717" s="394"/>
      <c r="F717" s="395"/>
      <c r="G717" s="129"/>
    </row>
    <row r="718" spans="1:7" ht="24.75" x14ac:dyDescent="0.4">
      <c r="A718" s="452" t="s">
        <v>307</v>
      </c>
      <c r="B718" s="453"/>
      <c r="C718" s="453"/>
      <c r="D718" s="453"/>
      <c r="E718" s="453"/>
      <c r="F718" s="454"/>
      <c r="G718" s="114"/>
    </row>
    <row r="719" spans="1:7" ht="21" x14ac:dyDescent="0.4">
      <c r="A719" s="276" t="s">
        <v>3</v>
      </c>
      <c r="B719" s="275">
        <v>2</v>
      </c>
      <c r="C719" s="275"/>
      <c r="D719" s="63"/>
      <c r="E719" s="124"/>
      <c r="F719" s="200"/>
    </row>
    <row r="720" spans="1:7" ht="21" x14ac:dyDescent="0.4">
      <c r="A720" s="276" t="s">
        <v>27</v>
      </c>
      <c r="B720" s="275">
        <v>2</v>
      </c>
      <c r="C720" s="275"/>
      <c r="D720" s="63"/>
      <c r="E720" s="127"/>
      <c r="F720" s="200"/>
    </row>
    <row r="721" spans="1:7" ht="72.75" customHeight="1" x14ac:dyDescent="0.4">
      <c r="A721" s="253" t="s">
        <v>422</v>
      </c>
      <c r="B721" s="275">
        <v>2</v>
      </c>
      <c r="C721" s="126"/>
      <c r="D721" s="410">
        <v>1</v>
      </c>
      <c r="E721" s="265"/>
      <c r="F721" s="200"/>
    </row>
    <row r="722" spans="1:7" s="258" customFormat="1" ht="21" x14ac:dyDescent="0.3">
      <c r="A722" s="130" t="s">
        <v>34</v>
      </c>
      <c r="B722" s="130"/>
      <c r="C722" s="148"/>
      <c r="D722" s="358">
        <f>SUM(B719:C721)</f>
        <v>6</v>
      </c>
      <c r="E722" s="2"/>
      <c r="F722" s="96"/>
      <c r="G722" s="94"/>
    </row>
    <row r="723" spans="1:7" s="258" customFormat="1" ht="21" x14ac:dyDescent="0.4">
      <c r="A723" s="130" t="s">
        <v>33</v>
      </c>
      <c r="B723" s="131"/>
      <c r="C723" s="132"/>
      <c r="D723" s="333">
        <f>D722/(COUNT(B719:C721)*2)</f>
        <v>1</v>
      </c>
      <c r="E723" s="2"/>
      <c r="F723" s="96"/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s="258" customFormat="1" ht="22.5" x14ac:dyDescent="0.45">
      <c r="A725" s="150" t="s">
        <v>429</v>
      </c>
      <c r="B725" s="189"/>
      <c r="C725" s="190"/>
      <c r="D725" s="313">
        <f>SUM(D722,D715)</f>
        <v>16</v>
      </c>
      <c r="E725" s="260"/>
      <c r="F725" s="330"/>
      <c r="G725" s="114"/>
    </row>
    <row r="726" spans="1:7" s="258" customFormat="1" ht="22.5" x14ac:dyDescent="0.45">
      <c r="A726" s="150" t="s">
        <v>430</v>
      </c>
      <c r="B726" s="189"/>
      <c r="C726" s="190"/>
      <c r="D726" s="154">
        <f>D725/(COUNT(B719:C721,B710:C714)*2)</f>
        <v>1</v>
      </c>
      <c r="E726" s="108"/>
      <c r="F726" s="114"/>
      <c r="G726" s="267"/>
    </row>
    <row r="727" spans="1:7" x14ac:dyDescent="0.3">
      <c r="A727" s="258"/>
      <c r="B727" s="258"/>
      <c r="C727" s="258"/>
      <c r="E727" s="258"/>
      <c r="F727" s="268"/>
    </row>
    <row r="728" spans="1:7" s="259" customFormat="1" ht="22.5" x14ac:dyDescent="0.45">
      <c r="A728" s="375" t="s">
        <v>422</v>
      </c>
      <c r="B728" s="264"/>
      <c r="C728" s="264"/>
      <c r="D728" s="423">
        <f>AVERAGE(D721,D700,D668,D605,D565,D525,D471,D424,D366,D299,D244,D185,D129,D43)</f>
        <v>0.78888888888888886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424">
        <f>SUM(D725,D701,D672,D609,D569,D526,D475,D428,D370,D303,D248,D186,D130,D47)</f>
        <v>676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425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0.9415041782729805</v>
      </c>
      <c r="E730" s="259"/>
      <c r="F730" s="259"/>
    </row>
  </sheetData>
  <sheetProtection algorithmName="SHA-512" hashValue="hsrJC4FQJo8X40YIwLVKPpFYSPZPvIwskevIu9XPYT/tlflP97Tj8eqTrZtLPo2FHoGij15bfb4NBkECT5qZoQ==" saltValue="eqbBlHCzGJtHm1PSbGqh1g==" spinCount="100000" sheet="1" objects="1" scenarios="1" formatCells="0" formatColumns="0" formatRows="0"/>
  <mergeCells count="156">
    <mergeCell ref="A573:F573"/>
    <mergeCell ref="A612:F612"/>
    <mergeCell ref="A464:F464"/>
    <mergeCell ref="A575:A576"/>
    <mergeCell ref="B575:C575"/>
    <mergeCell ref="D575:D576"/>
    <mergeCell ref="E575:E576"/>
    <mergeCell ref="F575:F576"/>
    <mergeCell ref="F532:F533"/>
    <mergeCell ref="A606:C606"/>
    <mergeCell ref="A607:C607"/>
    <mergeCell ref="A544:F544"/>
    <mergeCell ref="A556:G556"/>
    <mergeCell ref="A572:F572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250:F250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F308:F309"/>
    <mergeCell ref="A542:C542"/>
    <mergeCell ref="A543:C543"/>
    <mergeCell ref="A415:G415"/>
    <mergeCell ref="A517:G517"/>
    <mergeCell ref="B518:F518"/>
    <mergeCell ref="D532:D533"/>
    <mergeCell ref="E532:E533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B706:C706"/>
    <mergeCell ref="D706:D707"/>
    <mergeCell ref="E706:E707"/>
    <mergeCell ref="F706:F707"/>
    <mergeCell ref="A678:A679"/>
    <mergeCell ref="B678:C678"/>
    <mergeCell ref="D678:D679"/>
    <mergeCell ref="E678:E679"/>
    <mergeCell ref="A639:C639"/>
    <mergeCell ref="A650:C650"/>
    <mergeCell ref="A661:F661"/>
    <mergeCell ref="A704:F704"/>
    <mergeCell ref="A245:C245"/>
    <mergeCell ref="A227:C227"/>
    <mergeCell ref="A147:F147"/>
    <mergeCell ref="B186:C186"/>
    <mergeCell ref="A652:G652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C629:F629"/>
    <mergeCell ref="E627:F628"/>
    <mergeCell ref="C642:F642"/>
    <mergeCell ref="A578:F578"/>
    <mergeCell ref="A591:F591"/>
    <mergeCell ref="F614:F615"/>
    <mergeCell ref="A588:C588"/>
    <mergeCell ref="A589:C589"/>
    <mergeCell ref="B308:C308"/>
    <mergeCell ref="D308:D309"/>
    <mergeCell ref="E308:E309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265:C265"/>
    <mergeCell ref="C617:F617"/>
    <mergeCell ref="B614:C614"/>
    <mergeCell ref="D614:D615"/>
    <mergeCell ref="A709:F709"/>
    <mergeCell ref="F678:F679"/>
    <mergeCell ref="A614:A615"/>
    <mergeCell ref="E614:E615"/>
    <mergeCell ref="A676:F676"/>
    <mergeCell ref="A491:F491"/>
    <mergeCell ref="A290:F290"/>
    <mergeCell ref="A483:F483"/>
    <mergeCell ref="B715:C715"/>
    <mergeCell ref="B716:C716"/>
    <mergeCell ref="B653:F653"/>
    <mergeCell ref="A706:A707"/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A135:A136"/>
    <mergeCell ref="B135:C135"/>
    <mergeCell ref="D135:D136"/>
    <mergeCell ref="E135:E136"/>
    <mergeCell ref="F135:F136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48:B164 B710:B714 B178:B185 B195:B202 B113:B119 B140:B146 B379:B389 B348:B356 B21:B25 B312:B319 B30:B43 B536:B541 B592:B605 B546:B555 B558:B565 B618:B626 B122:B128 B662:B668 B506:B516 B66:B82 B292:B299 B359:B366 B449:B463 B519:B525 B394:B414 B492:B504 B269:B289 B579:B587 B654:B660 B417:B424 B56:B63 B237:B244 B324:B343 B167:B175 B465:B471 B643:B649 B257:B264 B207:B226 B681:B700 B105:B110 B85:B102 B231:B235 B437:B444 B528:B529 B484:B490 B631:B638 B719:B721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topLeftCell="A88" zoomScale="90" zoomScaleNormal="90" zoomScaleSheetLayoutView="80" workbookViewId="0">
      <selection activeCell="F173" sqref="F173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93" hidden="1" customWidth="1"/>
    <col min="8" max="16384" width="11.42578125" style="3"/>
  </cols>
  <sheetData>
    <row r="1" spans="1:7" s="2" customFormat="1" ht="24" x14ac:dyDescent="0.45">
      <c r="A1" s="1"/>
      <c r="B1" s="12">
        <v>0</v>
      </c>
      <c r="D1" s="550"/>
      <c r="E1" s="550"/>
      <c r="F1" s="550"/>
      <c r="G1" s="550"/>
    </row>
    <row r="2" spans="1:7" s="2" customFormat="1" ht="24" x14ac:dyDescent="0.45">
      <c r="A2" s="1"/>
      <c r="B2" s="12">
        <v>1</v>
      </c>
      <c r="D2" s="98"/>
      <c r="E2" s="98"/>
      <c r="F2" s="98"/>
      <c r="G2" s="92"/>
    </row>
    <row r="3" spans="1:7" s="2" customFormat="1" ht="24" x14ac:dyDescent="0.45">
      <c r="A3" s="1"/>
      <c r="B3" s="12">
        <v>2</v>
      </c>
      <c r="D3" s="98"/>
      <c r="E3" s="98"/>
      <c r="F3" s="98"/>
      <c r="G3" s="92"/>
    </row>
    <row r="4" spans="1:7" s="2" customFormat="1" ht="16.5" customHeight="1" x14ac:dyDescent="0.45">
      <c r="A4" s="1"/>
      <c r="B4" s="12" t="s">
        <v>30</v>
      </c>
      <c r="D4" s="3"/>
      <c r="E4" s="98"/>
      <c r="F4" s="98"/>
      <c r="G4" s="92"/>
    </row>
    <row r="5" spans="1:7" s="2" customFormat="1" ht="16.5" customHeight="1" x14ac:dyDescent="0.45">
      <c r="A5" s="1"/>
      <c r="D5" s="98"/>
      <c r="E5" s="98"/>
      <c r="F5" s="98"/>
      <c r="G5" s="92"/>
    </row>
    <row r="6" spans="1:7" s="2" customFormat="1" ht="37.5" customHeight="1" x14ac:dyDescent="0.45">
      <c r="A6" s="551" t="s">
        <v>46</v>
      </c>
      <c r="B6" s="551"/>
      <c r="C6" s="551"/>
      <c r="D6" s="551"/>
      <c r="E6" s="551"/>
      <c r="F6" s="551"/>
      <c r="G6" s="92"/>
    </row>
    <row r="7" spans="1:7" s="2" customFormat="1" ht="21.75" customHeight="1" x14ac:dyDescent="0.45">
      <c r="A7" s="552" t="str">
        <f>'Page de garde'!D18</f>
        <v>Lafrane Sfax</v>
      </c>
      <c r="B7" s="552"/>
      <c r="C7" s="552"/>
      <c r="D7" s="552"/>
      <c r="E7" s="552"/>
      <c r="F7" s="552"/>
      <c r="G7" s="92"/>
    </row>
    <row r="8" spans="1:7" s="2" customFormat="1" ht="24" x14ac:dyDescent="0.45">
      <c r="A8" s="4" t="s">
        <v>39</v>
      </c>
      <c r="B8" s="553" t="str">
        <f>'A1 Exploitation'!B9:F9</f>
        <v>Dr Hatem KARAA</v>
      </c>
      <c r="C8" s="553"/>
      <c r="D8" s="553"/>
      <c r="E8" s="553"/>
      <c r="F8" s="553"/>
      <c r="G8" s="92"/>
    </row>
    <row r="9" spans="1:7" s="2" customFormat="1" ht="24" x14ac:dyDescent="0.45">
      <c r="A9" s="5" t="s">
        <v>41</v>
      </c>
      <c r="B9" s="554" t="str">
        <f>'A1 Exploitation'!B10:F10</f>
        <v>Directeur du magasin et chefs de rayon</v>
      </c>
      <c r="C9" s="554"/>
      <c r="D9" s="554"/>
      <c r="E9" s="554"/>
      <c r="F9" s="554"/>
      <c r="G9" s="92"/>
    </row>
    <row r="10" spans="1:7" s="2" customFormat="1" ht="24" x14ac:dyDescent="0.45">
      <c r="A10" s="4" t="s">
        <v>40</v>
      </c>
      <c r="B10" s="549">
        <f>'A1 Exploitation'!B11:F11</f>
        <v>43510</v>
      </c>
      <c r="C10" s="549"/>
      <c r="D10" s="549"/>
      <c r="E10" s="549"/>
      <c r="F10" s="549"/>
      <c r="G10" s="92"/>
    </row>
    <row r="11" spans="1:7" s="2" customFormat="1" ht="24" x14ac:dyDescent="0.45">
      <c r="A11" s="4" t="s">
        <v>250</v>
      </c>
      <c r="B11" s="546">
        <f>D199</f>
        <v>0.96052631578947367</v>
      </c>
      <c r="C11" s="546"/>
      <c r="D11" s="546"/>
      <c r="E11" s="546"/>
      <c r="F11" s="546"/>
      <c r="G11" s="92"/>
    </row>
    <row r="12" spans="1:7" s="2" customFormat="1" ht="22.5" x14ac:dyDescent="0.45">
      <c r="A12" s="1"/>
      <c r="D12" s="514"/>
      <c r="E12" s="514"/>
      <c r="F12" s="514"/>
      <c r="G12" s="514"/>
    </row>
    <row r="13" spans="1:7" s="2" customFormat="1" ht="11.25" customHeight="1" x14ac:dyDescent="0.3">
      <c r="A13" s="547" t="s">
        <v>28</v>
      </c>
      <c r="B13" s="548" t="s">
        <v>29</v>
      </c>
      <c r="C13" s="548"/>
      <c r="D13" s="548" t="s">
        <v>42</v>
      </c>
      <c r="E13" s="548" t="s">
        <v>160</v>
      </c>
      <c r="F13" s="548" t="s">
        <v>161</v>
      </c>
      <c r="G13" s="80"/>
    </row>
    <row r="14" spans="1:7" s="2" customFormat="1" ht="12.75" customHeight="1" x14ac:dyDescent="0.3">
      <c r="A14" s="547"/>
      <c r="B14" s="22" t="s">
        <v>32</v>
      </c>
      <c r="C14" s="22" t="s">
        <v>31</v>
      </c>
      <c r="D14" s="548"/>
      <c r="E14" s="548"/>
      <c r="F14" s="548"/>
      <c r="G14" s="94"/>
    </row>
    <row r="15" spans="1:7" x14ac:dyDescent="0.3">
      <c r="A15" s="537"/>
      <c r="B15" s="538"/>
      <c r="C15" s="538"/>
      <c r="D15" s="538"/>
      <c r="E15" s="538"/>
      <c r="F15" s="538"/>
    </row>
    <row r="16" spans="1:7" ht="19.5" x14ac:dyDescent="0.4">
      <c r="A16" s="541" t="s">
        <v>0</v>
      </c>
      <c r="B16" s="542"/>
      <c r="C16" s="542"/>
      <c r="D16" s="542"/>
      <c r="E16" s="542"/>
      <c r="F16" s="542"/>
      <c r="G16" s="93" t="s">
        <v>298</v>
      </c>
    </row>
    <row r="17" spans="1:7" x14ac:dyDescent="0.3">
      <c r="A17" s="7" t="s">
        <v>225</v>
      </c>
      <c r="B17" s="62">
        <v>2</v>
      </c>
      <c r="C17" s="62"/>
      <c r="D17" s="63"/>
      <c r="E17" s="62"/>
      <c r="F17" s="62"/>
      <c r="G17" s="93" t="s">
        <v>299</v>
      </c>
    </row>
    <row r="18" spans="1:7" x14ac:dyDescent="0.3">
      <c r="A18" s="8" t="s">
        <v>67</v>
      </c>
      <c r="B18" s="265">
        <v>2</v>
      </c>
      <c r="C18" s="62"/>
      <c r="D18" s="63"/>
      <c r="E18" s="62"/>
      <c r="F18" s="62"/>
    </row>
    <row r="19" spans="1:7" x14ac:dyDescent="0.3">
      <c r="A19" s="7" t="s">
        <v>68</v>
      </c>
      <c r="B19" s="265">
        <v>2</v>
      </c>
      <c r="C19" s="62"/>
      <c r="D19" s="63"/>
      <c r="E19" s="63"/>
      <c r="F19" s="62"/>
    </row>
    <row r="20" spans="1:7" x14ac:dyDescent="0.3">
      <c r="A20" s="7" t="s">
        <v>129</v>
      </c>
      <c r="B20" s="265">
        <v>2</v>
      </c>
      <c r="C20" s="62"/>
      <c r="D20" s="64"/>
      <c r="E20" s="62"/>
      <c r="F20" s="62"/>
    </row>
    <row r="21" spans="1:7" x14ac:dyDescent="0.3">
      <c r="A21" s="30" t="s">
        <v>460</v>
      </c>
      <c r="B21" s="265">
        <v>2</v>
      </c>
      <c r="C21" s="62"/>
      <c r="D21" s="65"/>
      <c r="E21" s="62"/>
      <c r="F21" s="62"/>
    </row>
    <row r="22" spans="1:7" x14ac:dyDescent="0.3">
      <c r="A22" s="543" t="s">
        <v>34</v>
      </c>
      <c r="B22" s="539"/>
      <c r="C22" s="540"/>
      <c r="D22" s="99">
        <f>SUM(B17:C21)</f>
        <v>10</v>
      </c>
    </row>
    <row r="23" spans="1:7" x14ac:dyDescent="0.3">
      <c r="A23" s="530" t="s">
        <v>251</v>
      </c>
      <c r="B23" s="531"/>
      <c r="C23" s="532"/>
      <c r="D23" s="21">
        <f>D22/(COUNT(B17:C21)*2)</f>
        <v>1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35" t="s">
        <v>4</v>
      </c>
      <c r="B25" s="536"/>
      <c r="C25" s="536"/>
      <c r="D25" s="536"/>
      <c r="E25" s="536"/>
      <c r="F25" s="536"/>
    </row>
    <row r="26" spans="1:7" ht="18" x14ac:dyDescent="0.35">
      <c r="A26" s="28" t="s">
        <v>84</v>
      </c>
      <c r="B26" s="62">
        <v>2</v>
      </c>
      <c r="C26" s="88" t="str">
        <f>IF(B26=0, -5, "0")</f>
        <v>0</v>
      </c>
      <c r="D26" s="63"/>
      <c r="E26" s="63"/>
      <c r="F26" s="62"/>
    </row>
    <row r="27" spans="1:7" x14ac:dyDescent="0.3">
      <c r="A27" s="7" t="s">
        <v>77</v>
      </c>
      <c r="B27" s="265">
        <v>2</v>
      </c>
      <c r="C27" s="62"/>
      <c r="D27" s="63"/>
      <c r="E27" s="62"/>
      <c r="F27" s="62"/>
    </row>
    <row r="28" spans="1:7" x14ac:dyDescent="0.3">
      <c r="A28" s="30" t="s">
        <v>308</v>
      </c>
      <c r="B28" s="265">
        <v>2</v>
      </c>
      <c r="C28" s="62"/>
      <c r="D28" s="63"/>
      <c r="E28" s="62"/>
      <c r="F28" s="62"/>
    </row>
    <row r="29" spans="1:7" x14ac:dyDescent="0.3">
      <c r="A29" s="7" t="s">
        <v>236</v>
      </c>
      <c r="B29" s="265">
        <v>2</v>
      </c>
      <c r="C29" s="62"/>
      <c r="D29" s="63"/>
      <c r="E29" s="62"/>
      <c r="F29" s="62"/>
    </row>
    <row r="30" spans="1:7" x14ac:dyDescent="0.3">
      <c r="A30" s="7" t="s">
        <v>244</v>
      </c>
      <c r="B30" s="265">
        <v>2</v>
      </c>
      <c r="C30" s="62"/>
      <c r="D30" s="66"/>
      <c r="E30" s="62"/>
      <c r="F30" s="62"/>
    </row>
    <row r="31" spans="1:7" x14ac:dyDescent="0.3">
      <c r="A31" s="7" t="s">
        <v>69</v>
      </c>
      <c r="B31" s="265">
        <v>2</v>
      </c>
      <c r="C31" s="62"/>
      <c r="D31" s="66"/>
      <c r="E31" s="62"/>
      <c r="F31" s="62"/>
    </row>
    <row r="32" spans="1:7" x14ac:dyDescent="0.3">
      <c r="A32" s="7" t="s">
        <v>249</v>
      </c>
      <c r="B32" s="265">
        <v>2</v>
      </c>
      <c r="C32" s="62"/>
      <c r="D32" s="66"/>
      <c r="E32" s="62"/>
      <c r="F32" s="62"/>
    </row>
    <row r="33" spans="1:7" x14ac:dyDescent="0.3">
      <c r="A33" s="530" t="s">
        <v>34</v>
      </c>
      <c r="B33" s="531"/>
      <c r="C33" s="532"/>
      <c r="D33" s="97">
        <f>SUM(B26:C32)</f>
        <v>14</v>
      </c>
    </row>
    <row r="34" spans="1:7" x14ac:dyDescent="0.3">
      <c r="A34" s="530" t="s">
        <v>251</v>
      </c>
      <c r="B34" s="531"/>
      <c r="C34" s="532"/>
      <c r="D34" s="21">
        <f>D33/(COUNT(B26:C32)*2)</f>
        <v>1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35" t="s">
        <v>180</v>
      </c>
      <c r="B36" s="536"/>
      <c r="C36" s="536"/>
      <c r="D36" s="536"/>
      <c r="E36" s="536"/>
      <c r="F36" s="536"/>
      <c r="G36" s="93"/>
    </row>
    <row r="37" spans="1:7" s="10" customFormat="1" ht="18" x14ac:dyDescent="0.35">
      <c r="A37" s="28" t="s">
        <v>84</v>
      </c>
      <c r="B37" s="62">
        <v>2</v>
      </c>
      <c r="C37" s="88" t="str">
        <f>IF(B37=0, -5, "0")</f>
        <v>0</v>
      </c>
      <c r="D37" s="63"/>
      <c r="E37" s="62"/>
      <c r="F37" s="62"/>
      <c r="G37" s="93"/>
    </row>
    <row r="38" spans="1:7" s="10" customFormat="1" x14ac:dyDescent="0.3">
      <c r="A38" s="7" t="s">
        <v>194</v>
      </c>
      <c r="B38" s="265">
        <v>2</v>
      </c>
      <c r="C38" s="62"/>
      <c r="D38" s="63"/>
      <c r="E38" s="62"/>
      <c r="F38" s="62"/>
      <c r="G38" s="93"/>
    </row>
    <row r="39" spans="1:7" s="10" customFormat="1" x14ac:dyDescent="0.3">
      <c r="A39" s="7" t="s">
        <v>237</v>
      </c>
      <c r="B39" s="265">
        <v>2</v>
      </c>
      <c r="C39" s="62"/>
      <c r="D39" s="63"/>
      <c r="E39" s="62"/>
      <c r="F39" s="62"/>
      <c r="G39" s="93"/>
    </row>
    <row r="40" spans="1:7" s="10" customFormat="1" x14ac:dyDescent="0.3">
      <c r="A40" s="7" t="s">
        <v>69</v>
      </c>
      <c r="B40" s="265">
        <v>2</v>
      </c>
      <c r="C40" s="62"/>
      <c r="D40" s="66"/>
      <c r="E40" s="62"/>
      <c r="F40" s="62"/>
      <c r="G40" s="93"/>
    </row>
    <row r="41" spans="1:7" s="10" customFormat="1" x14ac:dyDescent="0.3">
      <c r="A41" s="7" t="s">
        <v>249</v>
      </c>
      <c r="B41" s="265">
        <v>2</v>
      </c>
      <c r="C41" s="62"/>
      <c r="D41" s="66"/>
      <c r="E41" s="62"/>
      <c r="F41" s="62"/>
      <c r="G41" s="93"/>
    </row>
    <row r="42" spans="1:7" s="10" customFormat="1" x14ac:dyDescent="0.3">
      <c r="A42" s="530" t="s">
        <v>34</v>
      </c>
      <c r="B42" s="531"/>
      <c r="C42" s="532"/>
      <c r="D42" s="97">
        <f>SUM(B37:C41)</f>
        <v>10</v>
      </c>
      <c r="E42" s="3"/>
      <c r="F42" s="3"/>
      <c r="G42" s="93"/>
    </row>
    <row r="43" spans="1:7" s="10" customFormat="1" x14ac:dyDescent="0.3">
      <c r="A43" s="530" t="s">
        <v>251</v>
      </c>
      <c r="B43" s="531"/>
      <c r="C43" s="532"/>
      <c r="D43" s="21">
        <f>D42/(COUNT(B37:C41)*2)</f>
        <v>1</v>
      </c>
      <c r="E43" s="3"/>
      <c r="F43" s="3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4" t="s">
        <v>19</v>
      </c>
      <c r="B45" s="545"/>
      <c r="C45" s="545"/>
      <c r="D45" s="545"/>
      <c r="E45" s="545"/>
      <c r="F45" s="545"/>
    </row>
    <row r="46" spans="1:7" x14ac:dyDescent="0.3">
      <c r="A46" s="7" t="s">
        <v>226</v>
      </c>
      <c r="B46" s="62">
        <v>2</v>
      </c>
      <c r="C46" s="62"/>
      <c r="D46" s="66"/>
      <c r="E46" s="62"/>
      <c r="F46" s="62"/>
    </row>
    <row r="47" spans="1:7" x14ac:dyDescent="0.3">
      <c r="A47" s="7" t="s">
        <v>70</v>
      </c>
      <c r="B47" s="265">
        <v>2</v>
      </c>
      <c r="C47" s="62"/>
      <c r="D47" s="66"/>
      <c r="E47" s="62"/>
      <c r="F47" s="62"/>
    </row>
    <row r="48" spans="1:7" x14ac:dyDescent="0.3">
      <c r="A48" s="7" t="s">
        <v>192</v>
      </c>
      <c r="B48" s="265">
        <v>2</v>
      </c>
      <c r="C48" s="62"/>
      <c r="D48" s="63"/>
      <c r="E48" s="62"/>
      <c r="F48" s="62"/>
    </row>
    <row r="49" spans="1:7" x14ac:dyDescent="0.3">
      <c r="A49" s="7" t="s">
        <v>22</v>
      </c>
      <c r="B49" s="265">
        <v>2</v>
      </c>
      <c r="C49" s="62"/>
      <c r="D49" s="63"/>
      <c r="E49" s="62"/>
      <c r="F49" s="62"/>
    </row>
    <row r="50" spans="1:7" x14ac:dyDescent="0.3">
      <c r="A50" s="7" t="s">
        <v>71</v>
      </c>
      <c r="B50" s="265">
        <v>2</v>
      </c>
      <c r="C50" s="62"/>
      <c r="D50" s="105" t="s">
        <v>498</v>
      </c>
      <c r="E50" s="62"/>
      <c r="F50" s="62"/>
    </row>
    <row r="51" spans="1:7" ht="18" x14ac:dyDescent="0.35">
      <c r="A51" s="28" t="s">
        <v>252</v>
      </c>
      <c r="B51" s="265">
        <v>2</v>
      </c>
      <c r="C51" s="88" t="str">
        <f>IF(B51=0, -5, "0")</f>
        <v>0</v>
      </c>
      <c r="D51" s="66"/>
      <c r="E51" s="62"/>
      <c r="F51" s="62"/>
    </row>
    <row r="52" spans="1:7" x14ac:dyDescent="0.3">
      <c r="A52" s="530" t="s">
        <v>34</v>
      </c>
      <c r="B52" s="531"/>
      <c r="C52" s="532"/>
      <c r="D52" s="97">
        <f>SUM(B46:C51)</f>
        <v>12</v>
      </c>
    </row>
    <row r="53" spans="1:7" x14ac:dyDescent="0.3">
      <c r="A53" s="530" t="s">
        <v>251</v>
      </c>
      <c r="B53" s="531"/>
      <c r="C53" s="532"/>
      <c r="D53" s="21">
        <f>D52/(COUNT(B46:C51)*2)</f>
        <v>1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35" t="s">
        <v>8</v>
      </c>
      <c r="B55" s="536"/>
      <c r="C55" s="536"/>
      <c r="D55" s="536"/>
      <c r="E55" s="536"/>
      <c r="F55" s="536"/>
    </row>
    <row r="56" spans="1:7" ht="36" x14ac:dyDescent="0.35">
      <c r="A56" s="29" t="s">
        <v>148</v>
      </c>
      <c r="B56" s="62">
        <v>2</v>
      </c>
      <c r="C56" s="88" t="str">
        <f>IF(B56=0, -5, "0")</f>
        <v>0</v>
      </c>
      <c r="D56" s="66"/>
      <c r="E56" s="62"/>
      <c r="F56" s="62"/>
    </row>
    <row r="57" spans="1:7" x14ac:dyDescent="0.3">
      <c r="A57" s="9" t="s">
        <v>141</v>
      </c>
      <c r="B57" s="265">
        <v>2</v>
      </c>
      <c r="C57" s="62"/>
      <c r="D57" s="62"/>
      <c r="E57" s="67"/>
      <c r="F57" s="62"/>
    </row>
    <row r="58" spans="1:7" x14ac:dyDescent="0.3">
      <c r="A58" s="11" t="s">
        <v>205</v>
      </c>
      <c r="B58" s="265">
        <v>2</v>
      </c>
      <c r="C58" s="62"/>
      <c r="D58" s="63"/>
      <c r="E58" s="63"/>
      <c r="F58" s="62"/>
    </row>
    <row r="59" spans="1:7" x14ac:dyDescent="0.3">
      <c r="A59" s="11" t="s">
        <v>79</v>
      </c>
      <c r="B59" s="265">
        <v>2</v>
      </c>
      <c r="C59" s="62"/>
      <c r="D59" s="66"/>
      <c r="E59" s="62"/>
      <c r="F59" s="62"/>
    </row>
    <row r="60" spans="1:7" ht="36" x14ac:dyDescent="0.35">
      <c r="A60" s="29" t="s">
        <v>182</v>
      </c>
      <c r="B60" s="265">
        <v>2</v>
      </c>
      <c r="C60" s="88" t="str">
        <f>IF(B60=0, -5, "0")</f>
        <v>0</v>
      </c>
      <c r="D60" s="63" t="s">
        <v>499</v>
      </c>
      <c r="E60" s="62"/>
      <c r="F60" s="62"/>
    </row>
    <row r="61" spans="1:7" ht="18" x14ac:dyDescent="0.35">
      <c r="A61" s="28" t="s">
        <v>253</v>
      </c>
      <c r="B61" s="265">
        <v>2</v>
      </c>
      <c r="C61" s="88" t="str">
        <f>IF(B61=0, -5, "0")</f>
        <v>0</v>
      </c>
      <c r="D61" s="63"/>
      <c r="E61" s="62"/>
      <c r="F61" s="62"/>
    </row>
    <row r="62" spans="1:7" x14ac:dyDescent="0.3">
      <c r="A62" s="7" t="s">
        <v>249</v>
      </c>
      <c r="B62" s="265">
        <v>2</v>
      </c>
      <c r="C62" s="62"/>
      <c r="D62" s="66"/>
      <c r="E62" s="62"/>
      <c r="F62" s="62"/>
    </row>
    <row r="63" spans="1:7" x14ac:dyDescent="0.3">
      <c r="A63" s="530" t="s">
        <v>34</v>
      </c>
      <c r="B63" s="531"/>
      <c r="C63" s="532"/>
      <c r="D63" s="97">
        <f>SUM(B56:C62)</f>
        <v>14</v>
      </c>
    </row>
    <row r="64" spans="1:7" x14ac:dyDescent="0.3">
      <c r="A64" s="530" t="s">
        <v>251</v>
      </c>
      <c r="B64" s="531"/>
      <c r="C64" s="532"/>
      <c r="D64" s="21">
        <f>D63/(COUNT(B56:C62)*2)</f>
        <v>1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35" t="s">
        <v>111</v>
      </c>
      <c r="B66" s="536"/>
      <c r="C66" s="536"/>
      <c r="D66" s="536"/>
      <c r="E66" s="536"/>
      <c r="F66" s="536"/>
    </row>
    <row r="67" spans="1:7" ht="19.5" x14ac:dyDescent="0.4">
      <c r="A67" s="7" t="s">
        <v>227</v>
      </c>
      <c r="B67" s="68">
        <v>2</v>
      </c>
      <c r="C67" s="69"/>
      <c r="D67" s="63"/>
      <c r="E67" s="70"/>
      <c r="F67" s="62"/>
    </row>
    <row r="68" spans="1:7" ht="19.5" x14ac:dyDescent="0.4">
      <c r="A68" s="7" t="s">
        <v>228</v>
      </c>
      <c r="B68" s="68">
        <v>2</v>
      </c>
      <c r="C68" s="69"/>
      <c r="D68" s="63"/>
      <c r="E68" s="70"/>
      <c r="F68" s="62"/>
    </row>
    <row r="69" spans="1:7" ht="19.5" x14ac:dyDescent="0.4">
      <c r="A69" s="7" t="s">
        <v>249</v>
      </c>
      <c r="B69" s="68">
        <v>2</v>
      </c>
      <c r="C69" s="69"/>
      <c r="D69" s="71"/>
      <c r="E69" s="71"/>
      <c r="F69" s="62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62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62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62"/>
    </row>
    <row r="73" spans="1:7" ht="19.5" x14ac:dyDescent="0.4">
      <c r="A73" s="7" t="s">
        <v>81</v>
      </c>
      <c r="B73" s="68">
        <v>2</v>
      </c>
      <c r="C73" s="69"/>
      <c r="D73" s="62"/>
      <c r="E73" s="62"/>
      <c r="F73" s="62"/>
    </row>
    <row r="74" spans="1:7" x14ac:dyDescent="0.3">
      <c r="A74" s="8" t="s">
        <v>254</v>
      </c>
      <c r="B74" s="68" t="s">
        <v>30</v>
      </c>
      <c r="C74" s="62"/>
      <c r="D74" s="72"/>
      <c r="E74" s="72"/>
      <c r="F74" s="62"/>
    </row>
    <row r="75" spans="1:7" ht="36" x14ac:dyDescent="0.35">
      <c r="A75" s="32" t="s">
        <v>162</v>
      </c>
      <c r="B75" s="68">
        <v>2</v>
      </c>
      <c r="C75" s="88" t="str">
        <f>IF(B75=0, -5, "0")</f>
        <v>0</v>
      </c>
      <c r="D75" s="73"/>
      <c r="E75" s="73"/>
      <c r="F75" s="62"/>
    </row>
    <row r="76" spans="1:7" ht="18" x14ac:dyDescent="0.35">
      <c r="A76" s="32" t="s">
        <v>195</v>
      </c>
      <c r="B76" s="68">
        <v>2</v>
      </c>
      <c r="C76" s="88" t="str">
        <f>IF(B76=0, -5, "0")</f>
        <v>0</v>
      </c>
      <c r="D76" s="73"/>
      <c r="E76" s="73"/>
      <c r="F76" s="62"/>
    </row>
    <row r="77" spans="1:7" ht="18" x14ac:dyDescent="0.35">
      <c r="A77" s="32" t="s">
        <v>241</v>
      </c>
      <c r="B77" s="68">
        <v>2</v>
      </c>
      <c r="C77" s="88" t="str">
        <f>IF(B77=0, -5, "0")</f>
        <v>0</v>
      </c>
      <c r="D77" s="63"/>
      <c r="E77" s="73"/>
      <c r="F77" s="62"/>
    </row>
    <row r="78" spans="1:7" s="10" customFormat="1" x14ac:dyDescent="0.3">
      <c r="A78" s="9" t="s">
        <v>193</v>
      </c>
      <c r="B78" s="68">
        <v>2</v>
      </c>
      <c r="C78" s="74"/>
      <c r="D78" s="63"/>
      <c r="E78" s="75"/>
      <c r="F78" s="62"/>
      <c r="G78" s="93"/>
    </row>
    <row r="79" spans="1:7" x14ac:dyDescent="0.3">
      <c r="A79" s="7" t="s">
        <v>149</v>
      </c>
      <c r="B79" s="68">
        <v>2</v>
      </c>
      <c r="C79" s="62"/>
      <c r="D79" s="75"/>
      <c r="E79" s="73"/>
      <c r="F79" s="62"/>
    </row>
    <row r="80" spans="1:7" ht="36" x14ac:dyDescent="0.35">
      <c r="A80" s="29" t="s">
        <v>140</v>
      </c>
      <c r="B80" s="68">
        <v>2</v>
      </c>
      <c r="C80" s="88" t="str">
        <f>IF(B80=0, -5, "0")</f>
        <v>0</v>
      </c>
      <c r="D80" s="75"/>
      <c r="E80" s="73"/>
      <c r="F80" s="62"/>
    </row>
    <row r="81" spans="1:7" x14ac:dyDescent="0.3">
      <c r="A81" s="7" t="s">
        <v>255</v>
      </c>
      <c r="B81" s="68">
        <v>2</v>
      </c>
      <c r="C81" s="62"/>
      <c r="D81" s="75"/>
      <c r="E81" s="76"/>
      <c r="F81" s="62"/>
    </row>
    <row r="82" spans="1:7" ht="18" x14ac:dyDescent="0.35">
      <c r="A82" s="31" t="s">
        <v>253</v>
      </c>
      <c r="B82" s="68">
        <v>2</v>
      </c>
      <c r="C82" s="88" t="str">
        <f>IF(B82=0, -5, "0")</f>
        <v>0</v>
      </c>
      <c r="D82" s="75"/>
      <c r="E82" s="77"/>
      <c r="F82" s="62"/>
    </row>
    <row r="83" spans="1:7" x14ac:dyDescent="0.3">
      <c r="A83" s="7" t="s">
        <v>72</v>
      </c>
      <c r="B83" s="68">
        <v>2</v>
      </c>
      <c r="C83" s="62"/>
      <c r="D83" s="75"/>
      <c r="E83" s="76"/>
      <c r="F83" s="62"/>
    </row>
    <row r="84" spans="1:7" x14ac:dyDescent="0.3">
      <c r="A84" s="530" t="s">
        <v>34</v>
      </c>
      <c r="B84" s="531"/>
      <c r="C84" s="532"/>
      <c r="D84" s="97">
        <f>SUM(B67:C83)</f>
        <v>26</v>
      </c>
    </row>
    <row r="85" spans="1:7" x14ac:dyDescent="0.3">
      <c r="A85" s="530" t="s">
        <v>251</v>
      </c>
      <c r="B85" s="531"/>
      <c r="C85" s="532"/>
      <c r="D85" s="21">
        <f>D84/(COUNT(B67:C83)*2)</f>
        <v>1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35" t="s">
        <v>172</v>
      </c>
      <c r="B87" s="536"/>
      <c r="C87" s="536"/>
      <c r="D87" s="536"/>
      <c r="E87" s="536"/>
      <c r="F87" s="536"/>
    </row>
    <row r="88" spans="1:7" ht="52.5" customHeight="1" x14ac:dyDescent="0.4">
      <c r="A88" s="36" t="s">
        <v>229</v>
      </c>
      <c r="B88" s="78">
        <v>2</v>
      </c>
      <c r="C88" s="69"/>
      <c r="D88" s="70"/>
      <c r="E88" s="63"/>
      <c r="F88" s="62"/>
    </row>
    <row r="89" spans="1:7" ht="19.5" x14ac:dyDescent="0.4">
      <c r="A89" s="7" t="s">
        <v>228</v>
      </c>
      <c r="B89" s="78">
        <v>2</v>
      </c>
      <c r="C89" s="69"/>
      <c r="D89" s="63"/>
      <c r="E89" s="62"/>
      <c r="F89" s="62"/>
    </row>
    <row r="90" spans="1:7" ht="19.5" x14ac:dyDescent="0.4">
      <c r="A90" s="7" t="s">
        <v>256</v>
      </c>
      <c r="B90" s="78">
        <v>2</v>
      </c>
      <c r="C90" s="69"/>
      <c r="D90" s="75"/>
      <c r="E90" s="62"/>
      <c r="F90" s="62"/>
    </row>
    <row r="91" spans="1:7" ht="34.5" x14ac:dyDescent="0.4">
      <c r="A91" s="11" t="s">
        <v>257</v>
      </c>
      <c r="B91" s="78">
        <v>2</v>
      </c>
      <c r="C91" s="69"/>
      <c r="D91" s="75"/>
      <c r="E91" s="62"/>
      <c r="F91" s="62"/>
    </row>
    <row r="92" spans="1:7" ht="19.5" x14ac:dyDescent="0.4">
      <c r="A92" s="8" t="s">
        <v>207</v>
      </c>
      <c r="B92" s="78">
        <v>2</v>
      </c>
      <c r="C92" s="69"/>
      <c r="D92" s="75"/>
      <c r="E92" s="62"/>
      <c r="F92" s="62"/>
    </row>
    <row r="93" spans="1:7" ht="36" x14ac:dyDescent="0.35">
      <c r="A93" s="32" t="s">
        <v>191</v>
      </c>
      <c r="B93" s="78">
        <v>2</v>
      </c>
      <c r="C93" s="88" t="str">
        <f>IF(B93=0, -5, "0")</f>
        <v>0</v>
      </c>
      <c r="D93" s="2"/>
      <c r="E93" s="62"/>
      <c r="F93" s="62"/>
    </row>
    <row r="94" spans="1:7" ht="18" x14ac:dyDescent="0.35">
      <c r="A94" s="28" t="s">
        <v>196</v>
      </c>
      <c r="B94" s="78">
        <v>2</v>
      </c>
      <c r="C94" s="88" t="str">
        <f>IF(B94=0, -5, "0")</f>
        <v>0</v>
      </c>
      <c r="D94" s="63"/>
      <c r="E94" s="62"/>
      <c r="F94" s="62"/>
    </row>
    <row r="95" spans="1:7" x14ac:dyDescent="0.3">
      <c r="A95" s="8" t="s">
        <v>138</v>
      </c>
      <c r="B95" s="78">
        <v>2</v>
      </c>
      <c r="C95" s="62"/>
      <c r="D95" s="63"/>
      <c r="E95" s="62"/>
      <c r="F95" s="62"/>
    </row>
    <row r="96" spans="1:7" x14ac:dyDescent="0.3">
      <c r="A96" s="13" t="s">
        <v>238</v>
      </c>
      <c r="B96" s="78">
        <v>2</v>
      </c>
      <c r="C96" s="62"/>
      <c r="D96" s="63"/>
      <c r="E96" s="62"/>
      <c r="F96" s="62"/>
    </row>
    <row r="97" spans="1:7" x14ac:dyDescent="0.3">
      <c r="A97" s="13" t="s">
        <v>239</v>
      </c>
      <c r="B97" s="78">
        <v>2</v>
      </c>
      <c r="C97" s="62"/>
      <c r="D97" s="63"/>
      <c r="E97" s="62"/>
      <c r="F97" s="62"/>
    </row>
    <row r="98" spans="1:7" x14ac:dyDescent="0.3">
      <c r="A98" s="7" t="s">
        <v>115</v>
      </c>
      <c r="B98" s="78">
        <v>2</v>
      </c>
      <c r="C98" s="62"/>
      <c r="D98" s="63"/>
      <c r="E98" s="62"/>
      <c r="F98" s="62"/>
    </row>
    <row r="99" spans="1:7" ht="36" x14ac:dyDescent="0.35">
      <c r="A99" s="32" t="s">
        <v>163</v>
      </c>
      <c r="B99" s="78">
        <v>2</v>
      </c>
      <c r="C99" s="88" t="str">
        <f>IF(B99=0, -5, "0")</f>
        <v>0</v>
      </c>
      <c r="D99" s="63"/>
      <c r="E99" s="62"/>
      <c r="F99" s="62"/>
    </row>
    <row r="100" spans="1:7" ht="18" x14ac:dyDescent="0.35">
      <c r="A100" s="31" t="s">
        <v>253</v>
      </c>
      <c r="B100" s="78">
        <v>2</v>
      </c>
      <c r="C100" s="88" t="str">
        <f>IF(B100=0, -5, "0")</f>
        <v>0</v>
      </c>
      <c r="D100" s="63"/>
      <c r="E100" s="62"/>
      <c r="F100" s="62"/>
    </row>
    <row r="101" spans="1:7" x14ac:dyDescent="0.3">
      <c r="A101" s="37" t="s">
        <v>193</v>
      </c>
      <c r="B101" s="78">
        <v>2</v>
      </c>
      <c r="C101" s="62"/>
      <c r="D101" s="63"/>
      <c r="E101" s="62"/>
      <c r="F101" s="62"/>
    </row>
    <row r="102" spans="1:7" x14ac:dyDescent="0.3">
      <c r="A102" s="530" t="s">
        <v>34</v>
      </c>
      <c r="B102" s="531"/>
      <c r="C102" s="532"/>
      <c r="D102" s="97">
        <f>SUM(B88:C101)</f>
        <v>28</v>
      </c>
    </row>
    <row r="103" spans="1:7" x14ac:dyDescent="0.3">
      <c r="A103" s="530" t="s">
        <v>251</v>
      </c>
      <c r="B103" s="531"/>
      <c r="C103" s="532"/>
      <c r="D103" s="21">
        <f>D102/(COUNT(B88:C101)*2)</f>
        <v>1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35" t="s">
        <v>173</v>
      </c>
      <c r="B106" s="536"/>
      <c r="C106" s="536"/>
      <c r="D106" s="536"/>
      <c r="E106" s="536"/>
      <c r="F106" s="536"/>
      <c r="G106" s="93"/>
    </row>
    <row r="107" spans="1:7" s="10" customFormat="1" ht="34.5" x14ac:dyDescent="0.4">
      <c r="A107" s="36" t="s">
        <v>230</v>
      </c>
      <c r="B107" s="78">
        <v>0</v>
      </c>
      <c r="C107" s="69"/>
      <c r="D107" s="75" t="s">
        <v>500</v>
      </c>
      <c r="E107" s="62"/>
      <c r="F107" s="62" t="s">
        <v>298</v>
      </c>
      <c r="G107" s="93"/>
    </row>
    <row r="108" spans="1:7" s="10" customFormat="1" ht="19.5" x14ac:dyDescent="0.4">
      <c r="A108" s="7" t="s">
        <v>155</v>
      </c>
      <c r="B108" s="78">
        <v>2</v>
      </c>
      <c r="C108" s="69"/>
      <c r="D108" s="75"/>
      <c r="E108" s="62"/>
      <c r="F108" s="62"/>
      <c r="G108" s="93"/>
    </row>
    <row r="109" spans="1:7" s="10" customFormat="1" ht="19.5" x14ac:dyDescent="0.4">
      <c r="A109" s="7" t="s">
        <v>246</v>
      </c>
      <c r="B109" s="78">
        <v>2</v>
      </c>
      <c r="C109" s="69"/>
      <c r="D109" s="75"/>
      <c r="E109" s="62"/>
      <c r="F109" s="62"/>
      <c r="G109" s="93"/>
    </row>
    <row r="110" spans="1:7" s="10" customFormat="1" ht="19.5" x14ac:dyDescent="0.4">
      <c r="A110" s="44" t="s">
        <v>247</v>
      </c>
      <c r="B110" s="78">
        <v>2</v>
      </c>
      <c r="C110" s="69"/>
      <c r="D110" s="75"/>
      <c r="E110" s="62"/>
      <c r="F110" s="62"/>
      <c r="G110" s="93"/>
    </row>
    <row r="111" spans="1:7" s="10" customFormat="1" ht="34.5" x14ac:dyDescent="0.4">
      <c r="A111" s="9" t="s">
        <v>207</v>
      </c>
      <c r="B111" s="78">
        <v>2</v>
      </c>
      <c r="C111" s="69"/>
      <c r="D111" s="75"/>
      <c r="E111" s="62"/>
      <c r="F111" s="62"/>
      <c r="G111" s="93"/>
    </row>
    <row r="112" spans="1:7" s="10" customFormat="1" ht="36" x14ac:dyDescent="0.35">
      <c r="A112" s="32" t="s">
        <v>191</v>
      </c>
      <c r="B112" s="78">
        <v>2</v>
      </c>
      <c r="C112" s="88" t="str">
        <f>IF(B112=0, -5, "0")</f>
        <v>0</v>
      </c>
      <c r="D112" s="80"/>
      <c r="E112" s="62"/>
      <c r="F112" s="62"/>
      <c r="G112" s="93"/>
    </row>
    <row r="113" spans="1:7" s="10" customFormat="1" x14ac:dyDescent="0.3">
      <c r="A113" s="9" t="s">
        <v>138</v>
      </c>
      <c r="B113" s="78">
        <v>2</v>
      </c>
      <c r="C113" s="62"/>
      <c r="D113" s="63"/>
      <c r="E113" s="62"/>
      <c r="F113" s="62"/>
      <c r="G113" s="93"/>
    </row>
    <row r="114" spans="1:7" s="10" customFormat="1" x14ac:dyDescent="0.3">
      <c r="A114" s="44" t="s">
        <v>238</v>
      </c>
      <c r="B114" s="78">
        <v>2</v>
      </c>
      <c r="C114" s="62"/>
      <c r="D114" s="63"/>
      <c r="E114" s="62"/>
      <c r="F114" s="62"/>
      <c r="G114" s="93"/>
    </row>
    <row r="115" spans="1:7" s="10" customFormat="1" ht="36" x14ac:dyDescent="0.35">
      <c r="A115" s="32" t="s">
        <v>268</v>
      </c>
      <c r="B115" s="78">
        <v>2</v>
      </c>
      <c r="C115" s="88" t="str">
        <f>IF(B115=0, -5, "0")</f>
        <v>0</v>
      </c>
      <c r="D115" s="63"/>
      <c r="E115" s="62"/>
      <c r="F115" s="62"/>
      <c r="G115" s="93"/>
    </row>
    <row r="116" spans="1:7" s="10" customFormat="1" ht="18" x14ac:dyDescent="0.35">
      <c r="A116" s="32" t="s">
        <v>272</v>
      </c>
      <c r="B116" s="78">
        <v>2</v>
      </c>
      <c r="C116" s="88" t="str">
        <f>IF(B116=0, -5, "0")</f>
        <v>0</v>
      </c>
      <c r="D116" s="63"/>
      <c r="E116" s="62"/>
      <c r="F116" s="62"/>
      <c r="G116" s="93"/>
    </row>
    <row r="117" spans="1:7" s="10" customFormat="1" x14ac:dyDescent="0.3">
      <c r="A117" s="37" t="s">
        <v>193</v>
      </c>
      <c r="B117" s="78">
        <v>2</v>
      </c>
      <c r="C117" s="62"/>
      <c r="D117" s="75"/>
      <c r="E117" s="62"/>
      <c r="F117" s="62"/>
      <c r="G117" s="93"/>
    </row>
    <row r="118" spans="1:7" s="10" customFormat="1" x14ac:dyDescent="0.3">
      <c r="A118" s="530" t="s">
        <v>34</v>
      </c>
      <c r="B118" s="531"/>
      <c r="C118" s="532"/>
      <c r="D118" s="97">
        <f>SUM(B107:C117)</f>
        <v>20</v>
      </c>
      <c r="E118" s="3"/>
      <c r="F118" s="3"/>
      <c r="G118" s="93"/>
    </row>
    <row r="119" spans="1:7" s="10" customFormat="1" x14ac:dyDescent="0.3">
      <c r="A119" s="530" t="s">
        <v>251</v>
      </c>
      <c r="B119" s="531"/>
      <c r="C119" s="532"/>
      <c r="D119" s="21">
        <f>D118/(COUNT(B107:C117)*2)</f>
        <v>0.90909090909090906</v>
      </c>
      <c r="E119" s="3"/>
      <c r="F119" s="3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35" t="s">
        <v>156</v>
      </c>
      <c r="B121" s="536"/>
      <c r="C121" s="536"/>
      <c r="D121" s="536"/>
      <c r="E121" s="536"/>
      <c r="F121" s="536"/>
    </row>
    <row r="122" spans="1:7" x14ac:dyDescent="0.3">
      <c r="A122" s="30" t="s">
        <v>231</v>
      </c>
      <c r="B122" s="79">
        <v>2</v>
      </c>
      <c r="C122" s="62"/>
      <c r="D122" s="81"/>
      <c r="E122" s="81"/>
      <c r="F122" s="62"/>
    </row>
    <row r="123" spans="1:7" x14ac:dyDescent="0.3">
      <c r="A123" s="30" t="s">
        <v>228</v>
      </c>
      <c r="B123" s="79">
        <v>2</v>
      </c>
      <c r="C123" s="62"/>
      <c r="D123" s="63"/>
      <c r="E123" s="63"/>
      <c r="F123" s="62"/>
    </row>
    <row r="124" spans="1:7" ht="19.5" x14ac:dyDescent="0.4">
      <c r="A124" s="7" t="s">
        <v>249</v>
      </c>
      <c r="B124" s="79">
        <v>2</v>
      </c>
      <c r="C124" s="69"/>
      <c r="D124" s="63"/>
      <c r="E124" s="63"/>
      <c r="F124" s="62"/>
    </row>
    <row r="125" spans="1:7" ht="19.5" x14ac:dyDescent="0.4">
      <c r="A125" s="8" t="s">
        <v>206</v>
      </c>
      <c r="B125" s="79">
        <v>2</v>
      </c>
      <c r="C125" s="69"/>
      <c r="D125" s="63"/>
      <c r="E125" s="63"/>
      <c r="F125" s="62"/>
    </row>
    <row r="126" spans="1:7" ht="19.5" x14ac:dyDescent="0.4">
      <c r="A126" s="7" t="s">
        <v>248</v>
      </c>
      <c r="B126" s="79">
        <v>0</v>
      </c>
      <c r="C126" s="69"/>
      <c r="D126" s="75" t="s">
        <v>501</v>
      </c>
      <c r="E126" s="70"/>
      <c r="F126" s="62" t="s">
        <v>299</v>
      </c>
    </row>
    <row r="127" spans="1:7" ht="36" x14ac:dyDescent="0.35">
      <c r="A127" s="29" t="s">
        <v>174</v>
      </c>
      <c r="B127" s="79">
        <v>2</v>
      </c>
      <c r="C127" s="88" t="str">
        <f>IF(B127=0, -5, "0")</f>
        <v>0</v>
      </c>
      <c r="D127" s="75"/>
      <c r="E127" s="70"/>
      <c r="F127" s="62"/>
    </row>
    <row r="128" spans="1:7" ht="18" x14ac:dyDescent="0.35">
      <c r="A128" s="28" t="s">
        <v>197</v>
      </c>
      <c r="B128" s="79">
        <v>2</v>
      </c>
      <c r="C128" s="88" t="str">
        <f>IF(B128=0, -5, "0")</f>
        <v>0</v>
      </c>
      <c r="D128" s="63"/>
      <c r="E128" s="63"/>
      <c r="F128" s="62"/>
    </row>
    <row r="129" spans="1:7" x14ac:dyDescent="0.3">
      <c r="A129" s="8" t="s">
        <v>139</v>
      </c>
      <c r="B129" s="79">
        <v>2</v>
      </c>
      <c r="C129" s="89"/>
      <c r="D129" s="63"/>
      <c r="E129" s="63"/>
      <c r="F129" s="62"/>
    </row>
    <row r="130" spans="1:7" ht="36" x14ac:dyDescent="0.35">
      <c r="A130" s="29" t="s">
        <v>164</v>
      </c>
      <c r="B130" s="79">
        <v>2</v>
      </c>
      <c r="C130" s="88" t="str">
        <f>IF(B130=0, -5, "0")</f>
        <v>0</v>
      </c>
      <c r="D130" s="63"/>
      <c r="E130" s="63"/>
      <c r="F130" s="62"/>
    </row>
    <row r="131" spans="1:7" x14ac:dyDescent="0.3">
      <c r="A131" s="11" t="s">
        <v>232</v>
      </c>
      <c r="B131" s="79">
        <v>2</v>
      </c>
      <c r="C131" s="89"/>
      <c r="D131" s="63"/>
      <c r="E131" s="63"/>
      <c r="F131" s="62"/>
    </row>
    <row r="132" spans="1:7" ht="18" x14ac:dyDescent="0.35">
      <c r="A132" s="31" t="s">
        <v>272</v>
      </c>
      <c r="B132" s="79">
        <v>2</v>
      </c>
      <c r="C132" s="88" t="str">
        <f>IF(B132=0, -5, "0")</f>
        <v>0</v>
      </c>
      <c r="D132" s="75"/>
      <c r="E132" s="70"/>
      <c r="F132" s="62"/>
    </row>
    <row r="133" spans="1:7" x14ac:dyDescent="0.3">
      <c r="A133" s="530" t="s">
        <v>34</v>
      </c>
      <c r="B133" s="531"/>
      <c r="C133" s="532"/>
      <c r="D133" s="97">
        <f>SUM(B122:C132)</f>
        <v>20</v>
      </c>
    </row>
    <row r="134" spans="1:7" x14ac:dyDescent="0.3">
      <c r="A134" s="530" t="s">
        <v>251</v>
      </c>
      <c r="B134" s="531"/>
      <c r="C134" s="532"/>
      <c r="D134" s="20">
        <f>D133/(COUNT(B122:C132)*2)</f>
        <v>0.90909090909090906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35" t="s">
        <v>61</v>
      </c>
      <c r="B136" s="536"/>
      <c r="C136" s="536"/>
      <c r="D136" s="536"/>
      <c r="E136" s="536"/>
      <c r="F136" s="536"/>
    </row>
    <row r="137" spans="1:7" ht="19.5" x14ac:dyDescent="0.4">
      <c r="A137" s="11" t="s">
        <v>258</v>
      </c>
      <c r="B137" s="78">
        <v>2</v>
      </c>
      <c r="C137" s="69"/>
      <c r="D137" s="71"/>
      <c r="E137" s="62"/>
      <c r="F137" s="62"/>
    </row>
    <row r="138" spans="1:7" ht="18" x14ac:dyDescent="0.35">
      <c r="A138" s="28" t="s">
        <v>108</v>
      </c>
      <c r="B138" s="78">
        <v>2</v>
      </c>
      <c r="C138" s="88" t="str">
        <f>IF(B138=0, -5, "0")</f>
        <v>0</v>
      </c>
      <c r="D138" s="82"/>
      <c r="E138" s="62"/>
      <c r="F138" s="62"/>
    </row>
    <row r="139" spans="1:7" ht="30.75" x14ac:dyDescent="0.3">
      <c r="A139" s="9" t="s">
        <v>233</v>
      </c>
      <c r="B139" s="78">
        <v>1</v>
      </c>
      <c r="C139" s="63"/>
      <c r="D139" s="71" t="s">
        <v>504</v>
      </c>
      <c r="E139" s="62"/>
      <c r="F139" s="62" t="s">
        <v>298</v>
      </c>
    </row>
    <row r="140" spans="1:7" x14ac:dyDescent="0.3">
      <c r="A140" s="38" t="s">
        <v>234</v>
      </c>
      <c r="B140" s="78">
        <v>2</v>
      </c>
      <c r="C140" s="63"/>
      <c r="D140" s="103"/>
      <c r="E140" s="62"/>
      <c r="F140" s="62"/>
    </row>
    <row r="141" spans="1:7" s="10" customFormat="1" x14ac:dyDescent="0.3">
      <c r="A141" s="9" t="s">
        <v>259</v>
      </c>
      <c r="B141" s="78">
        <v>2</v>
      </c>
      <c r="C141" s="84"/>
      <c r="D141" s="74"/>
      <c r="E141" s="74"/>
      <c r="F141" s="62"/>
      <c r="G141" s="93"/>
    </row>
    <row r="142" spans="1:7" x14ac:dyDescent="0.3">
      <c r="A142" s="11" t="s">
        <v>240</v>
      </c>
      <c r="B142" s="78">
        <v>2</v>
      </c>
      <c r="C142" s="63"/>
      <c r="D142" s="2"/>
      <c r="E142" s="62"/>
      <c r="F142" s="62"/>
    </row>
    <row r="143" spans="1:7" x14ac:dyDescent="0.3">
      <c r="A143" s="11" t="s">
        <v>260</v>
      </c>
      <c r="B143" s="78">
        <v>2</v>
      </c>
      <c r="C143" s="90"/>
      <c r="D143" s="66"/>
      <c r="E143" s="62"/>
      <c r="F143" s="62"/>
    </row>
    <row r="144" spans="1:7" ht="18" x14ac:dyDescent="0.35">
      <c r="A144" s="28" t="s">
        <v>198</v>
      </c>
      <c r="B144" s="78">
        <v>2</v>
      </c>
      <c r="C144" s="88" t="str">
        <f>IF(B144=0, -5, "0")</f>
        <v>0</v>
      </c>
      <c r="D144" s="67"/>
      <c r="E144" s="62"/>
      <c r="F144" s="62"/>
    </row>
    <row r="145" spans="1:7" ht="18" x14ac:dyDescent="0.35">
      <c r="A145" s="28" t="s">
        <v>165</v>
      </c>
      <c r="B145" s="78">
        <v>2</v>
      </c>
      <c r="C145" s="88" t="str">
        <f>IF(B145=0, -5, "0")</f>
        <v>0</v>
      </c>
      <c r="D145" s="95"/>
      <c r="E145" s="62"/>
      <c r="F145" s="62"/>
    </row>
    <row r="146" spans="1:7" x14ac:dyDescent="0.3">
      <c r="A146" s="11" t="s">
        <v>82</v>
      </c>
      <c r="B146" s="78">
        <v>2</v>
      </c>
      <c r="C146" s="63"/>
      <c r="D146" s="66"/>
      <c r="E146" s="62"/>
      <c r="F146" s="62"/>
    </row>
    <row r="147" spans="1:7" ht="30.75" x14ac:dyDescent="0.3">
      <c r="A147" s="36" t="s">
        <v>175</v>
      </c>
      <c r="B147" s="78">
        <v>0</v>
      </c>
      <c r="C147" s="63"/>
      <c r="D147" s="66" t="s">
        <v>502</v>
      </c>
      <c r="E147" s="62"/>
      <c r="F147" s="62" t="s">
        <v>299</v>
      </c>
    </row>
    <row r="148" spans="1:7" x14ac:dyDescent="0.3">
      <c r="A148" s="7" t="s">
        <v>261</v>
      </c>
      <c r="B148" s="78">
        <v>2</v>
      </c>
      <c r="C148" s="63"/>
      <c r="D148" s="83"/>
      <c r="E148" s="62"/>
      <c r="F148" s="62"/>
    </row>
    <row r="149" spans="1:7" x14ac:dyDescent="0.3">
      <c r="A149" s="530" t="s">
        <v>34</v>
      </c>
      <c r="B149" s="531"/>
      <c r="C149" s="532"/>
      <c r="D149" s="97">
        <f>SUM(B137:C148)</f>
        <v>21</v>
      </c>
    </row>
    <row r="150" spans="1:7" x14ac:dyDescent="0.3">
      <c r="A150" s="530" t="s">
        <v>251</v>
      </c>
      <c r="B150" s="531"/>
      <c r="C150" s="532"/>
      <c r="D150" s="21">
        <f>D149/(COUNT(B137:C148)*2)</f>
        <v>0.875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35" t="s">
        <v>178</v>
      </c>
      <c r="B152" s="536"/>
      <c r="C152" s="536"/>
      <c r="D152" s="536"/>
      <c r="E152" s="536"/>
      <c r="F152" s="536"/>
    </row>
    <row r="153" spans="1:7" x14ac:dyDescent="0.3">
      <c r="A153" s="36" t="s">
        <v>235</v>
      </c>
      <c r="B153" s="62">
        <v>2</v>
      </c>
      <c r="C153" s="62"/>
      <c r="D153" s="63"/>
      <c r="E153" s="62"/>
      <c r="F153" s="62"/>
    </row>
    <row r="154" spans="1:7" x14ac:dyDescent="0.3">
      <c r="A154" s="7" t="s">
        <v>127</v>
      </c>
      <c r="B154" s="265">
        <v>2</v>
      </c>
      <c r="C154" s="62"/>
      <c r="D154" s="63"/>
      <c r="E154" s="62"/>
      <c r="F154" s="62"/>
    </row>
    <row r="155" spans="1:7" ht="18" x14ac:dyDescent="0.35">
      <c r="A155" s="28" t="s">
        <v>262</v>
      </c>
      <c r="B155" s="265">
        <v>2</v>
      </c>
      <c r="C155" s="88" t="str">
        <f>IF(B155=0, -5, "0")</f>
        <v>0</v>
      </c>
      <c r="D155" s="63"/>
      <c r="E155" s="62"/>
      <c r="F155" s="62"/>
    </row>
    <row r="156" spans="1:7" ht="18" x14ac:dyDescent="0.35">
      <c r="A156" s="28" t="s">
        <v>263</v>
      </c>
      <c r="B156" s="265">
        <v>2</v>
      </c>
      <c r="C156" s="88" t="str">
        <f>IF(B156=0, -5, "0")</f>
        <v>0</v>
      </c>
      <c r="D156" s="63"/>
      <c r="E156" s="62"/>
      <c r="F156" s="62"/>
    </row>
    <row r="157" spans="1:7" ht="18" x14ac:dyDescent="0.35">
      <c r="A157" s="28" t="s">
        <v>264</v>
      </c>
      <c r="B157" s="265">
        <v>2</v>
      </c>
      <c r="C157" s="88" t="str">
        <f>IF(B157=0, -5, "0")</f>
        <v>0</v>
      </c>
      <c r="D157" s="63"/>
      <c r="E157" s="62"/>
      <c r="F157" s="62"/>
    </row>
    <row r="158" spans="1:7" ht="33" x14ac:dyDescent="0.3">
      <c r="A158" s="47" t="s">
        <v>166</v>
      </c>
      <c r="B158" s="265">
        <v>2</v>
      </c>
      <c r="C158" s="62"/>
      <c r="D158" s="85"/>
      <c r="E158" s="62"/>
      <c r="F158" s="62"/>
    </row>
    <row r="159" spans="1:7" x14ac:dyDescent="0.3">
      <c r="A159" s="46" t="s">
        <v>275</v>
      </c>
      <c r="B159" s="265">
        <v>2</v>
      </c>
      <c r="C159" s="62"/>
      <c r="D159" s="86"/>
      <c r="E159" s="62"/>
      <c r="F159" s="62"/>
    </row>
    <row r="160" spans="1:7" x14ac:dyDescent="0.3">
      <c r="A160" s="46" t="s">
        <v>137</v>
      </c>
      <c r="B160" s="265">
        <v>2</v>
      </c>
      <c r="C160" s="62"/>
      <c r="D160" s="86"/>
      <c r="E160" s="62"/>
      <c r="F160" s="62"/>
    </row>
    <row r="161" spans="1:7" x14ac:dyDescent="0.3">
      <c r="A161" s="530" t="s">
        <v>34</v>
      </c>
      <c r="B161" s="539"/>
      <c r="C161" s="540"/>
      <c r="D161" s="99">
        <f>SUM(B153:C160)</f>
        <v>16</v>
      </c>
    </row>
    <row r="162" spans="1:7" x14ac:dyDescent="0.3">
      <c r="A162" s="530" t="s">
        <v>251</v>
      </c>
      <c r="B162" s="531"/>
      <c r="C162" s="532"/>
      <c r="D162" s="21">
        <f>D161/(COUNT(B153:C160)*2)</f>
        <v>1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35" t="s">
        <v>64</v>
      </c>
      <c r="B164" s="536"/>
      <c r="C164" s="536"/>
      <c r="D164" s="536"/>
      <c r="E164" s="536"/>
      <c r="F164" s="536"/>
    </row>
    <row r="165" spans="1:7" ht="18" x14ac:dyDescent="0.35">
      <c r="A165" s="28" t="s">
        <v>242</v>
      </c>
      <c r="B165" s="62">
        <v>2</v>
      </c>
      <c r="C165" s="88" t="str">
        <f>IF(B165=0, -5, "0")</f>
        <v>0</v>
      </c>
      <c r="D165" s="62"/>
      <c r="E165" s="62"/>
      <c r="F165" s="62"/>
    </row>
    <row r="166" spans="1:7" x14ac:dyDescent="0.3">
      <c r="A166" s="7" t="s">
        <v>243</v>
      </c>
      <c r="B166" s="265">
        <v>2</v>
      </c>
      <c r="C166" s="62"/>
      <c r="D166" s="63"/>
      <c r="E166" s="62"/>
      <c r="F166" s="62"/>
    </row>
    <row r="167" spans="1:7" x14ac:dyDescent="0.3">
      <c r="A167" s="30" t="s">
        <v>176</v>
      </c>
      <c r="B167" s="265">
        <v>2</v>
      </c>
      <c r="C167" s="62"/>
      <c r="D167" s="63"/>
      <c r="E167" s="62"/>
      <c r="F167" s="62"/>
    </row>
    <row r="168" spans="1:7" x14ac:dyDescent="0.3">
      <c r="A168" s="7" t="s">
        <v>73</v>
      </c>
      <c r="B168" s="265">
        <v>2</v>
      </c>
      <c r="C168" s="62"/>
      <c r="D168" s="62"/>
      <c r="E168" s="63"/>
      <c r="F168" s="62"/>
    </row>
    <row r="169" spans="1:7" x14ac:dyDescent="0.3">
      <c r="A169" s="530" t="s">
        <v>34</v>
      </c>
      <c r="B169" s="531"/>
      <c r="C169" s="532"/>
      <c r="D169" s="97">
        <f>SUM(B165:C168)</f>
        <v>8</v>
      </c>
    </row>
    <row r="170" spans="1:7" x14ac:dyDescent="0.3">
      <c r="A170" s="530" t="s">
        <v>251</v>
      </c>
      <c r="B170" s="531"/>
      <c r="C170" s="532"/>
      <c r="D170" s="21">
        <f>D169/(COUNT(B165:C168)*2)</f>
        <v>1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33" t="s">
        <v>15</v>
      </c>
      <c r="B172" s="534"/>
      <c r="C172" s="534"/>
      <c r="D172" s="534"/>
      <c r="E172" s="534"/>
      <c r="F172" s="534"/>
    </row>
    <row r="173" spans="1:7" ht="30.75" x14ac:dyDescent="0.3">
      <c r="A173" s="8" t="s">
        <v>152</v>
      </c>
      <c r="B173" s="62">
        <v>0</v>
      </c>
      <c r="C173" s="62"/>
      <c r="D173" s="87" t="s">
        <v>503</v>
      </c>
      <c r="E173" s="62"/>
      <c r="F173" s="62" t="s">
        <v>299</v>
      </c>
    </row>
    <row r="174" spans="1:7" x14ac:dyDescent="0.3">
      <c r="A174" s="7" t="s">
        <v>74</v>
      </c>
      <c r="B174" s="265">
        <v>2</v>
      </c>
      <c r="C174" s="62"/>
      <c r="D174" s="87"/>
      <c r="E174" s="62"/>
      <c r="F174" s="62"/>
    </row>
    <row r="175" spans="1:7" x14ac:dyDescent="0.3">
      <c r="A175" s="30" t="s">
        <v>167</v>
      </c>
      <c r="B175" s="265">
        <v>2</v>
      </c>
      <c r="C175" s="62"/>
      <c r="D175" s="63"/>
      <c r="E175" s="62"/>
      <c r="F175" s="62"/>
    </row>
    <row r="176" spans="1:7" x14ac:dyDescent="0.3">
      <c r="A176" s="7" t="s">
        <v>128</v>
      </c>
      <c r="B176" s="265">
        <v>2</v>
      </c>
      <c r="C176" s="62"/>
      <c r="D176" s="63"/>
      <c r="E176" s="63"/>
      <c r="F176" s="62"/>
    </row>
    <row r="177" spans="1:7" x14ac:dyDescent="0.3">
      <c r="A177" s="530" t="s">
        <v>34</v>
      </c>
      <c r="B177" s="531"/>
      <c r="C177" s="532"/>
      <c r="D177" s="97">
        <f>SUM(B173:C176)</f>
        <v>6</v>
      </c>
    </row>
    <row r="178" spans="1:7" x14ac:dyDescent="0.3">
      <c r="A178" s="530" t="s">
        <v>251</v>
      </c>
      <c r="B178" s="531"/>
      <c r="C178" s="532"/>
      <c r="D178" s="21">
        <f>D177/(COUNT(B173:C176)*2)</f>
        <v>0.75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35" t="s">
        <v>65</v>
      </c>
      <c r="B180" s="536"/>
      <c r="C180" s="536"/>
      <c r="D180" s="536"/>
      <c r="E180" s="536"/>
      <c r="F180" s="536"/>
    </row>
    <row r="181" spans="1:7" x14ac:dyDescent="0.3">
      <c r="A181" s="30" t="s">
        <v>270</v>
      </c>
      <c r="B181" s="62">
        <v>2</v>
      </c>
      <c r="C181" s="62"/>
      <c r="D181" s="63"/>
      <c r="E181" s="63"/>
      <c r="F181" s="62"/>
    </row>
    <row r="182" spans="1:7" x14ac:dyDescent="0.3">
      <c r="A182" s="38" t="s">
        <v>181</v>
      </c>
      <c r="B182" s="265">
        <v>2</v>
      </c>
      <c r="C182" s="62"/>
      <c r="D182" s="63"/>
      <c r="E182" s="45"/>
      <c r="F182" s="62"/>
    </row>
    <row r="183" spans="1:7" ht="35.25" customHeight="1" x14ac:dyDescent="0.3">
      <c r="A183" s="7" t="s">
        <v>75</v>
      </c>
      <c r="B183" s="265">
        <v>2</v>
      </c>
      <c r="C183" s="62"/>
      <c r="D183" s="63"/>
      <c r="E183" s="62"/>
      <c r="F183" s="62"/>
    </row>
    <row r="184" spans="1:7" x14ac:dyDescent="0.3">
      <c r="A184" s="8" t="s">
        <v>199</v>
      </c>
      <c r="B184" s="265">
        <v>2</v>
      </c>
      <c r="C184" s="62"/>
      <c r="D184" s="63"/>
      <c r="E184" s="62"/>
      <c r="F184" s="62"/>
    </row>
    <row r="185" spans="1:7" x14ac:dyDescent="0.3">
      <c r="A185" s="7" t="s">
        <v>265</v>
      </c>
      <c r="B185" s="265">
        <v>2</v>
      </c>
      <c r="C185" s="62"/>
      <c r="D185" s="63"/>
      <c r="E185" s="62"/>
      <c r="F185" s="62"/>
    </row>
    <row r="186" spans="1:7" x14ac:dyDescent="0.3">
      <c r="A186" s="530" t="s">
        <v>34</v>
      </c>
      <c r="B186" s="531"/>
      <c r="C186" s="532"/>
      <c r="D186" s="97">
        <f>SUM(B181:C185)</f>
        <v>10</v>
      </c>
    </row>
    <row r="187" spans="1:7" x14ac:dyDescent="0.3">
      <c r="A187" s="530" t="s">
        <v>251</v>
      </c>
      <c r="B187" s="531"/>
      <c r="C187" s="532"/>
      <c r="D187" s="21">
        <f>D186/(COUNT(B181:C185)*2)</f>
        <v>1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35" t="s">
        <v>177</v>
      </c>
      <c r="B189" s="536"/>
      <c r="C189" s="536"/>
      <c r="D189" s="536"/>
      <c r="E189" s="536"/>
      <c r="F189" s="536"/>
    </row>
    <row r="190" spans="1:7" x14ac:dyDescent="0.3">
      <c r="A190" s="30" t="s">
        <v>309</v>
      </c>
      <c r="B190" s="62">
        <v>2</v>
      </c>
      <c r="C190" s="62"/>
      <c r="D190" s="62"/>
      <c r="E190" s="62"/>
      <c r="F190" s="62"/>
      <c r="G190" s="3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62"/>
      <c r="E191" s="62"/>
      <c r="F191" s="62"/>
    </row>
    <row r="192" spans="1:7" x14ac:dyDescent="0.3">
      <c r="A192" s="8" t="s">
        <v>267</v>
      </c>
      <c r="B192" s="265">
        <v>2</v>
      </c>
      <c r="C192" s="62"/>
      <c r="D192" s="62"/>
      <c r="E192" s="62"/>
      <c r="F192" s="62"/>
    </row>
    <row r="193" spans="1:6" x14ac:dyDescent="0.3">
      <c r="A193" s="39" t="s">
        <v>159</v>
      </c>
      <c r="B193" s="265" t="s">
        <v>30</v>
      </c>
      <c r="C193" s="62"/>
      <c r="D193" s="62"/>
      <c r="E193" s="62"/>
      <c r="F193" s="62"/>
    </row>
    <row r="194" spans="1:6" x14ac:dyDescent="0.3">
      <c r="A194" s="530" t="s">
        <v>34</v>
      </c>
      <c r="B194" s="531"/>
      <c r="C194" s="532"/>
      <c r="D194" s="40">
        <f>SUM(B190:C193)</f>
        <v>4</v>
      </c>
    </row>
    <row r="195" spans="1:6" x14ac:dyDescent="0.3">
      <c r="A195" s="530" t="s">
        <v>251</v>
      </c>
      <c r="B195" s="531"/>
      <c r="C195" s="532"/>
      <c r="D195" s="21">
        <f>D194/(COUNT(B190:C193)*2)</f>
        <v>1</v>
      </c>
    </row>
    <row r="197" spans="1:6" ht="18" x14ac:dyDescent="0.35">
      <c r="A197" s="43" t="s">
        <v>422</v>
      </c>
      <c r="B197" s="42"/>
      <c r="C197" s="42"/>
      <c r="D197" s="104">
        <v>0.6</v>
      </c>
      <c r="E197" s="101"/>
      <c r="F197" s="102"/>
    </row>
    <row r="198" spans="1:6" ht="22.5" x14ac:dyDescent="0.3">
      <c r="A198" s="23" t="s">
        <v>423</v>
      </c>
      <c r="B198" s="24"/>
      <c r="C198" s="25"/>
      <c r="D198" s="26">
        <f>SUM(D194,D186,D177,D169,D161,D63,D52,D33,D22,D118,D149,D133,D102,D84,D42)</f>
        <v>219</v>
      </c>
    </row>
    <row r="199" spans="1:6" ht="22.5" x14ac:dyDescent="0.3">
      <c r="A199" s="23" t="s">
        <v>276</v>
      </c>
      <c r="B199" s="24"/>
      <c r="C199" s="25"/>
      <c r="D199" s="27">
        <f>D198/(COUNT(B190:C193,B181:C185,B173:C176,B165:C168,B153:C160,B56:C62,B46:C51,B26:C32,B17:C21,B107:C117,B137:C148,B122:C132,B88:C101,B67:C83,B37:C41)*2)</f>
        <v>0.96052631578947367</v>
      </c>
    </row>
  </sheetData>
  <sheetProtection algorithmName="SHA-512" hashValue="FkKr+XqQx0vtnb/8Itms6F1PNjRbCkNEoujTm1wAt4kFl1KwupeNNpLplq/bY513+0kw346kI1ESqlqP1jGSrw==" saltValue="Uct7wETIkkdgBcAb4q7muw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A150:C150"/>
    <mergeCell ref="A152:F152"/>
    <mergeCell ref="A66:F66"/>
    <mergeCell ref="A84:C84"/>
    <mergeCell ref="A85:C85"/>
    <mergeCell ref="A87:F87"/>
    <mergeCell ref="A102:C102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22:B132 B190:B193 B17:B21 B26:B32 B37:B41 B181:B185 B56:B62 B67:B83 B88:B101 B46:B51 B107:B117 B153:B160 B165:B168 B173:B176 B137:B148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136" zoomScale="60" zoomScaleNormal="100" workbookViewId="0">
      <selection activeCell="E148" sqref="E148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514"/>
      <c r="E1" s="514"/>
      <c r="F1" s="514"/>
      <c r="G1" s="514"/>
    </row>
    <row r="2" spans="1:7" ht="22.5" x14ac:dyDescent="0.45">
      <c r="A2" s="110"/>
      <c r="B2" s="108"/>
      <c r="C2" s="109">
        <v>1</v>
      </c>
      <c r="D2" s="378"/>
      <c r="E2" s="378"/>
      <c r="F2" s="111"/>
      <c r="G2" s="111"/>
    </row>
    <row r="3" spans="1:7" ht="22.5" x14ac:dyDescent="0.45">
      <c r="A3" s="110"/>
      <c r="B3" s="108"/>
      <c r="C3" s="109">
        <v>2</v>
      </c>
      <c r="D3" s="378"/>
      <c r="E3" s="378"/>
      <c r="F3" s="111"/>
      <c r="G3" s="111"/>
    </row>
    <row r="4" spans="1:7" ht="22.5" x14ac:dyDescent="0.45">
      <c r="A4" s="110"/>
      <c r="B4" s="108"/>
      <c r="C4" s="109" t="s">
        <v>30</v>
      </c>
      <c r="D4" s="378"/>
      <c r="E4" s="378"/>
      <c r="F4" s="111"/>
      <c r="G4" s="111"/>
    </row>
    <row r="5" spans="1:7" ht="22.5" x14ac:dyDescent="0.45">
      <c r="A5" s="110"/>
      <c r="B5" s="108"/>
      <c r="C5" s="108"/>
      <c r="D5" s="378"/>
      <c r="E5" s="378"/>
      <c r="F5" s="111"/>
      <c r="G5" s="111"/>
    </row>
    <row r="6" spans="1:7" ht="22.5" x14ac:dyDescent="0.45">
      <c r="A6" s="110"/>
      <c r="B6" s="108"/>
      <c r="C6" s="108"/>
      <c r="D6" s="378"/>
      <c r="E6" s="378"/>
      <c r="F6" s="111"/>
      <c r="G6" s="111"/>
    </row>
    <row r="7" spans="1:7" ht="22.5" x14ac:dyDescent="0.45">
      <c r="A7" s="515" t="s">
        <v>151</v>
      </c>
      <c r="B7" s="515"/>
      <c r="C7" s="515"/>
      <c r="D7" s="515"/>
      <c r="E7" s="515"/>
      <c r="F7" s="515"/>
      <c r="G7" s="111"/>
    </row>
    <row r="8" spans="1:7" ht="22.5" x14ac:dyDescent="0.45">
      <c r="A8" s="516" t="str">
        <f>'Page de garde'!D18</f>
        <v>Lafrane Sfax</v>
      </c>
      <c r="B8" s="516"/>
      <c r="C8" s="516"/>
      <c r="D8" s="516"/>
      <c r="E8" s="516"/>
      <c r="F8" s="516"/>
      <c r="G8" s="111"/>
    </row>
    <row r="9" spans="1:7" ht="22.5" x14ac:dyDescent="0.45">
      <c r="A9" s="112" t="s">
        <v>39</v>
      </c>
      <c r="B9" s="517" t="s">
        <v>511</v>
      </c>
      <c r="C9" s="517"/>
      <c r="D9" s="517"/>
      <c r="E9" s="517"/>
      <c r="F9" s="517"/>
      <c r="G9" s="111"/>
    </row>
    <row r="10" spans="1:7" ht="22.5" x14ac:dyDescent="0.45">
      <c r="A10" s="113" t="s">
        <v>41</v>
      </c>
      <c r="B10" s="518" t="s">
        <v>512</v>
      </c>
      <c r="C10" s="518"/>
      <c r="D10" s="518"/>
      <c r="E10" s="518"/>
      <c r="F10" s="518"/>
      <c r="G10" s="111"/>
    </row>
    <row r="11" spans="1:7" ht="22.5" x14ac:dyDescent="0.45">
      <c r="A11" s="112" t="s">
        <v>40</v>
      </c>
      <c r="B11" s="513">
        <v>43565</v>
      </c>
      <c r="C11" s="513"/>
      <c r="D11" s="513"/>
      <c r="E11" s="513"/>
      <c r="F11" s="513"/>
      <c r="G11" s="111"/>
    </row>
    <row r="12" spans="1:7" ht="22.5" x14ac:dyDescent="0.45">
      <c r="A12" s="112" t="s">
        <v>200</v>
      </c>
      <c r="B12" s="519">
        <f>D730</f>
        <v>0.93314763231197773</v>
      </c>
      <c r="C12" s="519"/>
      <c r="D12" s="519"/>
      <c r="E12" s="519"/>
      <c r="F12" s="519"/>
      <c r="G12" s="111"/>
    </row>
    <row r="13" spans="1:7" ht="22.5" x14ac:dyDescent="0.45">
      <c r="A13" s="110"/>
      <c r="B13" s="108"/>
      <c r="C13" s="108"/>
      <c r="D13" s="514"/>
      <c r="E13" s="514"/>
      <c r="F13" s="514"/>
      <c r="G13" s="514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43565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9" t="s">
        <v>28</v>
      </c>
      <c r="B17" s="450" t="s">
        <v>29</v>
      </c>
      <c r="C17" s="450"/>
      <c r="D17" s="450" t="s">
        <v>42</v>
      </c>
      <c r="E17" s="451" t="s">
        <v>266</v>
      </c>
      <c r="F17" s="451" t="s">
        <v>300</v>
      </c>
      <c r="G17" s="114"/>
    </row>
    <row r="18" spans="1:8" ht="16.5" customHeight="1" x14ac:dyDescent="0.4">
      <c r="A18" s="449"/>
      <c r="B18" s="118" t="s">
        <v>32</v>
      </c>
      <c r="C18" s="118" t="s">
        <v>31</v>
      </c>
      <c r="D18" s="450"/>
      <c r="E18" s="451"/>
      <c r="F18" s="451"/>
      <c r="G18" s="114"/>
    </row>
    <row r="19" spans="1:8" s="80" customFormat="1" ht="16.5" customHeight="1" x14ac:dyDescent="0.4">
      <c r="A19" s="359"/>
      <c r="B19" s="360"/>
      <c r="C19" s="360"/>
      <c r="D19" s="360"/>
      <c r="E19" s="361"/>
      <c r="F19" s="361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>
        <v>2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>
        <v>2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>
        <v>2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>
        <v>2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8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>
        <f>D26/(COUNT(B21:C25)*2)</f>
        <v>1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55" t="s">
        <v>16</v>
      </c>
      <c r="B29" s="556"/>
      <c r="C29" s="556"/>
      <c r="D29" s="556"/>
      <c r="E29" s="556"/>
      <c r="F29" s="556"/>
      <c r="G29" s="114"/>
    </row>
    <row r="30" spans="1:8" ht="21" x14ac:dyDescent="0.4">
      <c r="A30" s="138" t="s">
        <v>2</v>
      </c>
      <c r="B30" s="122">
        <v>2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>
        <v>2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>
        <v>2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>
        <v>2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>
        <v>2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>
        <v>2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7" t="s">
        <v>396</v>
      </c>
      <c r="B36" s="122">
        <v>2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>
        <v>2</v>
      </c>
      <c r="C37" s="122"/>
      <c r="D37" s="123"/>
      <c r="E37" s="124"/>
      <c r="F37" s="123"/>
      <c r="G37" s="114"/>
    </row>
    <row r="38" spans="1:7" ht="22.5" x14ac:dyDescent="0.4">
      <c r="A38" s="555" t="s">
        <v>311</v>
      </c>
      <c r="B38" s="556"/>
      <c r="C38" s="556"/>
      <c r="D38" s="556"/>
      <c r="E38" s="556"/>
      <c r="F38" s="556"/>
      <c r="G38" s="114"/>
    </row>
    <row r="39" spans="1:7" ht="21" x14ac:dyDescent="0.4">
      <c r="A39" s="125" t="s">
        <v>329</v>
      </c>
      <c r="B39" s="122">
        <v>2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>
        <v>2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>
        <v>2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>
        <v>2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4">
        <f>IF(D43=1, 2, IF(AND(D43&lt;1,D43&gt;0), 1, IF(D43=0,"0","NA")))</f>
        <v>2</v>
      </c>
      <c r="C43" s="122"/>
      <c r="D43" s="410">
        <f>IFERROR(E43/F43,"N.A")</f>
        <v>1</v>
      </c>
      <c r="E43" s="413">
        <f>COUNTIF('A1 Exploitation'!F21:F42,"ok")</f>
        <v>1</v>
      </c>
      <c r="F43" s="413">
        <f>COUNTA('A1 Exploitation'!F21:F42)</f>
        <v>1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26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>
        <f>D44/(COUNT(B30:C37,B39:C43)*2)</f>
        <v>1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6" t="s">
        <v>36</v>
      </c>
      <c r="B47" s="151"/>
      <c r="C47" s="152"/>
      <c r="D47" s="153">
        <f>SUM(D44,D26)</f>
        <v>34</v>
      </c>
      <c r="E47" s="108"/>
      <c r="F47" s="114"/>
      <c r="G47" s="114"/>
    </row>
    <row r="48" spans="1:7" ht="22.5" x14ac:dyDescent="0.45">
      <c r="A48" s="376" t="s">
        <v>168</v>
      </c>
      <c r="B48" s="151"/>
      <c r="C48" s="152"/>
      <c r="D48" s="154">
        <f>D47/(COUNT(B30:C37,B21:C25,B39:C43)*2)</f>
        <v>1</v>
      </c>
      <c r="E48" s="108"/>
      <c r="F48" s="114"/>
      <c r="G48" s="114"/>
    </row>
    <row r="49" spans="1:7" ht="21" x14ac:dyDescent="0.3">
      <c r="A49" s="437"/>
      <c r="B49" s="437"/>
      <c r="C49" s="437"/>
      <c r="D49" s="437"/>
      <c r="E49" s="437"/>
      <c r="F49" s="437"/>
      <c r="G49" s="437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43565</v>
      </c>
      <c r="B51" s="114"/>
      <c r="C51" s="135"/>
      <c r="D51" s="114"/>
      <c r="E51" s="108"/>
      <c r="F51" s="114"/>
      <c r="G51" s="114"/>
    </row>
    <row r="52" spans="1:7" ht="21" x14ac:dyDescent="0.4">
      <c r="A52" s="449" t="s">
        <v>28</v>
      </c>
      <c r="B52" s="450" t="s">
        <v>29</v>
      </c>
      <c r="C52" s="450"/>
      <c r="D52" s="450" t="s">
        <v>42</v>
      </c>
      <c r="E52" s="451" t="s">
        <v>266</v>
      </c>
      <c r="F52" s="451" t="s">
        <v>302</v>
      </c>
      <c r="G52" s="129"/>
    </row>
    <row r="53" spans="1:7" ht="21" x14ac:dyDescent="0.4">
      <c r="A53" s="449"/>
      <c r="B53" s="118" t="s">
        <v>32</v>
      </c>
      <c r="C53" s="118" t="s">
        <v>31</v>
      </c>
      <c r="D53" s="450"/>
      <c r="E53" s="451"/>
      <c r="F53" s="451"/>
      <c r="G53" s="114"/>
    </row>
    <row r="54" spans="1:7" s="80" customFormat="1" ht="22.5" x14ac:dyDescent="0.4">
      <c r="A54" s="359"/>
      <c r="B54" s="360"/>
      <c r="C54" s="360"/>
      <c r="D54" s="360"/>
      <c r="E54" s="361"/>
      <c r="F54" s="361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35"/>
      <c r="B64" s="436"/>
      <c r="C64" s="436"/>
      <c r="D64" s="436"/>
      <c r="E64" s="436"/>
      <c r="F64" s="436"/>
      <c r="G64" s="436"/>
    </row>
    <row r="65" spans="1:7" ht="43.5" customHeight="1" x14ac:dyDescent="0.4">
      <c r="A65" s="524" t="s">
        <v>351</v>
      </c>
      <c r="B65" s="524"/>
      <c r="C65" s="524"/>
      <c r="D65" s="524"/>
      <c r="E65" s="524"/>
      <c r="F65" s="524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44"/>
      <c r="B83" s="444"/>
      <c r="C83" s="444"/>
      <c r="D83" s="444"/>
      <c r="E83" s="444"/>
      <c r="F83" s="444"/>
      <c r="G83" s="444"/>
    </row>
    <row r="84" spans="1:7" ht="45" customHeight="1" x14ac:dyDescent="0.45">
      <c r="A84" s="525" t="s">
        <v>352</v>
      </c>
      <c r="B84" s="525"/>
      <c r="C84" s="525"/>
      <c r="D84" s="525"/>
      <c r="E84" s="525"/>
      <c r="F84" s="525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440"/>
      <c r="B103" s="438"/>
      <c r="C103" s="438"/>
      <c r="D103" s="438"/>
      <c r="E103" s="438"/>
      <c r="F103" s="445"/>
      <c r="G103" s="173"/>
    </row>
    <row r="104" spans="1:7" s="80" customFormat="1" ht="46.5" customHeight="1" x14ac:dyDescent="0.4">
      <c r="A104" s="524" t="s">
        <v>353</v>
      </c>
      <c r="B104" s="524"/>
      <c r="C104" s="524"/>
      <c r="D104" s="524"/>
      <c r="E104" s="524"/>
      <c r="F104" s="524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46"/>
      <c r="B111" s="447"/>
      <c r="C111" s="447"/>
      <c r="D111" s="447"/>
      <c r="E111" s="447"/>
      <c r="F111" s="448"/>
      <c r="G111" s="129"/>
    </row>
    <row r="112" spans="1:7" s="80" customFormat="1" ht="39.75" customHeight="1" x14ac:dyDescent="0.4">
      <c r="A112" s="524" t="s">
        <v>390</v>
      </c>
      <c r="B112" s="524"/>
      <c r="C112" s="524"/>
      <c r="D112" s="524"/>
      <c r="E112" s="524"/>
      <c r="F112" s="524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38"/>
      <c r="B120" s="438"/>
      <c r="C120" s="438"/>
      <c r="D120" s="438"/>
      <c r="E120" s="438"/>
      <c r="F120" s="438"/>
      <c r="G120" s="173"/>
    </row>
    <row r="121" spans="1:7" ht="22.5" x14ac:dyDescent="0.4">
      <c r="A121" s="524" t="s">
        <v>311</v>
      </c>
      <c r="B121" s="524"/>
      <c r="C121" s="524"/>
      <c r="D121" s="524"/>
      <c r="E121" s="524"/>
      <c r="F121" s="524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4" t="str">
        <f>IF(D129=1, 2, IF(AND(D129&lt;1,D129&gt;0), 1, IF(D129=0,"0","NA")))</f>
        <v>NA</v>
      </c>
      <c r="C129" s="183"/>
      <c r="D129" s="410" t="str">
        <f>IFERROR(E129/F129,"N.A")</f>
        <v>N.A</v>
      </c>
      <c r="E129" s="413">
        <f>COUNTIF('A1 Exploitation'!F56:F128,"ok")</f>
        <v>0</v>
      </c>
      <c r="F129" s="413">
        <f>COUNTA('A1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439"/>
      <c r="B132" s="439"/>
      <c r="C132" s="439"/>
      <c r="D132" s="439"/>
      <c r="E132" s="439"/>
      <c r="F132" s="439"/>
      <c r="G132" s="114"/>
    </row>
    <row r="133" spans="1:16384" ht="22.5" customHeight="1" x14ac:dyDescent="0.4">
      <c r="A133" s="526" t="s">
        <v>424</v>
      </c>
      <c r="B133" s="526"/>
      <c r="C133" s="526"/>
      <c r="D133" s="526"/>
      <c r="E133" s="526"/>
      <c r="F133" s="526"/>
      <c r="G133" s="114"/>
    </row>
    <row r="134" spans="1:16384" ht="22.5" customHeight="1" x14ac:dyDescent="0.4">
      <c r="A134" s="527"/>
      <c r="B134" s="527"/>
      <c r="C134" s="527"/>
      <c r="D134" s="527"/>
      <c r="E134" s="527"/>
      <c r="F134" s="527"/>
      <c r="G134" s="114"/>
    </row>
    <row r="135" spans="1:16384" s="326" customFormat="1" ht="22.5" customHeight="1" x14ac:dyDescent="0.25">
      <c r="A135" s="449" t="s">
        <v>28</v>
      </c>
      <c r="B135" s="450" t="s">
        <v>29</v>
      </c>
      <c r="C135" s="450"/>
      <c r="D135" s="450" t="s">
        <v>42</v>
      </c>
      <c r="E135" s="451" t="s">
        <v>266</v>
      </c>
      <c r="F135" s="451" t="s">
        <v>302</v>
      </c>
    </row>
    <row r="136" spans="1:16384" s="326" customFormat="1" ht="22.5" customHeight="1" x14ac:dyDescent="0.25">
      <c r="A136" s="449"/>
      <c r="B136" s="118" t="s">
        <v>32</v>
      </c>
      <c r="C136" s="118" t="s">
        <v>31</v>
      </c>
      <c r="D136" s="450"/>
      <c r="E136" s="451"/>
      <c r="F136" s="451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528" t="s">
        <v>461</v>
      </c>
      <c r="B139" s="528"/>
      <c r="C139" s="528"/>
      <c r="D139" s="528"/>
      <c r="E139" s="528"/>
      <c r="F139" s="528"/>
      <c r="G139" s="114"/>
    </row>
    <row r="140" spans="1:16384" ht="22.5" x14ac:dyDescent="0.45">
      <c r="A140" s="349" t="s">
        <v>50</v>
      </c>
      <c r="B140" s="122">
        <v>2</v>
      </c>
      <c r="C140" s="143" t="str">
        <f>IF(B140=0, -10, IF(B140=1, -5, "0"))</f>
        <v>0</v>
      </c>
      <c r="D140" s="405"/>
      <c r="E140" s="269"/>
      <c r="F140" s="123"/>
      <c r="G140" s="114"/>
    </row>
    <row r="141" spans="1:16384" ht="21" x14ac:dyDescent="0.4">
      <c r="A141" s="125" t="s">
        <v>334</v>
      </c>
      <c r="B141" s="122">
        <v>2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>
        <v>2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>
        <v>2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>
        <v>2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>
        <v>2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7" t="s">
        <v>350</v>
      </c>
      <c r="B147" s="477"/>
      <c r="C147" s="477"/>
      <c r="D147" s="477"/>
      <c r="E147" s="477"/>
      <c r="F147" s="477"/>
      <c r="G147" s="114"/>
    </row>
    <row r="148" spans="1:7" ht="21" x14ac:dyDescent="0.4">
      <c r="A148" s="306" t="s">
        <v>334</v>
      </c>
      <c r="B148" s="318">
        <v>2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>
        <v>2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>
        <v>2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>
        <v>2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>
        <v>2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>
        <v>2</v>
      </c>
      <c r="C153" s="169" t="str">
        <f>IF(B153=0, -5, "0")</f>
        <v>0</v>
      </c>
      <c r="D153" s="125"/>
      <c r="E153" s="125"/>
      <c r="F153" s="322"/>
      <c r="G153" s="114"/>
    </row>
    <row r="154" spans="1:7" ht="63" x14ac:dyDescent="0.4">
      <c r="A154" s="125" t="s">
        <v>338</v>
      </c>
      <c r="B154" s="318">
        <v>1</v>
      </c>
      <c r="C154" s="125"/>
      <c r="D154" s="125" t="s">
        <v>552</v>
      </c>
      <c r="E154" s="125" t="s">
        <v>553</v>
      </c>
      <c r="F154" s="322"/>
      <c r="G154" s="114"/>
    </row>
    <row r="155" spans="1:7" ht="21" x14ac:dyDescent="0.4">
      <c r="A155" s="283" t="s">
        <v>371</v>
      </c>
      <c r="B155" s="318">
        <v>2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>
        <v>2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>
        <v>2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>
        <v>2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>
        <v>2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>
        <v>2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>
        <v>2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>
        <v>2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>
        <v>2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>
        <v>2</v>
      </c>
      <c r="C164" s="125"/>
      <c r="D164" s="125"/>
      <c r="E164" s="125"/>
      <c r="F164" s="322"/>
      <c r="G164" s="114"/>
    </row>
    <row r="165" spans="1:7" ht="21" x14ac:dyDescent="0.4">
      <c r="A165" s="440"/>
      <c r="B165" s="438"/>
      <c r="C165" s="438"/>
      <c r="D165" s="438"/>
      <c r="E165" s="438"/>
      <c r="F165" s="438"/>
      <c r="G165" s="114"/>
    </row>
    <row r="166" spans="1:7" ht="32.25" customHeight="1" x14ac:dyDescent="0.4">
      <c r="A166" s="528" t="s">
        <v>462</v>
      </c>
      <c r="B166" s="528"/>
      <c r="C166" s="528"/>
      <c r="D166" s="528"/>
      <c r="E166" s="528"/>
      <c r="F166" s="528"/>
      <c r="G166" s="114"/>
    </row>
    <row r="167" spans="1:7" ht="63" x14ac:dyDescent="0.4">
      <c r="A167" s="403" t="s">
        <v>316</v>
      </c>
      <c r="B167" s="122">
        <v>2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>
        <v>2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>
        <v>2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>
        <v>2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>
        <v>2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>
        <v>2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>
        <v>2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>
        <v>2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>
        <v>2</v>
      </c>
      <c r="C175" s="125"/>
      <c r="D175" s="125"/>
      <c r="E175" s="124"/>
      <c r="F175" s="322"/>
      <c r="G175" s="114"/>
    </row>
    <row r="176" spans="1:7" ht="21" x14ac:dyDescent="0.4">
      <c r="A176" s="441"/>
      <c r="B176" s="442"/>
      <c r="C176" s="442"/>
      <c r="D176" s="442"/>
      <c r="E176" s="442"/>
      <c r="F176" s="442"/>
      <c r="G176" s="114"/>
    </row>
    <row r="177" spans="1:7" ht="32.25" customHeight="1" x14ac:dyDescent="0.4">
      <c r="A177" s="528" t="s">
        <v>311</v>
      </c>
      <c r="B177" s="528"/>
      <c r="C177" s="528"/>
      <c r="D177" s="528"/>
      <c r="E177" s="528"/>
      <c r="F177" s="528"/>
      <c r="G177" s="114"/>
    </row>
    <row r="178" spans="1:7" ht="21" x14ac:dyDescent="0.4">
      <c r="A178" s="121" t="s">
        <v>348</v>
      </c>
      <c r="B178" s="122">
        <v>2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>
        <v>2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>
        <v>2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>
        <v>2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>
        <v>2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>
        <v>2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>
        <v>2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>
        <f>IF(D185=1, 2, IF(AND(D185&lt;1,D185&gt;0), 1, IF(D185=0,"0","NA")))</f>
        <v>1</v>
      </c>
      <c r="C185" s="121"/>
      <c r="D185" s="410">
        <f>IFERROR(E185/F185,"N.A")</f>
        <v>0.66666666666666663</v>
      </c>
      <c r="E185" s="413">
        <f>COUNTIF('A1 Exploitation'!F141:F184,"ok")</f>
        <v>2</v>
      </c>
      <c r="F185" s="413">
        <f>COUNTA('A1 Exploitation'!F141:F184)</f>
        <v>3</v>
      </c>
      <c r="G185" s="114"/>
    </row>
    <row r="186" spans="1:7" ht="22.5" x14ac:dyDescent="0.4">
      <c r="A186" s="292" t="s">
        <v>438</v>
      </c>
      <c r="B186" s="478"/>
      <c r="C186" s="479"/>
      <c r="D186" s="309">
        <f>SUM(B148:C164,B178:C185,B167:C175,B140:C145)</f>
        <v>78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>
        <f>D186/(COUNT(B140:C145,B148:C164,B167:C175,B178:C185)*2)</f>
        <v>0.97499999999999998</v>
      </c>
      <c r="E187" s="108"/>
      <c r="F187" s="114"/>
      <c r="G187" s="114"/>
    </row>
    <row r="188" spans="1:7" ht="21" x14ac:dyDescent="0.4">
      <c r="A188" s="443"/>
      <c r="B188" s="443"/>
      <c r="C188" s="443"/>
      <c r="D188" s="443"/>
      <c r="E188" s="443"/>
      <c r="F188" s="443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43565</v>
      </c>
      <c r="B190" s="114"/>
      <c r="C190" s="135"/>
      <c r="D190" s="114"/>
      <c r="E190" s="108"/>
      <c r="F190" s="114"/>
      <c r="G190" s="114"/>
    </row>
    <row r="191" spans="1:7" ht="21" x14ac:dyDescent="0.4">
      <c r="A191" s="449" t="s">
        <v>28</v>
      </c>
      <c r="B191" s="450" t="s">
        <v>29</v>
      </c>
      <c r="C191" s="450"/>
      <c r="D191" s="450" t="s">
        <v>42</v>
      </c>
      <c r="E191" s="451" t="s">
        <v>266</v>
      </c>
      <c r="F191" s="451" t="s">
        <v>302</v>
      </c>
      <c r="G191" s="114"/>
    </row>
    <row r="192" spans="1:7" ht="21" x14ac:dyDescent="0.4">
      <c r="A192" s="449"/>
      <c r="B192" s="118" t="s">
        <v>32</v>
      </c>
      <c r="C192" s="118" t="s">
        <v>31</v>
      </c>
      <c r="D192" s="450"/>
      <c r="E192" s="451"/>
      <c r="F192" s="451"/>
      <c r="G192" s="173"/>
    </row>
    <row r="193" spans="1:7" s="80" customFormat="1" ht="22.5" x14ac:dyDescent="0.4">
      <c r="A193" s="359"/>
      <c r="B193" s="360"/>
      <c r="C193" s="360"/>
      <c r="D193" s="360"/>
      <c r="E193" s="361"/>
      <c r="F193" s="361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>
        <v>2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>
        <v>2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>
        <v>2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>
        <v>2</v>
      </c>
      <c r="C198" s="122"/>
      <c r="D198" s="191"/>
      <c r="E198" s="124"/>
      <c r="F198" s="123"/>
      <c r="G198" s="114"/>
    </row>
    <row r="199" spans="1:7" ht="22.5" x14ac:dyDescent="0.4">
      <c r="A199" s="398" t="s">
        <v>380</v>
      </c>
      <c r="B199" s="122">
        <v>2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>
        <v>2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>
        <v>2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>
        <v>2</v>
      </c>
      <c r="C202" s="165"/>
      <c r="D202" s="123"/>
      <c r="E202" s="124"/>
      <c r="F202" s="123"/>
      <c r="G202" s="114"/>
    </row>
    <row r="203" spans="1:7" ht="21" x14ac:dyDescent="0.4">
      <c r="A203" s="463" t="s">
        <v>34</v>
      </c>
      <c r="B203" s="464"/>
      <c r="C203" s="465"/>
      <c r="D203" s="130">
        <f>SUM(B195:C202)</f>
        <v>16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>
        <f>D203/(COUNT(B195:C202)*2)</f>
        <v>1</v>
      </c>
      <c r="E204" s="108"/>
      <c r="F204" s="114"/>
      <c r="G204" s="114"/>
    </row>
    <row r="205" spans="1:7" ht="21" x14ac:dyDescent="0.4">
      <c r="A205" s="437"/>
      <c r="B205" s="437"/>
      <c r="C205" s="437"/>
      <c r="D205" s="437"/>
      <c r="E205" s="437"/>
      <c r="F205" s="437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>
        <v>2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>
        <v>2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>
        <v>2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>
        <v>2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>
        <v>2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>
        <v>2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>
        <v>2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>
        <v>2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>
        <v>2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>
        <v>2</v>
      </c>
      <c r="C216" s="198" t="str">
        <f>IF(B216=0, -5, "0")</f>
        <v>0</v>
      </c>
      <c r="D216" s="128"/>
      <c r="E216" s="128"/>
      <c r="F216" s="123"/>
      <c r="G216" s="129"/>
    </row>
    <row r="217" spans="1:7" ht="168" x14ac:dyDescent="0.4">
      <c r="A217" s="121" t="s">
        <v>201</v>
      </c>
      <c r="B217" s="122">
        <v>0</v>
      </c>
      <c r="C217" s="126"/>
      <c r="D217" s="158" t="s">
        <v>533</v>
      </c>
      <c r="E217" s="128" t="s">
        <v>532</v>
      </c>
      <c r="F217" s="123"/>
      <c r="G217" s="114"/>
    </row>
    <row r="218" spans="1:7" ht="42" x14ac:dyDescent="0.4">
      <c r="A218" s="168" t="s">
        <v>393</v>
      </c>
      <c r="B218" s="122">
        <v>2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>
        <v>2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>
        <v>2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>
        <v>2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>
        <v>2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>
        <v>2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>
        <v>2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>
        <v>2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>
        <v>2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63" t="s">
        <v>34</v>
      </c>
      <c r="B227" s="464"/>
      <c r="C227" s="465"/>
      <c r="D227" s="148">
        <f>SUM(B207:C226)</f>
        <v>38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>
        <f>D227/(COUNT(B207:C226)*2)</f>
        <v>0.95</v>
      </c>
      <c r="E228" s="108"/>
      <c r="F228" s="114"/>
      <c r="G228" s="114"/>
    </row>
    <row r="229" spans="1:7" ht="21" x14ac:dyDescent="0.4">
      <c r="A229" s="437"/>
      <c r="B229" s="437"/>
      <c r="C229" s="437"/>
      <c r="D229" s="437"/>
      <c r="E229" s="437"/>
      <c r="F229" s="437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>
        <v>2</v>
      </c>
      <c r="C231" s="143" t="str">
        <f>IF(B231=0, -10, "0")</f>
        <v>0</v>
      </c>
      <c r="D231" s="184"/>
      <c r="E231" s="127"/>
      <c r="F231" s="123"/>
      <c r="G231" s="129"/>
    </row>
    <row r="232" spans="1:7" ht="63" x14ac:dyDescent="0.4">
      <c r="A232" s="138" t="s">
        <v>112</v>
      </c>
      <c r="B232" s="122">
        <v>0</v>
      </c>
      <c r="C232" s="122"/>
      <c r="D232" s="172" t="s">
        <v>513</v>
      </c>
      <c r="E232" s="123" t="s">
        <v>519</v>
      </c>
      <c r="F232" s="123"/>
      <c r="G232" s="114"/>
    </row>
    <row r="233" spans="1:7" ht="22.5" x14ac:dyDescent="0.45">
      <c r="A233" s="162" t="s">
        <v>50</v>
      </c>
      <c r="B233" s="122">
        <v>2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>
        <v>2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>
        <v>2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20" t="s">
        <v>311</v>
      </c>
      <c r="B236" s="521"/>
      <c r="C236" s="521"/>
      <c r="D236" s="522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>
        <v>2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>
        <v>2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>
        <v>2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>
        <v>2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>
        <v>2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>
        <v>2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>
        <v>2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>
        <v>2</v>
      </c>
      <c r="C244" s="166"/>
      <c r="D244" s="410" t="str">
        <f>IFERROR(#REF!/F244,"N.A")</f>
        <v>N.A</v>
      </c>
      <c r="E244" s="413">
        <f>COUNTIF('A1 Exploitation'!F195:F244,"ok")</f>
        <v>5</v>
      </c>
      <c r="F244" s="413">
        <f>COUNTA('A1 Exploitation'!F195:F243)</f>
        <v>5</v>
      </c>
      <c r="G244" s="114"/>
    </row>
    <row r="245" spans="1:7" ht="21" x14ac:dyDescent="0.4">
      <c r="A245" s="463" t="s">
        <v>34</v>
      </c>
      <c r="B245" s="464"/>
      <c r="C245" s="465"/>
      <c r="D245" s="130">
        <f>SUM(B231:C235,B237:C244)</f>
        <v>24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>
        <f>D245/(COUNT(B231:C235,B237:C244)*2)</f>
        <v>0.92307692307692313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6" t="s">
        <v>441</v>
      </c>
      <c r="B248" s="189"/>
      <c r="C248" s="190"/>
      <c r="D248" s="153">
        <f>SUM(D245,D203,D227)</f>
        <v>78</v>
      </c>
      <c r="E248" s="108"/>
      <c r="F248" s="114"/>
      <c r="G248" s="114"/>
    </row>
    <row r="249" spans="1:7" ht="22.5" x14ac:dyDescent="0.45">
      <c r="A249" s="376" t="s">
        <v>442</v>
      </c>
      <c r="B249" s="189"/>
      <c r="C249" s="190"/>
      <c r="D249" s="154">
        <f>D248/(COUNT(B231:C235,B195:C202,B207:C226,B237:C244)*2)</f>
        <v>0.95121951219512191</v>
      </c>
      <c r="E249" s="108"/>
      <c r="F249" s="114"/>
      <c r="G249" s="114"/>
    </row>
    <row r="250" spans="1:7" ht="21" x14ac:dyDescent="0.4">
      <c r="A250" s="437"/>
      <c r="B250" s="437"/>
      <c r="C250" s="437"/>
      <c r="D250" s="437"/>
      <c r="E250" s="437"/>
      <c r="F250" s="437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43565</v>
      </c>
      <c r="B252" s="114"/>
      <c r="C252" s="135"/>
      <c r="D252" s="129"/>
      <c r="E252" s="108"/>
      <c r="F252" s="114"/>
      <c r="G252" s="114"/>
    </row>
    <row r="253" spans="1:7" ht="21" x14ac:dyDescent="0.4">
      <c r="A253" s="449" t="s">
        <v>28</v>
      </c>
      <c r="B253" s="450" t="s">
        <v>29</v>
      </c>
      <c r="C253" s="450"/>
      <c r="D253" s="450" t="s">
        <v>42</v>
      </c>
      <c r="E253" s="451" t="s">
        <v>266</v>
      </c>
      <c r="F253" s="451" t="s">
        <v>302</v>
      </c>
      <c r="G253" s="129"/>
    </row>
    <row r="254" spans="1:7" ht="21" x14ac:dyDescent="0.4">
      <c r="A254" s="449"/>
      <c r="B254" s="118" t="s">
        <v>32</v>
      </c>
      <c r="C254" s="118" t="s">
        <v>31</v>
      </c>
      <c r="D254" s="450"/>
      <c r="E254" s="451"/>
      <c r="F254" s="451"/>
      <c r="G254" s="114"/>
    </row>
    <row r="255" spans="1:7" s="80" customFormat="1" ht="22.5" x14ac:dyDescent="0.4">
      <c r="A255" s="359"/>
      <c r="B255" s="360"/>
      <c r="C255" s="360"/>
      <c r="D255" s="360"/>
      <c r="E255" s="361"/>
      <c r="F255" s="361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>
        <v>2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>
        <v>2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>
        <v>2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>
        <v>2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>
        <v>2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>
        <v>2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>
        <v>2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>
        <v>2</v>
      </c>
      <c r="C264" s="165"/>
      <c r="D264" s="123"/>
      <c r="E264" s="124"/>
      <c r="F264" s="123"/>
      <c r="G264" s="114"/>
    </row>
    <row r="265" spans="1:7" ht="21" x14ac:dyDescent="0.4">
      <c r="A265" s="463" t="s">
        <v>34</v>
      </c>
      <c r="B265" s="464"/>
      <c r="C265" s="465"/>
      <c r="D265" s="247">
        <f>SUM(B257:C264)</f>
        <v>16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>
        <f>D265/(COUNT(B257:C264)*2)</f>
        <v>1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>
        <v>2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>
        <v>2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>
        <v>2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>
        <v>2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>
        <v>2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>
        <v>2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>
        <v>2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105" x14ac:dyDescent="0.4">
      <c r="A276" s="291" t="s">
        <v>440</v>
      </c>
      <c r="B276" s="122">
        <v>1</v>
      </c>
      <c r="C276" s="143" t="str">
        <f>IF(B276=0, -10, "0")</f>
        <v>0</v>
      </c>
      <c r="D276" s="196" t="s">
        <v>534</v>
      </c>
      <c r="E276" s="128" t="s">
        <v>520</v>
      </c>
      <c r="F276" s="123"/>
      <c r="G276" s="129"/>
    </row>
    <row r="277" spans="1:7" ht="21" x14ac:dyDescent="0.4">
      <c r="A277" s="399" t="s">
        <v>394</v>
      </c>
      <c r="B277" s="122">
        <v>2</v>
      </c>
      <c r="C277" s="142" t="str">
        <f>IF(B277=0, -2, "0")</f>
        <v>0</v>
      </c>
      <c r="D277" s="194"/>
      <c r="E277" s="123"/>
      <c r="F277" s="123"/>
      <c r="G277" s="114"/>
    </row>
    <row r="278" spans="1:7" ht="126" x14ac:dyDescent="0.4">
      <c r="A278" s="121" t="s">
        <v>117</v>
      </c>
      <c r="B278" s="122">
        <v>0</v>
      </c>
      <c r="C278" s="122"/>
      <c r="D278" s="161" t="s">
        <v>535</v>
      </c>
      <c r="E278" s="123" t="s">
        <v>521</v>
      </c>
      <c r="F278" s="123"/>
      <c r="G278" s="114"/>
    </row>
    <row r="279" spans="1:7" ht="43.5" customHeight="1" x14ac:dyDescent="0.4">
      <c r="A279" s="209" t="s">
        <v>372</v>
      </c>
      <c r="B279" s="122">
        <v>2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>
        <v>2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>
        <v>2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>
        <v>2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>
        <v>2</v>
      </c>
      <c r="C283" s="142" t="str">
        <f>IF(B283=0, -2, "0")</f>
        <v>0</v>
      </c>
      <c r="D283" s="128"/>
      <c r="E283" s="180"/>
      <c r="F283" s="123"/>
      <c r="G283" s="129"/>
    </row>
    <row r="284" spans="1:7" ht="75.75" customHeight="1" x14ac:dyDescent="0.4">
      <c r="A284" s="290" t="s">
        <v>63</v>
      </c>
      <c r="B284" s="122">
        <v>0</v>
      </c>
      <c r="C284" s="142">
        <f>IF(B284=0, -2, "0")</f>
        <v>-2</v>
      </c>
      <c r="D284" s="128" t="s">
        <v>536</v>
      </c>
      <c r="E284" s="252" t="s">
        <v>537</v>
      </c>
      <c r="F284" s="123"/>
      <c r="G284" s="129"/>
    </row>
    <row r="285" spans="1:7" ht="21" customHeight="1" x14ac:dyDescent="0.45">
      <c r="A285" s="290" t="s">
        <v>331</v>
      </c>
      <c r="B285" s="122">
        <v>2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>
        <v>2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>
        <v>2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>
        <v>2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>
        <v>2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71"/>
      <c r="B290" s="471"/>
      <c r="C290" s="471"/>
      <c r="D290" s="471"/>
      <c r="E290" s="471"/>
      <c r="F290" s="471"/>
      <c r="G290" s="129"/>
    </row>
    <row r="291" spans="1:7" s="80" customFormat="1" ht="31.5" customHeight="1" x14ac:dyDescent="0.4">
      <c r="A291" s="523" t="s">
        <v>311</v>
      </c>
      <c r="B291" s="523"/>
      <c r="C291" s="523"/>
      <c r="D291" s="523"/>
      <c r="E291" s="523"/>
      <c r="F291" s="523"/>
      <c r="G291" s="129"/>
    </row>
    <row r="292" spans="1:7" s="80" customFormat="1" ht="20.25" customHeight="1" x14ac:dyDescent="0.4">
      <c r="A292" s="125" t="s">
        <v>329</v>
      </c>
      <c r="B292" s="122">
        <v>2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>
        <v>2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>
        <v>2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>
        <v>2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>
        <v>2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>
        <v>2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>
        <v>2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>
        <f>IF(D299=1, 2, IF(AND(D299&lt;1,D299&gt;0), 1, IF(D299=0,"0","NA")))</f>
        <v>2</v>
      </c>
      <c r="C299" s="122"/>
      <c r="D299" s="410">
        <f>IFERROR(E299/F299,"N.A")</f>
        <v>1</v>
      </c>
      <c r="E299" s="413">
        <f>COUNTIF('A1 Exploitation'!F257:F298,"ok")</f>
        <v>1</v>
      </c>
      <c r="F299" s="413">
        <f>COUNTA('A1 Exploitation'!F257:F298)</f>
        <v>1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51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>
        <f>D300/(COUNT(B269:C289,B292:C299)*2)</f>
        <v>0.85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6" t="s">
        <v>443</v>
      </c>
      <c r="B303" s="189"/>
      <c r="C303" s="190"/>
      <c r="D303" s="153">
        <f>SUM(D265,D300)</f>
        <v>67</v>
      </c>
      <c r="E303" s="108"/>
      <c r="F303" s="114"/>
      <c r="G303" s="114"/>
    </row>
    <row r="304" spans="1:7" ht="22.5" x14ac:dyDescent="0.45">
      <c r="A304" s="376" t="s">
        <v>444</v>
      </c>
      <c r="B304" s="189"/>
      <c r="C304" s="190"/>
      <c r="D304" s="154">
        <f>D303/(COUNT(B257:C264,B269:C289,B292:C299)*2)</f>
        <v>0.88157894736842102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43565</v>
      </c>
      <c r="B307" s="114"/>
      <c r="C307" s="135"/>
      <c r="D307" s="114"/>
      <c r="E307" s="108"/>
      <c r="F307" s="114"/>
      <c r="G307" s="114"/>
    </row>
    <row r="308" spans="1:7" ht="21" x14ac:dyDescent="0.4">
      <c r="A308" s="449" t="s">
        <v>28</v>
      </c>
      <c r="B308" s="450" t="s">
        <v>29</v>
      </c>
      <c r="C308" s="450"/>
      <c r="D308" s="450" t="s">
        <v>42</v>
      </c>
      <c r="E308" s="451" t="s">
        <v>266</v>
      </c>
      <c r="F308" s="451" t="s">
        <v>302</v>
      </c>
      <c r="G308" s="129"/>
    </row>
    <row r="309" spans="1:7" ht="21" x14ac:dyDescent="0.4">
      <c r="A309" s="449"/>
      <c r="B309" s="118" t="s">
        <v>32</v>
      </c>
      <c r="C309" s="118" t="s">
        <v>31</v>
      </c>
      <c r="D309" s="450"/>
      <c r="E309" s="451"/>
      <c r="F309" s="451"/>
      <c r="G309" s="114"/>
    </row>
    <row r="310" spans="1:7" s="80" customFormat="1" ht="22.5" x14ac:dyDescent="0.4">
      <c r="A310" s="359"/>
      <c r="B310" s="360"/>
      <c r="C310" s="360"/>
      <c r="D310" s="360"/>
      <c r="E310" s="361"/>
      <c r="F310" s="361"/>
      <c r="G310" s="129"/>
    </row>
    <row r="311" spans="1:7" ht="24.75" x14ac:dyDescent="0.4">
      <c r="A311" s="362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>
        <v>2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>
        <v>2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>
        <v>2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>
        <v>2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>
        <v>2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>
        <v>2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>
        <v>2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>
        <v>2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16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>
        <f>D320/(COUNT(B312:C319)*2)</f>
        <v>1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2" t="s">
        <v>60</v>
      </c>
      <c r="B323" s="137"/>
      <c r="C323" s="137"/>
      <c r="D323" s="137"/>
      <c r="E323" s="137"/>
      <c r="F323" s="137"/>
      <c r="G323" s="114"/>
    </row>
    <row r="324" spans="1:7" ht="63" x14ac:dyDescent="0.4">
      <c r="A324" s="138" t="s">
        <v>145</v>
      </c>
      <c r="B324" s="122">
        <v>0</v>
      </c>
      <c r="C324" s="143"/>
      <c r="D324" s="172" t="s">
        <v>522</v>
      </c>
      <c r="E324" s="123" t="s">
        <v>523</v>
      </c>
      <c r="F324" s="123"/>
      <c r="G324" s="114"/>
    </row>
    <row r="325" spans="1:7" ht="42" x14ac:dyDescent="0.4">
      <c r="A325" s="121" t="s">
        <v>135</v>
      </c>
      <c r="B325" s="122">
        <v>2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>
        <v>2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>
        <v>2</v>
      </c>
      <c r="C327" s="122"/>
      <c r="D327" s="191"/>
      <c r="E327" s="124"/>
      <c r="F327" s="123"/>
      <c r="G327" s="114"/>
    </row>
    <row r="328" spans="1:7" ht="84" x14ac:dyDescent="0.4">
      <c r="A328" s="291" t="s">
        <v>440</v>
      </c>
      <c r="B328" s="122">
        <v>1</v>
      </c>
      <c r="C328" s="143">
        <f>IF(B328=0, -10, IF(B328=1, -5, "0"))</f>
        <v>-5</v>
      </c>
      <c r="D328" s="196" t="s">
        <v>538</v>
      </c>
      <c r="E328" s="123" t="s">
        <v>539</v>
      </c>
      <c r="F328" s="123"/>
      <c r="G328" s="114"/>
    </row>
    <row r="329" spans="1:7" ht="21" x14ac:dyDescent="0.4">
      <c r="A329" s="121" t="s">
        <v>209</v>
      </c>
      <c r="B329" s="122">
        <v>2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>
        <v>2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>
        <v>2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>
        <v>2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>
        <v>2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>
        <v>2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>
        <v>2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>
        <v>2</v>
      </c>
      <c r="C336" s="122"/>
      <c r="D336" s="123"/>
      <c r="E336" s="124"/>
      <c r="F336" s="123"/>
      <c r="G336" s="129"/>
    </row>
    <row r="337" spans="1:7" ht="147" x14ac:dyDescent="0.4">
      <c r="A337" s="168" t="s">
        <v>58</v>
      </c>
      <c r="B337" s="122">
        <v>0</v>
      </c>
      <c r="C337" s="174">
        <f>IF(B337=0, -5, "0")</f>
        <v>-5</v>
      </c>
      <c r="D337" s="213" t="s">
        <v>540</v>
      </c>
      <c r="E337" s="123" t="s">
        <v>524</v>
      </c>
      <c r="F337" s="123"/>
      <c r="G337" s="129"/>
    </row>
    <row r="338" spans="1:7" ht="19.5" customHeight="1" x14ac:dyDescent="0.45">
      <c r="A338" s="290" t="s">
        <v>354</v>
      </c>
      <c r="B338" s="122">
        <v>2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>
        <v>2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>
        <v>2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>
        <v>2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>
        <v>2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>
        <v>2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25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>
        <f>D344/(COUNT(B324:C343)*2)</f>
        <v>0.56818181818181823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2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>
        <v>2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>
        <v>2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>
        <v>2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>
        <v>2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>
        <v>2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>
        <v>2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>
        <v>2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>
        <v>2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>
        <v>2</v>
      </c>
      <c r="C356" s="122"/>
      <c r="D356" s="158"/>
      <c r="E356" s="124"/>
      <c r="F356" s="123"/>
      <c r="G356" s="114"/>
    </row>
    <row r="357" spans="1:7" ht="21" x14ac:dyDescent="0.3">
      <c r="A357" s="462"/>
      <c r="B357" s="462"/>
      <c r="C357" s="462"/>
      <c r="D357" s="462"/>
      <c r="E357" s="462"/>
      <c r="F357" s="462"/>
      <c r="G357" s="462"/>
    </row>
    <row r="358" spans="1:7" ht="32.25" customHeight="1" x14ac:dyDescent="0.4">
      <c r="A358" s="507" t="s">
        <v>311</v>
      </c>
      <c r="B358" s="507"/>
      <c r="C358" s="507"/>
      <c r="D358" s="507"/>
      <c r="E358" s="507"/>
      <c r="F358" s="507"/>
      <c r="G358" s="114"/>
    </row>
    <row r="359" spans="1:7" ht="21" x14ac:dyDescent="0.4">
      <c r="A359" s="125" t="s">
        <v>329</v>
      </c>
      <c r="B359" s="122">
        <v>2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>
        <v>2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>
        <v>2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>
        <v>2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>
        <v>2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>
        <v>2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>
        <v>2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>
        <f>IF(D366=1, 2, IF(AND(D366&lt;1,D366&gt;0), 1, IF(D366=0,"0","NA")))</f>
        <v>1</v>
      </c>
      <c r="C366" s="166"/>
      <c r="D366" s="410">
        <f>IFERROR(E366/F366,"N.A")</f>
        <v>0.75</v>
      </c>
      <c r="E366" s="413">
        <f>COUNTIF('A1 Exploitation'!F312:F365,"ok")</f>
        <v>3</v>
      </c>
      <c r="F366" s="413">
        <f>COUNTA('A1 Exploitation'!F312:F365)</f>
        <v>4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33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>
        <f>D367/(COUNT(B348:C356,B359:C366)*2)</f>
        <v>0.97058823529411764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6" t="s">
        <v>445</v>
      </c>
      <c r="B370" s="189"/>
      <c r="C370" s="190"/>
      <c r="D370" s="153">
        <f>SUM(D367,D320,D344)</f>
        <v>74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>
        <f>D370/(COUNT(B324:C343,B348:C356,B312:C319,B359:C366)*2)</f>
        <v>0.78723404255319152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3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43565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9" t="s">
        <v>28</v>
      </c>
      <c r="B375" s="450" t="s">
        <v>29</v>
      </c>
      <c r="C375" s="450"/>
      <c r="D375" s="450" t="s">
        <v>42</v>
      </c>
      <c r="E375" s="451" t="s">
        <v>266</v>
      </c>
      <c r="F375" s="451" t="s">
        <v>302</v>
      </c>
      <c r="G375" s="173"/>
    </row>
    <row r="376" spans="1:7" s="260" customFormat="1" ht="21" x14ac:dyDescent="0.4">
      <c r="A376" s="449"/>
      <c r="B376" s="118" t="s">
        <v>32</v>
      </c>
      <c r="C376" s="118" t="s">
        <v>31</v>
      </c>
      <c r="D376" s="450"/>
      <c r="E376" s="451"/>
      <c r="F376" s="451"/>
      <c r="G376" s="173"/>
    </row>
    <row r="377" spans="1:7" s="260" customFormat="1" ht="22.5" x14ac:dyDescent="0.4">
      <c r="A377" s="359"/>
      <c r="B377" s="360"/>
      <c r="C377" s="360"/>
      <c r="D377" s="360"/>
      <c r="E377" s="361"/>
      <c r="F377" s="361"/>
      <c r="G377" s="173"/>
    </row>
    <row r="378" spans="1:7" s="260" customFormat="1" ht="35.25" customHeight="1" x14ac:dyDescent="0.4">
      <c r="A378" s="362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>
        <v>2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>
        <v>2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>
        <v>2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>
        <v>2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>
        <v>2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>
        <v>2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>
        <v>2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>
        <v>2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>
        <v>2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>
        <v>2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>
        <v>2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22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>
        <f>D390/(COUNT(B379:C389)*2)</f>
        <v>1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2" t="s">
        <v>359</v>
      </c>
      <c r="B393" s="137"/>
      <c r="C393" s="137"/>
      <c r="D393" s="137"/>
      <c r="E393" s="137"/>
      <c r="F393" s="137"/>
      <c r="G393" s="173"/>
    </row>
    <row r="394" spans="1:7" s="260" customFormat="1" ht="84" customHeight="1" x14ac:dyDescent="0.4">
      <c r="A394" s="179" t="s">
        <v>368</v>
      </c>
      <c r="B394" s="122">
        <v>0</v>
      </c>
      <c r="C394" s="126"/>
      <c r="D394" s="173" t="s">
        <v>541</v>
      </c>
      <c r="E394" s="128" t="s">
        <v>525</v>
      </c>
      <c r="F394" s="123"/>
      <c r="G394" s="173"/>
    </row>
    <row r="395" spans="1:7" s="260" customFormat="1" ht="21" x14ac:dyDescent="0.4">
      <c r="A395" s="138" t="s">
        <v>154</v>
      </c>
      <c r="B395" s="122">
        <v>2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>
        <v>2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>
        <v>2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>
        <v>2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>
        <v>2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>
        <v>2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>
        <v>2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>
        <v>2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>
        <v>2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>
        <v>2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>
        <v>2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>
        <v>2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>
        <v>2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>
        <v>2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>
        <v>2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>
        <v>2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>
        <v>2</v>
      </c>
      <c r="C411" s="296"/>
      <c r="F411" s="123"/>
      <c r="G411" s="173"/>
    </row>
    <row r="412" spans="1:7" s="260" customFormat="1" ht="42" x14ac:dyDescent="0.4">
      <c r="A412" s="121" t="s">
        <v>150</v>
      </c>
      <c r="B412" s="122">
        <v>2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>
        <v>2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>
        <v>2</v>
      </c>
      <c r="C414" s="126"/>
      <c r="D414" s="201"/>
      <c r="E414" s="127"/>
      <c r="F414" s="123"/>
      <c r="G414" s="173"/>
    </row>
    <row r="415" spans="1:7" s="260" customFormat="1" ht="21" x14ac:dyDescent="0.4">
      <c r="A415" s="505"/>
      <c r="B415" s="444"/>
      <c r="C415" s="444"/>
      <c r="D415" s="444"/>
      <c r="E415" s="444"/>
      <c r="F415" s="444"/>
      <c r="G415" s="444"/>
    </row>
    <row r="416" spans="1:7" s="260" customFormat="1" ht="24.75" x14ac:dyDescent="0.4">
      <c r="A416" s="510" t="s">
        <v>320</v>
      </c>
      <c r="B416" s="510"/>
      <c r="C416" s="510"/>
      <c r="D416" s="510"/>
      <c r="E416" s="510"/>
      <c r="F416" s="510"/>
      <c r="G416" s="173"/>
    </row>
    <row r="417" spans="1:7" s="260" customFormat="1" ht="22.5" x14ac:dyDescent="0.4">
      <c r="A417" s="121" t="s">
        <v>329</v>
      </c>
      <c r="B417" s="122">
        <v>2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>
        <v>2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>
        <v>2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>
        <v>2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>
        <v>2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>
        <v>2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>
        <v>2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0</v>
      </c>
      <c r="C424" s="122"/>
      <c r="D424" s="410">
        <f>IFERROR(E424/F424,"N.A")</f>
        <v>0</v>
      </c>
      <c r="E424" s="413">
        <f>COUNTIF('A1 Exploitation'!F379:F423,"ok")</f>
        <v>0</v>
      </c>
      <c r="F424" s="413">
        <f>COUNTA('A1 Exploitation'!F379:F423)</f>
        <v>1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54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>
        <f>D425/(COUNT(B394:C414,B417:C424)*2)</f>
        <v>0.9642857142857143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6" t="s">
        <v>448</v>
      </c>
      <c r="B428" s="189"/>
      <c r="C428" s="190"/>
      <c r="D428" s="153">
        <f>SUM(D425,D390)</f>
        <v>76</v>
      </c>
      <c r="E428" s="225"/>
      <c r="F428" s="173"/>
      <c r="G428" s="173"/>
    </row>
    <row r="429" spans="1:7" s="260" customFormat="1" ht="22.5" x14ac:dyDescent="0.45">
      <c r="A429" s="376" t="s">
        <v>449</v>
      </c>
      <c r="B429" s="189"/>
      <c r="C429" s="190"/>
      <c r="D429" s="154">
        <f>D428/(COUNT(B379:C389,B394:C414,B417:C424)*2)</f>
        <v>0.97435897435897434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3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43565</v>
      </c>
      <c r="B432" s="114"/>
      <c r="C432" s="135"/>
      <c r="D432" s="129"/>
      <c r="E432" s="108"/>
      <c r="F432" s="114"/>
      <c r="G432" s="114"/>
    </row>
    <row r="433" spans="1:7" ht="21" x14ac:dyDescent="0.4">
      <c r="A433" s="449" t="s">
        <v>28</v>
      </c>
      <c r="B433" s="450" t="s">
        <v>29</v>
      </c>
      <c r="C433" s="450"/>
      <c r="D433" s="450" t="s">
        <v>42</v>
      </c>
      <c r="E433" s="451" t="s">
        <v>266</v>
      </c>
      <c r="F433" s="451" t="s">
        <v>302</v>
      </c>
      <c r="G433" s="129"/>
    </row>
    <row r="434" spans="1:7" ht="21" x14ac:dyDescent="0.4">
      <c r="A434" s="449"/>
      <c r="B434" s="118" t="s">
        <v>32</v>
      </c>
      <c r="C434" s="118" t="s">
        <v>31</v>
      </c>
      <c r="D434" s="450"/>
      <c r="E434" s="451"/>
      <c r="F434" s="451"/>
      <c r="G434" s="129"/>
    </row>
    <row r="435" spans="1:7" s="80" customFormat="1" ht="22.5" x14ac:dyDescent="0.4">
      <c r="A435" s="359"/>
      <c r="B435" s="360"/>
      <c r="C435" s="360"/>
      <c r="D435" s="360"/>
      <c r="E435" s="361"/>
      <c r="F435" s="361"/>
      <c r="G435" s="129"/>
    </row>
    <row r="436" spans="1:7" ht="24.75" x14ac:dyDescent="0.4">
      <c r="A436" s="362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>
        <v>2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>
        <v>2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>
        <v>2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>
        <v>2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>
        <v>2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>
        <v>2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>
        <v>2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>
        <v>2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16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>
        <f>D445/(COUNT(B437:C444)*2)</f>
        <v>1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2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>
        <v>2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>
        <v>2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>
        <v>2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>
        <v>2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>
        <v>2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>
        <v>2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>
        <v>2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>
        <v>2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>
        <v>2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>
        <v>2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>
        <v>2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>
        <v>2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>
        <v>0</v>
      </c>
      <c r="C461" s="122"/>
      <c r="D461" s="201" t="s">
        <v>543</v>
      </c>
      <c r="E461" s="124" t="s">
        <v>527</v>
      </c>
      <c r="F461" s="123"/>
      <c r="G461" s="114"/>
    </row>
    <row r="462" spans="1:7" ht="67.5" x14ac:dyDescent="0.4">
      <c r="A462" s="240" t="s">
        <v>316</v>
      </c>
      <c r="B462" s="122">
        <v>2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10" t="s">
        <v>311</v>
      </c>
      <c r="B464" s="510"/>
      <c r="C464" s="510"/>
      <c r="D464" s="510"/>
      <c r="E464" s="510"/>
      <c r="F464" s="510"/>
      <c r="G464" s="114"/>
    </row>
    <row r="465" spans="1:7" ht="22.5" x14ac:dyDescent="0.4">
      <c r="A465" s="121" t="s">
        <v>329</v>
      </c>
      <c r="B465" s="122">
        <v>2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>
        <v>2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>
        <v>2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>
        <v>2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>
        <v>2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>
        <v>2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>
        <f>IF(D471=1, 2, IF(AND(D471&lt;1,D471&gt;0), 1, IF(D471=0,"0","NA")))</f>
        <v>2</v>
      </c>
      <c r="C471" s="122"/>
      <c r="D471" s="410">
        <f>IFERROR(E471/F471,"N.A")</f>
        <v>1</v>
      </c>
      <c r="E471" s="413">
        <f>COUNTIF('A1 Exploitation'!F437:F470,"ok")</f>
        <v>1</v>
      </c>
      <c r="F471" s="413">
        <f>COUNTA('A1 Exploitation'!F437:F470)</f>
        <v>1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40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>
        <f>D472/(COUNT(B449:C462,B465:C471)*2)</f>
        <v>0.95238095238095233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6" t="s">
        <v>451</v>
      </c>
      <c r="B475" s="189"/>
      <c r="C475" s="190"/>
      <c r="D475" s="153">
        <f>SUM(D472,D445)</f>
        <v>56</v>
      </c>
      <c r="E475" s="108"/>
      <c r="F475" s="114"/>
      <c r="G475" s="114"/>
    </row>
    <row r="476" spans="1:7" ht="22.5" x14ac:dyDescent="0.45">
      <c r="A476" s="376" t="s">
        <v>452</v>
      </c>
      <c r="B476" s="189"/>
      <c r="C476" s="190"/>
      <c r="D476" s="154">
        <f>D475/(COUNT(B449:C462,B437:C444,B465:C471)*2)</f>
        <v>0.96551724137931039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11" t="s">
        <v>425</v>
      </c>
      <c r="B478" s="511"/>
      <c r="C478" s="511"/>
      <c r="D478" s="511"/>
      <c r="E478" s="511"/>
      <c r="F478" s="511"/>
      <c r="G478" s="114"/>
    </row>
    <row r="479" spans="1:7" ht="21" customHeight="1" x14ac:dyDescent="0.4">
      <c r="A479" s="234">
        <f>B11</f>
        <v>43565</v>
      </c>
      <c r="F479" s="258"/>
      <c r="G479" s="114"/>
    </row>
    <row r="480" spans="1:7" ht="21" x14ac:dyDescent="0.4">
      <c r="A480" s="481" t="s">
        <v>28</v>
      </c>
      <c r="B480" s="482" t="s">
        <v>29</v>
      </c>
      <c r="C480" s="482"/>
      <c r="D480" s="482" t="s">
        <v>42</v>
      </c>
      <c r="E480" s="483" t="s">
        <v>266</v>
      </c>
      <c r="F480" s="483" t="s">
        <v>302</v>
      </c>
      <c r="G480" s="114"/>
    </row>
    <row r="481" spans="1:7" ht="21" x14ac:dyDescent="0.4">
      <c r="A481" s="481"/>
      <c r="B481" s="320" t="s">
        <v>32</v>
      </c>
      <c r="C481" s="320" t="s">
        <v>31</v>
      </c>
      <c r="D481" s="482"/>
      <c r="E481" s="483"/>
      <c r="F481" s="483"/>
      <c r="G481" s="114"/>
    </row>
    <row r="482" spans="1:7" s="260" customFormat="1" ht="22.5" x14ac:dyDescent="0.4">
      <c r="A482" s="366"/>
      <c r="B482" s="367"/>
      <c r="C482" s="367"/>
      <c r="D482" s="367"/>
      <c r="E482" s="354"/>
      <c r="F482" s="354"/>
      <c r="G482" s="173"/>
    </row>
    <row r="483" spans="1:7" s="260" customFormat="1" ht="24.75" x14ac:dyDescent="0.4">
      <c r="A483" s="472" t="s">
        <v>52</v>
      </c>
      <c r="B483" s="472"/>
      <c r="C483" s="472"/>
      <c r="D483" s="472"/>
      <c r="E483" s="472"/>
      <c r="F483" s="472"/>
      <c r="G483" s="173"/>
    </row>
    <row r="484" spans="1:7" ht="21" x14ac:dyDescent="0.4">
      <c r="A484" s="252" t="s">
        <v>334</v>
      </c>
      <c r="B484" s="122" t="s">
        <v>30</v>
      </c>
      <c r="C484" s="383"/>
      <c r="D484" s="383"/>
      <c r="E484" s="383"/>
      <c r="F484" s="123"/>
      <c r="G484" s="129"/>
    </row>
    <row r="485" spans="1:7" ht="21" x14ac:dyDescent="0.4">
      <c r="A485" s="252" t="s">
        <v>363</v>
      </c>
      <c r="B485" s="122" t="s">
        <v>30</v>
      </c>
      <c r="C485" s="384"/>
      <c r="D485" s="384"/>
      <c r="E485" s="384"/>
      <c r="F485" s="123"/>
      <c r="G485" s="129"/>
    </row>
    <row r="486" spans="1:7" ht="21" x14ac:dyDescent="0.4">
      <c r="A486" s="252" t="s">
        <v>364</v>
      </c>
      <c r="B486" s="122" t="s">
        <v>30</v>
      </c>
      <c r="C486" s="385"/>
      <c r="D486" s="385"/>
      <c r="E486" s="385"/>
      <c r="F486" s="123"/>
      <c r="G486" s="129"/>
    </row>
    <row r="487" spans="1:7" ht="21" x14ac:dyDescent="0.4">
      <c r="A487" s="252" t="s">
        <v>365</v>
      </c>
      <c r="B487" s="122" t="s">
        <v>30</v>
      </c>
      <c r="C487" s="384"/>
      <c r="D487" s="384"/>
      <c r="E487" s="384"/>
      <c r="F487" s="123"/>
      <c r="G487" s="129"/>
    </row>
    <row r="488" spans="1:7" ht="21" x14ac:dyDescent="0.4">
      <c r="A488" s="252" t="s">
        <v>44</v>
      </c>
      <c r="B488" s="122" t="s">
        <v>30</v>
      </c>
      <c r="C488" s="384"/>
      <c r="D488" s="384"/>
      <c r="E488" s="384"/>
      <c r="F488" s="123"/>
      <c r="G488" s="114"/>
    </row>
    <row r="489" spans="1:7" ht="21" x14ac:dyDescent="0.4">
      <c r="A489" s="252" t="s">
        <v>18</v>
      </c>
      <c r="B489" s="122" t="s">
        <v>30</v>
      </c>
      <c r="C489" s="384"/>
      <c r="D489" s="384"/>
      <c r="E489" s="384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469" t="s">
        <v>463</v>
      </c>
      <c r="B491" s="470"/>
      <c r="C491" s="470"/>
      <c r="D491" s="470"/>
      <c r="E491" s="470"/>
      <c r="F491" s="470"/>
      <c r="G491" s="114"/>
    </row>
    <row r="492" spans="1:7" ht="21" x14ac:dyDescent="0.4">
      <c r="A492" s="252" t="s">
        <v>80</v>
      </c>
      <c r="B492" s="122" t="s">
        <v>30</v>
      </c>
      <c r="C492" s="384"/>
      <c r="D492" s="384"/>
      <c r="E492" s="384"/>
      <c r="F492" s="123"/>
      <c r="G492" s="114"/>
    </row>
    <row r="493" spans="1:7" ht="21" x14ac:dyDescent="0.4">
      <c r="A493" s="252" t="s">
        <v>106</v>
      </c>
      <c r="B493" s="122" t="s">
        <v>30</v>
      </c>
      <c r="C493" s="384"/>
      <c r="D493" s="384"/>
      <c r="E493" s="384"/>
      <c r="F493" s="123"/>
      <c r="G493" s="114"/>
    </row>
    <row r="494" spans="1:7" ht="21" x14ac:dyDescent="0.4">
      <c r="A494" s="252" t="s">
        <v>366</v>
      </c>
      <c r="B494" s="122" t="s">
        <v>30</v>
      </c>
      <c r="C494" s="384"/>
      <c r="D494" s="384"/>
      <c r="E494" s="384"/>
      <c r="F494" s="123"/>
      <c r="G494" s="114"/>
    </row>
    <row r="495" spans="1:7" ht="42" x14ac:dyDescent="0.4">
      <c r="A495" s="252" t="s">
        <v>395</v>
      </c>
      <c r="B495" s="122" t="s">
        <v>30</v>
      </c>
      <c r="C495" s="384"/>
      <c r="D495" s="384"/>
      <c r="E495" s="384"/>
      <c r="F495" s="123"/>
      <c r="G495" s="114"/>
    </row>
    <row r="496" spans="1:7" ht="21" x14ac:dyDescent="0.4">
      <c r="A496" s="252" t="s">
        <v>367</v>
      </c>
      <c r="B496" s="122" t="s">
        <v>30</v>
      </c>
      <c r="C496" s="384"/>
      <c r="D496" s="384"/>
      <c r="E496" s="384"/>
      <c r="F496" s="123"/>
      <c r="G496" s="114"/>
    </row>
    <row r="497" spans="1:7" ht="21" x14ac:dyDescent="0.4">
      <c r="A497" s="252" t="s">
        <v>142</v>
      </c>
      <c r="B497" s="122" t="s">
        <v>30</v>
      </c>
      <c r="C497" s="384"/>
      <c r="D497" s="384"/>
      <c r="E497" s="384"/>
      <c r="F497" s="123"/>
      <c r="G497" s="114"/>
    </row>
    <row r="498" spans="1:7" ht="21" x14ac:dyDescent="0.4">
      <c r="A498" s="252" t="s">
        <v>412</v>
      </c>
      <c r="B498" s="122" t="s">
        <v>30</v>
      </c>
      <c r="C498" s="386"/>
      <c r="D498" s="386"/>
      <c r="E498" s="386"/>
      <c r="F498" s="123"/>
      <c r="G498" s="114"/>
    </row>
    <row r="499" spans="1:7" ht="21" x14ac:dyDescent="0.4">
      <c r="A499" s="252" t="s">
        <v>340</v>
      </c>
      <c r="B499" s="122" t="s">
        <v>30</v>
      </c>
      <c r="C499" s="384"/>
      <c r="D499" s="384"/>
      <c r="E499" s="384"/>
      <c r="F499" s="123"/>
      <c r="G499" s="114"/>
    </row>
    <row r="500" spans="1:7" ht="42" x14ac:dyDescent="0.4">
      <c r="A500" s="252" t="s">
        <v>341</v>
      </c>
      <c r="B500" s="122" t="s">
        <v>30</v>
      </c>
      <c r="C500" s="384"/>
      <c r="D500" s="384"/>
      <c r="E500" s="384"/>
      <c r="F500" s="123"/>
      <c r="G500" s="114"/>
    </row>
    <row r="501" spans="1:7" ht="42" x14ac:dyDescent="0.4">
      <c r="A501" s="252" t="s">
        <v>375</v>
      </c>
      <c r="B501" s="122" t="s">
        <v>30</v>
      </c>
      <c r="C501" s="384"/>
      <c r="D501" s="384"/>
      <c r="E501" s="384"/>
      <c r="F501" s="123"/>
      <c r="G501" s="114"/>
    </row>
    <row r="502" spans="1:7" ht="21" x14ac:dyDescent="0.4">
      <c r="A502" s="201" t="s">
        <v>417</v>
      </c>
      <c r="B502" s="122" t="s">
        <v>30</v>
      </c>
      <c r="C502" s="384"/>
      <c r="D502" s="384"/>
      <c r="E502" s="384"/>
      <c r="F502" s="123"/>
      <c r="G502" s="114"/>
    </row>
    <row r="503" spans="1:7" ht="21" x14ac:dyDescent="0.4">
      <c r="A503" s="252" t="s">
        <v>347</v>
      </c>
      <c r="B503" s="122" t="s">
        <v>30</v>
      </c>
      <c r="C503" s="384"/>
      <c r="D503" s="384"/>
      <c r="E503" s="384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84" t="s">
        <v>23</v>
      </c>
      <c r="B505" s="485"/>
      <c r="C505" s="485"/>
      <c r="D505" s="485"/>
      <c r="E505" s="485"/>
      <c r="F505" s="486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4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4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94"/>
      <c r="B517" s="494"/>
      <c r="C517" s="494"/>
      <c r="D517" s="494"/>
      <c r="E517" s="494"/>
      <c r="F517" s="494"/>
      <c r="G517" s="494"/>
    </row>
    <row r="518" spans="1:7" ht="26.25" customHeight="1" x14ac:dyDescent="0.5">
      <c r="A518" s="368" t="s">
        <v>311</v>
      </c>
      <c r="B518" s="506"/>
      <c r="C518" s="506"/>
      <c r="D518" s="506"/>
      <c r="E518" s="506"/>
      <c r="F518" s="506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0" t="str">
        <f>IFERROR(E525/F525,"N.A")</f>
        <v>N.A</v>
      </c>
      <c r="E525" s="413">
        <f>COUNTIF('A1 Exploitation'!F484:F524,"ok")</f>
        <v>0</v>
      </c>
      <c r="F525" s="413">
        <f>COUNTA('A1 Exploitation'!F484:F524)</f>
        <v>0</v>
      </c>
      <c r="G525" s="114"/>
    </row>
    <row r="526" spans="1:7" ht="21" customHeight="1" x14ac:dyDescent="0.45">
      <c r="A526" s="407" t="s">
        <v>453</v>
      </c>
      <c r="B526" s="408"/>
      <c r="C526" s="409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6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512" t="s">
        <v>97</v>
      </c>
      <c r="B530" s="512"/>
      <c r="C530" s="512"/>
      <c r="D530" s="512"/>
      <c r="E530" s="512"/>
      <c r="F530" s="512"/>
      <c r="G530" s="114"/>
    </row>
    <row r="531" spans="1:7" ht="22.5" customHeight="1" x14ac:dyDescent="0.4">
      <c r="A531" s="234">
        <f>B11</f>
        <v>43565</v>
      </c>
      <c r="B531" s="114"/>
      <c r="C531" s="135"/>
      <c r="D531" s="137"/>
      <c r="E531" s="137"/>
      <c r="F531" s="137"/>
      <c r="G531" s="114"/>
    </row>
    <row r="532" spans="1:7" ht="21" x14ac:dyDescent="0.4">
      <c r="A532" s="487" t="s">
        <v>28</v>
      </c>
      <c r="B532" s="489" t="s">
        <v>29</v>
      </c>
      <c r="C532" s="490"/>
      <c r="D532" s="450" t="s">
        <v>42</v>
      </c>
      <c r="E532" s="451" t="s">
        <v>266</v>
      </c>
      <c r="F532" s="451" t="s">
        <v>302</v>
      </c>
      <c r="G532" s="114"/>
    </row>
    <row r="533" spans="1:7" ht="21" x14ac:dyDescent="0.4">
      <c r="A533" s="488"/>
      <c r="B533" s="315" t="s">
        <v>32</v>
      </c>
      <c r="C533" s="316" t="s">
        <v>31</v>
      </c>
      <c r="D533" s="450"/>
      <c r="E533" s="451"/>
      <c r="F533" s="451"/>
      <c r="G533" s="114"/>
    </row>
    <row r="534" spans="1:7" s="80" customFormat="1" ht="22.5" x14ac:dyDescent="0.4">
      <c r="A534" s="364"/>
      <c r="B534" s="365"/>
      <c r="C534" s="365"/>
      <c r="D534" s="360"/>
      <c r="E534" s="361"/>
      <c r="F534" s="361"/>
      <c r="G534" s="129"/>
    </row>
    <row r="535" spans="1:7" ht="24.75" x14ac:dyDescent="0.4">
      <c r="A535" s="369" t="s">
        <v>17</v>
      </c>
      <c r="B535" s="317"/>
      <c r="C535" s="508"/>
      <c r="D535" s="508"/>
      <c r="E535" s="508"/>
      <c r="F535" s="509"/>
      <c r="G535" s="114"/>
    </row>
    <row r="536" spans="1:7" ht="21" x14ac:dyDescent="0.4">
      <c r="A536" s="235" t="s">
        <v>6</v>
      </c>
      <c r="B536" s="122">
        <v>2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>
        <v>2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>
        <v>2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>
        <v>2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>
        <v>2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>
        <v>2</v>
      </c>
      <c r="C541" s="166"/>
      <c r="D541" s="128"/>
      <c r="E541" s="127"/>
      <c r="F541" s="123"/>
      <c r="G541" s="114"/>
    </row>
    <row r="542" spans="1:7" ht="21" customHeight="1" x14ac:dyDescent="0.4">
      <c r="A542" s="463" t="s">
        <v>34</v>
      </c>
      <c r="B542" s="464"/>
      <c r="C542" s="465"/>
      <c r="D542" s="406">
        <f>SUM(B536:C541)</f>
        <v>12</v>
      </c>
      <c r="E542" s="248"/>
      <c r="F542" s="248"/>
      <c r="G542" s="114"/>
    </row>
    <row r="543" spans="1:7" ht="21" customHeight="1" x14ac:dyDescent="0.4">
      <c r="A543" s="463" t="s">
        <v>33</v>
      </c>
      <c r="B543" s="464"/>
      <c r="C543" s="465"/>
      <c r="D543" s="387">
        <f>D542/(COUNT(B536:C541)*2)</f>
        <v>1</v>
      </c>
      <c r="E543" s="248"/>
      <c r="F543" s="248"/>
      <c r="G543" s="114"/>
    </row>
    <row r="544" spans="1:7" ht="21" x14ac:dyDescent="0.4">
      <c r="A544" s="437"/>
      <c r="B544" s="437"/>
      <c r="C544" s="437"/>
      <c r="D544" s="437"/>
      <c r="E544" s="437"/>
      <c r="F544" s="437"/>
      <c r="G544" s="135"/>
    </row>
    <row r="545" spans="1:7" ht="24.75" x14ac:dyDescent="0.4">
      <c r="A545" s="362" t="s">
        <v>94</v>
      </c>
      <c r="B545" s="137"/>
      <c r="C545" s="137"/>
      <c r="D545" s="173"/>
      <c r="E545" s="225"/>
      <c r="F545" s="173"/>
      <c r="G545" s="135"/>
    </row>
    <row r="546" spans="1:7" ht="63" x14ac:dyDescent="0.4">
      <c r="A546" s="121" t="s">
        <v>99</v>
      </c>
      <c r="B546" s="122">
        <v>0</v>
      </c>
      <c r="C546" s="206"/>
      <c r="D546" s="158" t="s">
        <v>544</v>
      </c>
      <c r="E546" s="124" t="s">
        <v>528</v>
      </c>
      <c r="F546" s="123"/>
      <c r="G546" s="129"/>
    </row>
    <row r="547" spans="1:7" ht="42" x14ac:dyDescent="0.4">
      <c r="A547" s="121" t="s">
        <v>204</v>
      </c>
      <c r="B547" s="122">
        <v>2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>
        <v>2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>
        <v>2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>
        <v>2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>
        <v>2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>
        <v>2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>
        <v>2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>
        <v>2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>
        <v>2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29"/>
      <c r="B556" s="462"/>
      <c r="C556" s="462"/>
      <c r="D556" s="462"/>
      <c r="E556" s="462"/>
      <c r="F556" s="462"/>
      <c r="G556" s="462"/>
    </row>
    <row r="557" spans="1:7" ht="35.25" customHeight="1" x14ac:dyDescent="0.4">
      <c r="A557" s="370" t="s">
        <v>311</v>
      </c>
      <c r="B557" s="337"/>
      <c r="C557" s="460"/>
      <c r="D557" s="460"/>
      <c r="E557" s="460"/>
      <c r="F557" s="461"/>
      <c r="G557" s="129"/>
    </row>
    <row r="558" spans="1:7" ht="21" x14ac:dyDescent="0.4">
      <c r="A558" s="125" t="s">
        <v>329</v>
      </c>
      <c r="B558" s="122">
        <v>2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>
        <v>2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>
        <v>2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>
        <v>2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>
        <v>2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>
        <v>2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>
        <v>2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>
        <f>IF(D565=1, 2, IF(AND(D565&lt;1,D565&gt;0), 1, IF(D565=0,"0","NA")))</f>
        <v>2</v>
      </c>
      <c r="C565" s="122"/>
      <c r="D565" s="410">
        <f>IFERROR(E565/F565,"N.A")</f>
        <v>1</v>
      </c>
      <c r="E565" s="413">
        <f>COUNTIF('A1 Exploitation'!F536:F564,"ok")</f>
        <v>1</v>
      </c>
      <c r="F565" s="413">
        <f>COUNTA('A1 Exploitation'!F536:F564)</f>
        <v>1</v>
      </c>
      <c r="G565" s="114"/>
    </row>
    <row r="566" spans="1:7" ht="21" x14ac:dyDescent="0.4">
      <c r="A566" s="455" t="s">
        <v>34</v>
      </c>
      <c r="B566" s="455"/>
      <c r="C566" s="456"/>
      <c r="D566" s="377">
        <f>SUM(B558:C565,B546:C555)</f>
        <v>34</v>
      </c>
      <c r="E566" s="108"/>
      <c r="F566" s="114"/>
      <c r="G566" s="114"/>
    </row>
    <row r="567" spans="1:7" ht="21" x14ac:dyDescent="0.4">
      <c r="A567" s="455" t="s">
        <v>33</v>
      </c>
      <c r="B567" s="455"/>
      <c r="C567" s="455"/>
      <c r="D567" s="387">
        <f>D566/(COUNT(B558:C565,B546:C555)*2)</f>
        <v>0.94444444444444442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6" t="s">
        <v>455</v>
      </c>
      <c r="B569" s="189"/>
      <c r="C569" s="190"/>
      <c r="D569" s="153">
        <f>SUM(D566,D542)</f>
        <v>46</v>
      </c>
      <c r="E569" s="177"/>
      <c r="F569" s="129"/>
      <c r="G569" s="114"/>
    </row>
    <row r="570" spans="1:7" ht="21" customHeight="1" x14ac:dyDescent="0.45">
      <c r="A570" s="376" t="s">
        <v>456</v>
      </c>
      <c r="B570" s="189"/>
      <c r="C570" s="190"/>
      <c r="D570" s="154">
        <f>D569/(COUNT(B546:C555,B536:C541,B558:C565)*2)</f>
        <v>0.95833333333333337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7"/>
      <c r="B572" s="437"/>
      <c r="C572" s="437"/>
      <c r="D572" s="437"/>
      <c r="E572" s="437"/>
      <c r="F572" s="437"/>
      <c r="G572" s="114"/>
    </row>
    <row r="573" spans="1:7" ht="22.5" x14ac:dyDescent="0.45">
      <c r="A573" s="468" t="s">
        <v>19</v>
      </c>
      <c r="B573" s="468"/>
      <c r="C573" s="468"/>
      <c r="D573" s="468"/>
      <c r="E573" s="468"/>
      <c r="F573" s="468"/>
      <c r="G573" s="114"/>
    </row>
    <row r="574" spans="1:7" ht="22.5" x14ac:dyDescent="0.4">
      <c r="A574" s="243">
        <f>B11</f>
        <v>43565</v>
      </c>
      <c r="B574" s="114"/>
      <c r="C574" s="135"/>
      <c r="D574" s="356"/>
      <c r="E574" s="356"/>
      <c r="F574" s="356"/>
      <c r="G574" s="114"/>
    </row>
    <row r="575" spans="1:7" ht="21" x14ac:dyDescent="0.4">
      <c r="A575" s="481" t="s">
        <v>28</v>
      </c>
      <c r="B575" s="482" t="s">
        <v>29</v>
      </c>
      <c r="C575" s="482"/>
      <c r="D575" s="482" t="s">
        <v>42</v>
      </c>
      <c r="E575" s="483" t="s">
        <v>266</v>
      </c>
      <c r="F575" s="483" t="s">
        <v>302</v>
      </c>
      <c r="G575" s="114"/>
    </row>
    <row r="576" spans="1:7" ht="21" x14ac:dyDescent="0.4">
      <c r="A576" s="481"/>
      <c r="B576" s="320" t="s">
        <v>32</v>
      </c>
      <c r="C576" s="320" t="s">
        <v>31</v>
      </c>
      <c r="D576" s="482"/>
      <c r="E576" s="483"/>
      <c r="F576" s="483"/>
      <c r="G576" s="129"/>
    </row>
    <row r="577" spans="1:7" s="80" customFormat="1" ht="22.5" x14ac:dyDescent="0.4">
      <c r="A577" s="371"/>
      <c r="B577" s="372"/>
      <c r="C577" s="372"/>
      <c r="D577" s="372"/>
      <c r="E577" s="341"/>
      <c r="F577" s="373"/>
      <c r="G577" s="129"/>
    </row>
    <row r="578" spans="1:7" ht="24.75" x14ac:dyDescent="0.4">
      <c r="A578" s="495" t="s">
        <v>10</v>
      </c>
      <c r="B578" s="496"/>
      <c r="C578" s="496"/>
      <c r="D578" s="496"/>
      <c r="E578" s="496"/>
      <c r="F578" s="497"/>
      <c r="G578" s="129"/>
    </row>
    <row r="579" spans="1:7" ht="21" x14ac:dyDescent="0.4">
      <c r="A579" s="121" t="s">
        <v>86</v>
      </c>
      <c r="B579" s="122">
        <v>0</v>
      </c>
      <c r="C579" s="122"/>
      <c r="D579" s="123" t="s">
        <v>514</v>
      </c>
      <c r="E579" s="124"/>
      <c r="F579" s="123"/>
      <c r="G579" s="129"/>
    </row>
    <row r="580" spans="1:7" ht="21" x14ac:dyDescent="0.4">
      <c r="A580" s="121" t="s">
        <v>45</v>
      </c>
      <c r="B580" s="122">
        <v>2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>
        <v>2</v>
      </c>
      <c r="C581" s="122"/>
      <c r="D581" s="123"/>
      <c r="E581" s="124"/>
      <c r="F581" s="123"/>
      <c r="G581" s="129"/>
    </row>
    <row r="582" spans="1:7" ht="21" x14ac:dyDescent="0.4">
      <c r="A582" s="399" t="s">
        <v>20</v>
      </c>
      <c r="B582" s="122">
        <v>2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>
        <v>2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>
        <v>2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>
        <v>2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>
        <v>2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>
        <v>2</v>
      </c>
      <c r="C587" s="126"/>
      <c r="D587" s="123"/>
      <c r="E587" s="124"/>
      <c r="F587" s="123"/>
      <c r="G587" s="129"/>
    </row>
    <row r="588" spans="1:7" ht="21" x14ac:dyDescent="0.4">
      <c r="A588" s="455" t="s">
        <v>34</v>
      </c>
      <c r="B588" s="455"/>
      <c r="C588" s="456"/>
      <c r="D588" s="377">
        <f>SUM(B579:C587)</f>
        <v>16</v>
      </c>
      <c r="E588" s="108"/>
      <c r="F588" s="114"/>
      <c r="G588" s="114"/>
    </row>
    <row r="589" spans="1:7" ht="21" x14ac:dyDescent="0.4">
      <c r="A589" s="455" t="s">
        <v>33</v>
      </c>
      <c r="B589" s="455"/>
      <c r="C589" s="455"/>
      <c r="D589" s="387">
        <f>D588/(COUNT(B579:C587)*2)</f>
        <v>0.88888888888888884</v>
      </c>
      <c r="E589" s="108"/>
      <c r="F589" s="114"/>
      <c r="G589" s="114"/>
    </row>
    <row r="590" spans="1:7" ht="21" x14ac:dyDescent="0.4">
      <c r="A590" s="388"/>
      <c r="B590" s="389"/>
      <c r="C590" s="389"/>
      <c r="D590" s="390"/>
      <c r="E590" s="108"/>
      <c r="F590" s="114"/>
      <c r="G590" s="114"/>
    </row>
    <row r="591" spans="1:7" ht="39.75" customHeight="1" x14ac:dyDescent="0.4">
      <c r="A591" s="498" t="s">
        <v>23</v>
      </c>
      <c r="B591" s="499"/>
      <c r="C591" s="499"/>
      <c r="D591" s="499"/>
      <c r="E591" s="499"/>
      <c r="F591" s="500"/>
      <c r="G591" s="129"/>
    </row>
    <row r="592" spans="1:7" ht="21" x14ac:dyDescent="0.4">
      <c r="A592" s="121" t="s">
        <v>87</v>
      </c>
      <c r="B592" s="122">
        <v>2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>
        <v>2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>
        <v>2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>
        <v>2</v>
      </c>
      <c r="C595" s="122"/>
      <c r="D595" s="307"/>
      <c r="E595" s="307"/>
      <c r="F595" s="123"/>
      <c r="G595" s="129"/>
    </row>
    <row r="596" spans="1:7" ht="21" x14ac:dyDescent="0.4">
      <c r="A596" s="400" t="s">
        <v>88</v>
      </c>
      <c r="B596" s="122">
        <v>2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>
        <v>2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>
        <v>2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>
        <v>2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>
        <v>2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>
        <v>2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>
        <v>2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>
        <v>2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>
        <v>2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>
        <f>IF(D605=1, 2, IF(AND(D605&lt;1,D605&gt;0), 1, IF(D605=0,"0","NA")))</f>
        <v>2</v>
      </c>
      <c r="C605" s="122"/>
      <c r="D605" s="410">
        <f>IFERROR(E605/F605,"N.A")</f>
        <v>1</v>
      </c>
      <c r="E605" s="413">
        <f>COUNTIF('A1 Exploitation'!F579:F604,"ok")</f>
        <v>2</v>
      </c>
      <c r="F605" s="413">
        <f>COUNTA('A1 Exploitation'!F579:F604)</f>
        <v>2</v>
      </c>
      <c r="G605" s="129"/>
    </row>
    <row r="606" spans="1:7" ht="21" x14ac:dyDescent="0.4">
      <c r="A606" s="455" t="s">
        <v>34</v>
      </c>
      <c r="B606" s="455"/>
      <c r="C606" s="456"/>
      <c r="D606" s="377">
        <f>SUM(B592:C605)</f>
        <v>28</v>
      </c>
      <c r="E606" s="108"/>
      <c r="F606" s="114"/>
      <c r="G606" s="114"/>
    </row>
    <row r="607" spans="1:7" ht="21" x14ac:dyDescent="0.4">
      <c r="A607" s="455" t="s">
        <v>33</v>
      </c>
      <c r="B607" s="455"/>
      <c r="C607" s="455"/>
      <c r="D607" s="387">
        <f>D606/(COUNT(B592:C605)*2)</f>
        <v>1</v>
      </c>
      <c r="E607" s="108"/>
      <c r="F607" s="114"/>
      <c r="G607" s="114"/>
    </row>
    <row r="608" spans="1:7" ht="21" x14ac:dyDescent="0.4">
      <c r="A608" s="388"/>
      <c r="B608" s="389"/>
      <c r="C608" s="391"/>
      <c r="D608" s="392"/>
      <c r="E608" s="108"/>
      <c r="F608" s="114"/>
      <c r="G608" s="114"/>
    </row>
    <row r="609" spans="1:7" s="80" customFormat="1" ht="22.5" x14ac:dyDescent="0.45">
      <c r="A609" s="376" t="s">
        <v>37</v>
      </c>
      <c r="B609" s="151"/>
      <c r="C609" s="152"/>
      <c r="D609" s="153">
        <f>SUM(B579:C587,B592:C605)</f>
        <v>44</v>
      </c>
      <c r="E609" s="304"/>
      <c r="F609" s="304"/>
      <c r="G609" s="129"/>
    </row>
    <row r="610" spans="1:7" ht="22.5" x14ac:dyDescent="0.45">
      <c r="A610" s="457" t="s">
        <v>170</v>
      </c>
      <c r="B610" s="458"/>
      <c r="C610" s="459"/>
      <c r="D610" s="154">
        <f>D609/(COUNT(B579:C587,B592:C605)*2)</f>
        <v>0.95652173913043481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68" t="s">
        <v>8</v>
      </c>
      <c r="B612" s="468"/>
      <c r="C612" s="468"/>
      <c r="D612" s="468"/>
      <c r="E612" s="468"/>
      <c r="F612" s="468"/>
      <c r="G612" s="129"/>
    </row>
    <row r="613" spans="1:7" ht="22.5" x14ac:dyDescent="0.4">
      <c r="A613" s="156">
        <f>B11</f>
        <v>43565</v>
      </c>
      <c r="B613" s="114"/>
      <c r="C613" s="135"/>
      <c r="D613" s="137"/>
      <c r="E613" s="137"/>
      <c r="F613" s="137"/>
      <c r="G613" s="114"/>
    </row>
    <row r="614" spans="1:7" ht="21" x14ac:dyDescent="0.4">
      <c r="A614" s="449" t="s">
        <v>28</v>
      </c>
      <c r="B614" s="450" t="s">
        <v>29</v>
      </c>
      <c r="C614" s="450"/>
      <c r="D614" s="450" t="s">
        <v>42</v>
      </c>
      <c r="E614" s="451" t="s">
        <v>266</v>
      </c>
      <c r="F614" s="451" t="s">
        <v>302</v>
      </c>
      <c r="G614" s="114"/>
    </row>
    <row r="615" spans="1:7" ht="18.75" customHeight="1" x14ac:dyDescent="0.4">
      <c r="A615" s="449"/>
      <c r="B615" s="118" t="s">
        <v>32</v>
      </c>
      <c r="C615" s="118" t="s">
        <v>31</v>
      </c>
      <c r="D615" s="450"/>
      <c r="E615" s="451"/>
      <c r="F615" s="451"/>
      <c r="G615" s="129"/>
    </row>
    <row r="616" spans="1:7" s="80" customFormat="1" ht="18.75" customHeight="1" x14ac:dyDescent="0.4">
      <c r="A616" s="359"/>
      <c r="B616" s="360"/>
      <c r="C616" s="360"/>
      <c r="D616" s="360"/>
      <c r="E616" s="361"/>
      <c r="F616" s="361"/>
      <c r="G616" s="129"/>
    </row>
    <row r="617" spans="1:7" ht="24.75" x14ac:dyDescent="0.4">
      <c r="A617" s="362" t="s">
        <v>90</v>
      </c>
      <c r="B617" s="137"/>
      <c r="C617" s="466"/>
      <c r="D617" s="466"/>
      <c r="E617" s="466"/>
      <c r="F617" s="467"/>
      <c r="G617" s="114"/>
    </row>
    <row r="618" spans="1:7" ht="21" x14ac:dyDescent="0.4">
      <c r="A618" s="159" t="s">
        <v>89</v>
      </c>
      <c r="B618" s="122">
        <v>2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>
        <v>2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>
        <v>2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>
        <v>2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>
        <v>2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>
        <v>2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>
        <v>2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>
        <v>2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>
        <v>2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55" t="s">
        <v>34</v>
      </c>
      <c r="B627" s="455"/>
      <c r="C627" s="455"/>
      <c r="D627" s="377">
        <f>SUM(B618:C626)</f>
        <v>18</v>
      </c>
      <c r="E627" s="492"/>
      <c r="F627" s="471"/>
      <c r="G627" s="129"/>
    </row>
    <row r="628" spans="1:7" ht="21" x14ac:dyDescent="0.4">
      <c r="A628" s="455" t="s">
        <v>33</v>
      </c>
      <c r="B628" s="455"/>
      <c r="C628" s="455"/>
      <c r="D628" s="387">
        <f>D627/(COUNT(B618:C626)*2)</f>
        <v>1</v>
      </c>
      <c r="E628" s="493"/>
      <c r="F628" s="494"/>
      <c r="G628" s="129"/>
    </row>
    <row r="629" spans="1:7" ht="21" x14ac:dyDescent="0.4">
      <c r="A629" s="325"/>
      <c r="B629" s="135"/>
      <c r="C629" s="491"/>
      <c r="D629" s="491"/>
      <c r="E629" s="491"/>
      <c r="F629" s="491"/>
      <c r="G629" s="129"/>
    </row>
    <row r="630" spans="1:7" ht="18.75" customHeight="1" x14ac:dyDescent="0.4">
      <c r="A630" s="362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>
        <v>2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>
        <v>2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>
        <v>2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>
        <v>2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>
        <v>2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>
        <v>2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>
        <v>2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>
        <v>2</v>
      </c>
      <c r="C638" s="126"/>
      <c r="D638" s="324"/>
      <c r="E638" s="124"/>
      <c r="F638" s="123"/>
      <c r="G638" s="114"/>
    </row>
    <row r="639" spans="1:7" ht="22.5" x14ac:dyDescent="0.4">
      <c r="A639" s="463" t="s">
        <v>34</v>
      </c>
      <c r="B639" s="464"/>
      <c r="C639" s="465"/>
      <c r="D639" s="247">
        <f>SUM(B631:C638)</f>
        <v>16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>
        <f>D639/(COUNT(B631:C638)*2)</f>
        <v>1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2" t="s">
        <v>96</v>
      </c>
      <c r="B642" s="137"/>
      <c r="C642" s="466"/>
      <c r="D642" s="466"/>
      <c r="E642" s="466"/>
      <c r="F642" s="467"/>
      <c r="G642" s="114"/>
    </row>
    <row r="643" spans="1:16382" s="260" customFormat="1" ht="20.25" customHeight="1" x14ac:dyDescent="0.4">
      <c r="A643" s="138" t="s">
        <v>83</v>
      </c>
      <c r="B643" s="122">
        <v>2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>
        <v>2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>
        <v>2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>
        <v>2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>
        <v>2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>
        <v>2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>
        <v>2</v>
      </c>
      <c r="C649" s="174"/>
      <c r="D649" s="265"/>
      <c r="E649" s="124"/>
      <c r="F649" s="123"/>
      <c r="G649" s="114"/>
    </row>
    <row r="650" spans="1:16382" ht="22.5" x14ac:dyDescent="0.4">
      <c r="A650" s="463" t="s">
        <v>34</v>
      </c>
      <c r="B650" s="464"/>
      <c r="C650" s="465"/>
      <c r="D650" s="148">
        <f>SUM(B643:C649)</f>
        <v>14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>
        <f>D650/(COUNT(B643:C649)*2)</f>
        <v>1</v>
      </c>
      <c r="E651" s="173"/>
      <c r="F651" s="173"/>
      <c r="G651" s="114"/>
    </row>
    <row r="652" spans="1:16382" ht="22.5" x14ac:dyDescent="0.3">
      <c r="A652" s="480"/>
      <c r="B652" s="480"/>
      <c r="C652" s="480"/>
      <c r="D652" s="480"/>
      <c r="E652" s="480"/>
      <c r="F652" s="480"/>
      <c r="G652" s="480"/>
    </row>
    <row r="653" spans="1:16382" ht="24.75" x14ac:dyDescent="0.4">
      <c r="A653" s="362" t="s">
        <v>26</v>
      </c>
      <c r="B653" s="466"/>
      <c r="C653" s="466"/>
      <c r="D653" s="466"/>
      <c r="E653" s="466"/>
      <c r="F653" s="467"/>
      <c r="G653" s="108"/>
    </row>
    <row r="654" spans="1:16382" ht="21" x14ac:dyDescent="0.4">
      <c r="A654" s="160" t="s">
        <v>223</v>
      </c>
      <c r="B654" s="122">
        <v>2</v>
      </c>
      <c r="C654" s="122"/>
      <c r="D654" s="163"/>
      <c r="E654" s="124"/>
      <c r="F654" s="123"/>
      <c r="G654" s="108"/>
    </row>
    <row r="655" spans="1:16382" ht="84" x14ac:dyDescent="0.4">
      <c r="A655" s="203" t="s">
        <v>419</v>
      </c>
      <c r="B655" s="122">
        <v>1</v>
      </c>
      <c r="C655" s="174"/>
      <c r="D655" s="179" t="s">
        <v>515</v>
      </c>
      <c r="E655" s="128" t="s">
        <v>529</v>
      </c>
      <c r="F655" s="123"/>
      <c r="G655" s="108"/>
    </row>
    <row r="656" spans="1:16382" ht="21" x14ac:dyDescent="0.4">
      <c r="A656" s="203" t="s">
        <v>418</v>
      </c>
      <c r="B656" s="122">
        <v>2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>
        <v>2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>
        <v>2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>
        <v>2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>
        <v>2</v>
      </c>
      <c r="C660" s="122"/>
      <c r="D660" s="179"/>
      <c r="E660" s="127"/>
      <c r="F660" s="123"/>
      <c r="G660" s="108"/>
    </row>
    <row r="661" spans="1:7" ht="21" x14ac:dyDescent="0.4">
      <c r="A661" s="501" t="s">
        <v>311</v>
      </c>
      <c r="B661" s="502"/>
      <c r="C661" s="502"/>
      <c r="D661" s="502"/>
      <c r="E661" s="502"/>
      <c r="F661" s="503"/>
      <c r="G661" s="108"/>
    </row>
    <row r="662" spans="1:7" ht="21" x14ac:dyDescent="0.4">
      <c r="A662" s="125" t="s">
        <v>329</v>
      </c>
      <c r="B662" s="122">
        <v>2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>
        <v>2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>
        <v>2</v>
      </c>
      <c r="C664" s="122"/>
      <c r="D664" s="163"/>
      <c r="E664" s="124"/>
      <c r="F664" s="128"/>
      <c r="G664" s="114"/>
    </row>
    <row r="665" spans="1:7" ht="21" x14ac:dyDescent="0.4">
      <c r="A665" s="401" t="s">
        <v>318</v>
      </c>
      <c r="B665" s="122">
        <v>2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>
        <v>2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>
        <v>2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>
        <f>IF(D668=1, 2, IF(AND(D668&lt;1,D668&gt;0), 1, IF(D668=0,"0","NA")))</f>
        <v>2</v>
      </c>
      <c r="C668" s="122"/>
      <c r="D668" s="410">
        <f>IFERROR(E668/F668,"N.A")</f>
        <v>1</v>
      </c>
      <c r="E668" s="413">
        <f>COUNTIF('A1 Exploitation'!F618:F667,"ok")</f>
        <v>3</v>
      </c>
      <c r="F668" s="413">
        <f>COUNTA('A1 Exploitation'!F618:F667)</f>
        <v>3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27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>
        <f>D669/(COUNT(B654:C668)*2)</f>
        <v>0.9642857142857143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6" t="s">
        <v>38</v>
      </c>
      <c r="B672" s="189"/>
      <c r="C672" s="190"/>
      <c r="D672" s="153">
        <f>SUM(D627,D639,D650,D669)</f>
        <v>75</v>
      </c>
      <c r="E672" s="108"/>
      <c r="F672" s="114"/>
      <c r="G672" s="114"/>
    </row>
    <row r="673" spans="1:7" ht="22.5" x14ac:dyDescent="0.45">
      <c r="A673" s="376" t="s">
        <v>171</v>
      </c>
      <c r="B673" s="189"/>
      <c r="C673" s="190"/>
      <c r="D673" s="154">
        <f>D672/(COUNT(B654:C668,B631:C638,B643:C649,B618:C626)*2)</f>
        <v>0.98684210526315785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68" t="s">
        <v>356</v>
      </c>
      <c r="B676" s="468"/>
      <c r="C676" s="468"/>
      <c r="D676" s="468"/>
      <c r="E676" s="468"/>
      <c r="F676" s="468"/>
      <c r="G676" s="114"/>
    </row>
    <row r="677" spans="1:7" ht="21" x14ac:dyDescent="0.4">
      <c r="A677" s="243">
        <f>B11</f>
        <v>43565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9" t="s">
        <v>28</v>
      </c>
      <c r="B678" s="450" t="s">
        <v>29</v>
      </c>
      <c r="C678" s="450"/>
      <c r="D678" s="450" t="s">
        <v>42</v>
      </c>
      <c r="E678" s="451" t="s">
        <v>266</v>
      </c>
      <c r="F678" s="451" t="s">
        <v>302</v>
      </c>
      <c r="G678" s="129"/>
    </row>
    <row r="679" spans="1:7" ht="21" x14ac:dyDescent="0.4">
      <c r="A679" s="449"/>
      <c r="B679" s="118" t="s">
        <v>32</v>
      </c>
      <c r="C679" s="118" t="s">
        <v>31</v>
      </c>
      <c r="D679" s="450"/>
      <c r="E679" s="451"/>
      <c r="F679" s="451"/>
      <c r="G679" s="114"/>
    </row>
    <row r="680" spans="1:7" s="80" customFormat="1" ht="22.5" x14ac:dyDescent="0.4">
      <c r="A680" s="359"/>
      <c r="B680" s="360"/>
      <c r="C680" s="360"/>
      <c r="D680" s="360"/>
      <c r="E680" s="361"/>
      <c r="F680" s="361"/>
      <c r="G680" s="129"/>
    </row>
    <row r="681" spans="1:7" ht="21" x14ac:dyDescent="0.4">
      <c r="A681" s="121" t="s">
        <v>387</v>
      </c>
      <c r="B681" s="122">
        <v>2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>
        <v>2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>
        <v>2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>
        <v>2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>
        <v>2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>
        <v>2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2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>
        <v>2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>
        <v>2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>
        <v>2</v>
      </c>
      <c r="C691" s="275"/>
      <c r="D691" s="255"/>
      <c r="E691" s="127"/>
      <c r="F691" s="123"/>
      <c r="G691" s="129"/>
    </row>
    <row r="692" spans="1:7" s="80" customFormat="1" ht="87" customHeight="1" x14ac:dyDescent="0.4">
      <c r="A692" s="237" t="s">
        <v>179</v>
      </c>
      <c r="B692" s="122">
        <v>0</v>
      </c>
      <c r="C692" s="275"/>
      <c r="D692" s="255" t="s">
        <v>516</v>
      </c>
      <c r="E692" s="123" t="s">
        <v>530</v>
      </c>
      <c r="F692" s="123"/>
      <c r="G692" s="129"/>
    </row>
    <row r="693" spans="1:7" s="80" customFormat="1" ht="80.25" customHeight="1" x14ac:dyDescent="0.4">
      <c r="A693" s="237" t="s">
        <v>14</v>
      </c>
      <c r="B693" s="122">
        <v>2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>
        <v>2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>
        <v>2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>
        <v>2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>
        <v>2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>
        <v>2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0</v>
      </c>
      <c r="C700" s="122"/>
      <c r="D700" s="410">
        <f>IFERROR(E700/F700,"N.A")</f>
        <v>0</v>
      </c>
      <c r="E700" s="413">
        <f>COUNTIF('A1 Exploitation'!F681:F699,"ok")</f>
        <v>0</v>
      </c>
      <c r="F700" s="413">
        <f>COUNTA('A1 Exploitation'!F681:F699)</f>
        <v>1</v>
      </c>
      <c r="G700" s="114"/>
    </row>
    <row r="701" spans="1:7" s="80" customFormat="1" ht="22.5" x14ac:dyDescent="0.45">
      <c r="A701" s="376" t="s">
        <v>427</v>
      </c>
      <c r="B701" s="189"/>
      <c r="C701" s="190"/>
      <c r="D701" s="393">
        <f>SUM(B681:C700)</f>
        <v>30</v>
      </c>
      <c r="E701" s="108"/>
      <c r="F701" s="114"/>
      <c r="G701" s="129"/>
    </row>
    <row r="702" spans="1:7" ht="22.5" x14ac:dyDescent="0.45">
      <c r="A702" s="376" t="s">
        <v>428</v>
      </c>
      <c r="B702" s="189"/>
      <c r="C702" s="190"/>
      <c r="D702" s="154">
        <f>D701/(COUNT(B681:C700)*2)</f>
        <v>0.9375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504" t="s">
        <v>459</v>
      </c>
      <c r="B704" s="504"/>
      <c r="C704" s="504"/>
      <c r="D704" s="504"/>
      <c r="E704" s="504"/>
      <c r="F704" s="504"/>
      <c r="G704" s="274"/>
    </row>
    <row r="705" spans="1:7" ht="21" customHeight="1" x14ac:dyDescent="0.4">
      <c r="A705" s="251">
        <f>B11</f>
        <v>43565</v>
      </c>
      <c r="B705" s="114"/>
      <c r="C705" s="135"/>
      <c r="D705" s="273"/>
      <c r="E705" s="273"/>
      <c r="F705" s="273"/>
      <c r="G705" s="274"/>
    </row>
    <row r="706" spans="1:7" ht="21" x14ac:dyDescent="0.4">
      <c r="A706" s="475" t="s">
        <v>28</v>
      </c>
      <c r="B706" s="489" t="s">
        <v>29</v>
      </c>
      <c r="C706" s="489"/>
      <c r="D706" s="450" t="s">
        <v>42</v>
      </c>
      <c r="E706" s="451" t="s">
        <v>266</v>
      </c>
      <c r="F706" s="451" t="s">
        <v>302</v>
      </c>
      <c r="G706" s="274"/>
    </row>
    <row r="707" spans="1:7" ht="21" x14ac:dyDescent="0.4">
      <c r="A707" s="476"/>
      <c r="B707" s="382" t="s">
        <v>32</v>
      </c>
      <c r="C707" s="382" t="s">
        <v>31</v>
      </c>
      <c r="D707" s="450"/>
      <c r="E707" s="451"/>
      <c r="F707" s="451"/>
      <c r="G707" s="274"/>
    </row>
    <row r="708" spans="1:7" s="80" customFormat="1" ht="22.5" x14ac:dyDescent="0.4">
      <c r="A708" s="359"/>
      <c r="B708" s="360"/>
      <c r="C708" s="360"/>
      <c r="D708" s="360"/>
      <c r="E708" s="361"/>
      <c r="F708" s="361"/>
      <c r="G708" s="129"/>
    </row>
    <row r="709" spans="1:7" ht="24.75" x14ac:dyDescent="0.4">
      <c r="A709" s="452" t="s">
        <v>306</v>
      </c>
      <c r="B709" s="453"/>
      <c r="C709" s="453"/>
      <c r="D709" s="453"/>
      <c r="E709" s="453"/>
      <c r="F709" s="454"/>
      <c r="G709" s="274"/>
    </row>
    <row r="710" spans="1:7" ht="21" x14ac:dyDescent="0.4">
      <c r="A710" s="160" t="s">
        <v>220</v>
      </c>
      <c r="B710" s="275">
        <v>2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>
        <v>2</v>
      </c>
      <c r="C711" s="275"/>
      <c r="D711" s="200"/>
      <c r="E711" s="269"/>
      <c r="F711" s="200"/>
      <c r="G711" s="274"/>
    </row>
    <row r="712" spans="1:7" ht="21" x14ac:dyDescent="0.4">
      <c r="A712" s="400" t="s">
        <v>273</v>
      </c>
      <c r="B712" s="275">
        <v>2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>
        <v>2</v>
      </c>
      <c r="C713" s="275"/>
      <c r="D713" s="265"/>
      <c r="E713" s="269"/>
      <c r="F713" s="200"/>
      <c r="G713" s="274"/>
    </row>
    <row r="714" spans="1:7" ht="45" x14ac:dyDescent="0.4">
      <c r="A714" s="272" t="s">
        <v>322</v>
      </c>
      <c r="B714" s="275">
        <v>0</v>
      </c>
      <c r="C714" s="275"/>
      <c r="D714" s="286" t="s">
        <v>545</v>
      </c>
      <c r="E714" s="286" t="s">
        <v>546</v>
      </c>
      <c r="F714" s="200"/>
      <c r="G714" s="274"/>
    </row>
    <row r="715" spans="1:7" ht="21" x14ac:dyDescent="0.4">
      <c r="A715" s="130" t="s">
        <v>34</v>
      </c>
      <c r="B715" s="473"/>
      <c r="C715" s="474"/>
      <c r="D715" s="247">
        <f>SUM(B710:C714)</f>
        <v>8</v>
      </c>
      <c r="E715" s="225"/>
      <c r="F715" s="173"/>
      <c r="G715" s="114"/>
    </row>
    <row r="716" spans="1:7" ht="21" x14ac:dyDescent="0.4">
      <c r="A716" s="130" t="s">
        <v>33</v>
      </c>
      <c r="B716" s="473"/>
      <c r="C716" s="474"/>
      <c r="D716" s="396">
        <f>D715/(COUNT(B710:C714)*2)</f>
        <v>0.8</v>
      </c>
      <c r="E716" s="225"/>
      <c r="F716" s="173"/>
      <c r="G716" s="114"/>
    </row>
    <row r="717" spans="1:7" s="80" customFormat="1" ht="21" x14ac:dyDescent="0.4">
      <c r="A717" s="306"/>
      <c r="B717" s="374"/>
      <c r="C717" s="374"/>
      <c r="D717" s="250"/>
      <c r="E717" s="394"/>
      <c r="F717" s="395"/>
      <c r="G717" s="129"/>
    </row>
    <row r="718" spans="1:7" ht="24.75" x14ac:dyDescent="0.4">
      <c r="A718" s="452" t="s">
        <v>307</v>
      </c>
      <c r="B718" s="453"/>
      <c r="C718" s="453"/>
      <c r="D718" s="453"/>
      <c r="E718" s="453"/>
      <c r="F718" s="454"/>
      <c r="G718" s="114"/>
    </row>
    <row r="719" spans="1:7" ht="21" x14ac:dyDescent="0.4">
      <c r="A719" s="276" t="s">
        <v>3</v>
      </c>
      <c r="B719" s="275">
        <v>2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>
        <v>2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0" t="str">
        <f>IFERROR(E721/F721,"N.A")</f>
        <v>N.A</v>
      </c>
      <c r="E721" s="413">
        <f>COUNTIF('A1 Exploitation'!F710:F720,"ok")</f>
        <v>0</v>
      </c>
      <c r="F721" s="413">
        <f>COUNTA('A1 Exploitation'!F710:F720)</f>
        <v>0</v>
      </c>
    </row>
    <row r="722" spans="1:7" ht="21" x14ac:dyDescent="0.3">
      <c r="A722" s="130" t="s">
        <v>34</v>
      </c>
      <c r="B722" s="130"/>
      <c r="C722" s="148"/>
      <c r="D722" s="358">
        <f>SUM(B719:C721)</f>
        <v>4</v>
      </c>
      <c r="G722" s="94"/>
    </row>
    <row r="723" spans="1:7" ht="21" x14ac:dyDescent="0.4">
      <c r="A723" s="130" t="s">
        <v>33</v>
      </c>
      <c r="B723" s="131"/>
      <c r="C723" s="132"/>
      <c r="D723" s="333">
        <f>D722/(COUNT(B719:C721)*2)</f>
        <v>1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6" t="s">
        <v>429</v>
      </c>
      <c r="B725" s="189"/>
      <c r="C725" s="190"/>
      <c r="D725" s="313">
        <f>SUM(D722,D715)</f>
        <v>12</v>
      </c>
      <c r="E725" s="260"/>
      <c r="F725" s="330"/>
      <c r="G725" s="114"/>
    </row>
    <row r="726" spans="1:7" ht="22.5" x14ac:dyDescent="0.45">
      <c r="A726" s="376" t="s">
        <v>430</v>
      </c>
      <c r="B726" s="189"/>
      <c r="C726" s="190"/>
      <c r="D726" s="154">
        <f>D725/(COUNT(B719:C721,B710:C714)*2)</f>
        <v>0.8571428571428571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5" t="s">
        <v>422</v>
      </c>
      <c r="B728" s="264"/>
      <c r="C728" s="264"/>
      <c r="D728" s="412">
        <f>AVERAGE(D721,D700,D668,D605,D565,D525,D471,D424,D366,D299,D244,D185,D129,D43)</f>
        <v>0.7416666666666667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670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0.93314763231197773</v>
      </c>
      <c r="E730" s="259"/>
      <c r="F730" s="259"/>
    </row>
  </sheetData>
  <sheetProtection algorithmName="SHA-512" hashValue="v6dm1bQh/5EGSreQmrHMpmya8IaZupaitHU/QzhI6sjuefrXe5/iSUBEFRxxs2WgaekC7L2NZhO/cAYdYKjERg==" saltValue="nLt8ogWCSL9L0q1fQzkzAQ==" spinCount="100000" sheet="1" objects="1" scenarios="1"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719:B721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681:B699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3" manualBreakCount="3">
    <brk id="339" max="6" man="1"/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21" zoomScale="80" zoomScaleNormal="90" zoomScaleSheetLayoutView="80" workbookViewId="0">
      <selection activeCell="E129" sqref="E129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50"/>
      <c r="E1" s="550"/>
      <c r="F1" s="550"/>
      <c r="G1" s="550"/>
    </row>
    <row r="2" spans="1:7" s="258" customFormat="1" ht="24" x14ac:dyDescent="0.45">
      <c r="A2" s="1"/>
      <c r="B2" s="12">
        <v>1</v>
      </c>
      <c r="D2" s="381"/>
      <c r="E2" s="381"/>
      <c r="F2" s="381"/>
      <c r="G2" s="92"/>
    </row>
    <row r="3" spans="1:7" s="258" customFormat="1" ht="24" x14ac:dyDescent="0.45">
      <c r="A3" s="1"/>
      <c r="B3" s="12">
        <v>2</v>
      </c>
      <c r="D3" s="381"/>
      <c r="E3" s="381"/>
      <c r="F3" s="381"/>
      <c r="G3" s="92"/>
    </row>
    <row r="4" spans="1:7" s="258" customFormat="1" ht="16.5" customHeight="1" x14ac:dyDescent="0.45">
      <c r="A4" s="1"/>
      <c r="B4" s="12" t="s">
        <v>30</v>
      </c>
      <c r="D4" s="259"/>
      <c r="E4" s="381"/>
      <c r="F4" s="381"/>
      <c r="G4" s="92"/>
    </row>
    <row r="5" spans="1:7" s="258" customFormat="1" ht="16.5" customHeight="1" x14ac:dyDescent="0.45">
      <c r="A5" s="1"/>
      <c r="D5" s="381"/>
      <c r="E5" s="381"/>
      <c r="F5" s="381"/>
      <c r="G5" s="92"/>
    </row>
    <row r="6" spans="1:7" s="258" customFormat="1" ht="37.5" customHeight="1" x14ac:dyDescent="0.45">
      <c r="A6" s="551" t="s">
        <v>46</v>
      </c>
      <c r="B6" s="551"/>
      <c r="C6" s="551"/>
      <c r="D6" s="551"/>
      <c r="E6" s="551"/>
      <c r="F6" s="551"/>
      <c r="G6" s="92"/>
    </row>
    <row r="7" spans="1:7" s="258" customFormat="1" ht="21.75" customHeight="1" x14ac:dyDescent="0.45">
      <c r="A7" s="552" t="str">
        <f>'Page de garde'!D18</f>
        <v>Lafrane Sfax</v>
      </c>
      <c r="B7" s="552"/>
      <c r="C7" s="552"/>
      <c r="D7" s="552"/>
      <c r="E7" s="552"/>
      <c r="F7" s="552"/>
      <c r="G7" s="92"/>
    </row>
    <row r="8" spans="1:7" s="258" customFormat="1" ht="24" x14ac:dyDescent="0.45">
      <c r="A8" s="4" t="s">
        <v>39</v>
      </c>
      <c r="B8" s="553" t="str">
        <f>'A2 Exploitation'!B9:F9</f>
        <v>Yassine ELLOUMI</v>
      </c>
      <c r="C8" s="553"/>
      <c r="D8" s="553"/>
      <c r="E8" s="553"/>
      <c r="F8" s="553"/>
      <c r="G8" s="92"/>
    </row>
    <row r="9" spans="1:7" s="258" customFormat="1" ht="24" x14ac:dyDescent="0.45">
      <c r="A9" s="5" t="s">
        <v>41</v>
      </c>
      <c r="B9" s="554" t="str">
        <f>'A2 Exploitation'!B10:F10</f>
        <v>Dir Magasin et chefs rayons</v>
      </c>
      <c r="C9" s="554"/>
      <c r="D9" s="554"/>
      <c r="E9" s="554"/>
      <c r="F9" s="554"/>
      <c r="G9" s="92"/>
    </row>
    <row r="10" spans="1:7" s="258" customFormat="1" ht="24" x14ac:dyDescent="0.45">
      <c r="A10" s="4" t="s">
        <v>40</v>
      </c>
      <c r="B10" s="549">
        <f>'A2 Exploitation'!B11:F11</f>
        <v>43565</v>
      </c>
      <c r="C10" s="549"/>
      <c r="D10" s="549"/>
      <c r="E10" s="549"/>
      <c r="F10" s="549"/>
      <c r="G10" s="92"/>
    </row>
    <row r="11" spans="1:7" s="258" customFormat="1" ht="24" x14ac:dyDescent="0.45">
      <c r="A11" s="4" t="s">
        <v>250</v>
      </c>
      <c r="B11" s="546">
        <f>D199</f>
        <v>0.92608695652173911</v>
      </c>
      <c r="C11" s="546"/>
      <c r="D11" s="546"/>
      <c r="E11" s="546"/>
      <c r="F11" s="546"/>
      <c r="G11" s="92"/>
    </row>
    <row r="12" spans="1:7" s="258" customFormat="1" ht="22.5" x14ac:dyDescent="0.45">
      <c r="A12" s="1"/>
      <c r="D12" s="514"/>
      <c r="E12" s="514"/>
      <c r="F12" s="514"/>
      <c r="G12" s="514"/>
    </row>
    <row r="13" spans="1:7" s="258" customFormat="1" ht="11.25" customHeight="1" x14ac:dyDescent="0.3">
      <c r="A13" s="547" t="s">
        <v>28</v>
      </c>
      <c r="B13" s="548" t="s">
        <v>29</v>
      </c>
      <c r="C13" s="548"/>
      <c r="D13" s="548" t="s">
        <v>42</v>
      </c>
      <c r="E13" s="548" t="s">
        <v>160</v>
      </c>
      <c r="F13" s="548" t="s">
        <v>161</v>
      </c>
      <c r="G13" s="80"/>
    </row>
    <row r="14" spans="1:7" s="258" customFormat="1" ht="12.75" customHeight="1" x14ac:dyDescent="0.3">
      <c r="A14" s="547"/>
      <c r="B14" s="22" t="s">
        <v>32</v>
      </c>
      <c r="C14" s="22" t="s">
        <v>31</v>
      </c>
      <c r="D14" s="548"/>
      <c r="E14" s="548"/>
      <c r="F14" s="548"/>
      <c r="G14" s="94"/>
    </row>
    <row r="15" spans="1:7" x14ac:dyDescent="0.3">
      <c r="A15" s="537"/>
      <c r="B15" s="538"/>
      <c r="C15" s="538"/>
      <c r="D15" s="538"/>
      <c r="E15" s="538"/>
      <c r="F15" s="538"/>
    </row>
    <row r="16" spans="1:7" ht="19.5" x14ac:dyDescent="0.4">
      <c r="A16" s="541" t="s">
        <v>0</v>
      </c>
      <c r="B16" s="542"/>
      <c r="C16" s="542"/>
      <c r="D16" s="542"/>
      <c r="E16" s="542"/>
      <c r="F16" s="542"/>
      <c r="G16" s="93" t="s">
        <v>298</v>
      </c>
    </row>
    <row r="17" spans="1:7" x14ac:dyDescent="0.3">
      <c r="A17" s="7" t="s">
        <v>225</v>
      </c>
      <c r="B17" s="265">
        <v>2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>
        <v>2</v>
      </c>
      <c r="C18" s="265"/>
      <c r="D18" s="63"/>
      <c r="E18" s="265"/>
      <c r="F18" s="265"/>
    </row>
    <row r="19" spans="1:7" x14ac:dyDescent="0.3">
      <c r="A19" s="7" t="s">
        <v>68</v>
      </c>
      <c r="B19" s="265">
        <v>2</v>
      </c>
      <c r="C19" s="265"/>
      <c r="D19" s="63"/>
      <c r="E19" s="63"/>
      <c r="F19" s="265"/>
    </row>
    <row r="20" spans="1:7" x14ac:dyDescent="0.3">
      <c r="A20" s="7" t="s">
        <v>129</v>
      </c>
      <c r="B20" s="265">
        <v>2</v>
      </c>
      <c r="C20" s="265"/>
      <c r="D20" s="64"/>
      <c r="E20" s="265"/>
      <c r="F20" s="265"/>
    </row>
    <row r="21" spans="1:7" x14ac:dyDescent="0.3">
      <c r="A21" s="30" t="s">
        <v>460</v>
      </c>
      <c r="B21" s="265">
        <v>2</v>
      </c>
      <c r="C21" s="265"/>
      <c r="D21" s="65"/>
      <c r="E21" s="265"/>
      <c r="F21" s="265"/>
    </row>
    <row r="22" spans="1:7" x14ac:dyDescent="0.3">
      <c r="A22" s="543" t="s">
        <v>34</v>
      </c>
      <c r="B22" s="539"/>
      <c r="C22" s="540"/>
      <c r="D22" s="380">
        <f>SUM(B17:C21)</f>
        <v>10</v>
      </c>
    </row>
    <row r="23" spans="1:7" x14ac:dyDescent="0.3">
      <c r="A23" s="530" t="s">
        <v>251</v>
      </c>
      <c r="B23" s="531"/>
      <c r="C23" s="532"/>
      <c r="D23" s="21">
        <f>D22/(COUNT(B17:C21)*2)</f>
        <v>1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35" t="s">
        <v>4</v>
      </c>
      <c r="B25" s="536"/>
      <c r="C25" s="536"/>
      <c r="D25" s="536"/>
      <c r="E25" s="536"/>
      <c r="F25" s="536"/>
    </row>
    <row r="26" spans="1:7" ht="18" x14ac:dyDescent="0.35">
      <c r="A26" s="28" t="s">
        <v>84</v>
      </c>
      <c r="B26" s="265">
        <v>2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>
        <v>2</v>
      </c>
      <c r="C27" s="265"/>
      <c r="D27" s="63"/>
      <c r="E27" s="265"/>
      <c r="F27" s="265"/>
    </row>
    <row r="28" spans="1:7" x14ac:dyDescent="0.3">
      <c r="A28" s="30" t="s">
        <v>308</v>
      </c>
      <c r="B28" s="265">
        <v>2</v>
      </c>
      <c r="C28" s="265"/>
      <c r="D28" s="63"/>
      <c r="E28" s="265"/>
      <c r="F28" s="265"/>
    </row>
    <row r="29" spans="1:7" x14ac:dyDescent="0.3">
      <c r="A29" s="7" t="s">
        <v>236</v>
      </c>
      <c r="B29" s="265">
        <v>2</v>
      </c>
      <c r="C29" s="265"/>
      <c r="D29" s="63"/>
      <c r="E29" s="265"/>
      <c r="F29" s="265"/>
    </row>
    <row r="30" spans="1:7" x14ac:dyDescent="0.3">
      <c r="A30" s="7" t="s">
        <v>244</v>
      </c>
      <c r="B30" s="265">
        <v>2</v>
      </c>
      <c r="C30" s="265"/>
      <c r="D30" s="66"/>
      <c r="E30" s="265"/>
      <c r="F30" s="265"/>
    </row>
    <row r="31" spans="1:7" x14ac:dyDescent="0.3">
      <c r="A31" s="7" t="s">
        <v>69</v>
      </c>
      <c r="B31" s="265">
        <v>2</v>
      </c>
      <c r="C31" s="265"/>
      <c r="D31" s="66"/>
      <c r="E31" s="265"/>
      <c r="F31" s="265"/>
    </row>
    <row r="32" spans="1:7" x14ac:dyDescent="0.3">
      <c r="A32" s="7" t="s">
        <v>249</v>
      </c>
      <c r="B32" s="265">
        <v>2</v>
      </c>
      <c r="C32" s="265"/>
      <c r="D32" s="66"/>
      <c r="E32" s="265"/>
      <c r="F32" s="265"/>
    </row>
    <row r="33" spans="1:7" x14ac:dyDescent="0.3">
      <c r="A33" s="530" t="s">
        <v>34</v>
      </c>
      <c r="B33" s="531"/>
      <c r="C33" s="532"/>
      <c r="D33" s="379">
        <f>SUM(B26:C32)</f>
        <v>14</v>
      </c>
    </row>
    <row r="34" spans="1:7" x14ac:dyDescent="0.3">
      <c r="A34" s="530" t="s">
        <v>251</v>
      </c>
      <c r="B34" s="531"/>
      <c r="C34" s="532"/>
      <c r="D34" s="21">
        <f>D33/(COUNT(B26:C32)*2)</f>
        <v>1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35" t="s">
        <v>180</v>
      </c>
      <c r="B36" s="536"/>
      <c r="C36" s="536"/>
      <c r="D36" s="536"/>
      <c r="E36" s="536"/>
      <c r="F36" s="536"/>
      <c r="G36" s="93"/>
    </row>
    <row r="37" spans="1:7" s="10" customFormat="1" ht="18" x14ac:dyDescent="0.35">
      <c r="A37" s="28" t="s">
        <v>84</v>
      </c>
      <c r="B37" s="265">
        <v>2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>
        <v>2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>
        <v>2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>
        <v>2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>
        <v>2</v>
      </c>
      <c r="C41" s="265"/>
      <c r="D41" s="66"/>
      <c r="E41" s="265"/>
      <c r="F41" s="265"/>
      <c r="G41" s="93"/>
    </row>
    <row r="42" spans="1:7" s="10" customFormat="1" x14ac:dyDescent="0.3">
      <c r="A42" s="530" t="s">
        <v>34</v>
      </c>
      <c r="B42" s="531"/>
      <c r="C42" s="532"/>
      <c r="D42" s="379">
        <f>SUM(B37:C41)</f>
        <v>10</v>
      </c>
      <c r="E42" s="259"/>
      <c r="F42" s="259"/>
      <c r="G42" s="93"/>
    </row>
    <row r="43" spans="1:7" s="10" customFormat="1" x14ac:dyDescent="0.3">
      <c r="A43" s="530" t="s">
        <v>251</v>
      </c>
      <c r="B43" s="531"/>
      <c r="C43" s="532"/>
      <c r="D43" s="21">
        <f>D42/(COUNT(B37:C41)*2)</f>
        <v>1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4" t="s">
        <v>19</v>
      </c>
      <c r="B45" s="545"/>
      <c r="C45" s="545"/>
      <c r="D45" s="545"/>
      <c r="E45" s="545"/>
      <c r="F45" s="545"/>
    </row>
    <row r="46" spans="1:7" x14ac:dyDescent="0.3">
      <c r="A46" s="7" t="s">
        <v>226</v>
      </c>
      <c r="B46" s="265">
        <v>2</v>
      </c>
      <c r="C46" s="265"/>
      <c r="D46" s="66"/>
      <c r="E46" s="265"/>
      <c r="F46" s="265"/>
    </row>
    <row r="47" spans="1:7" x14ac:dyDescent="0.3">
      <c r="A47" s="7" t="s">
        <v>70</v>
      </c>
      <c r="B47" s="265">
        <v>2</v>
      </c>
      <c r="C47" s="265"/>
      <c r="D47" s="66"/>
      <c r="E47" s="265"/>
      <c r="F47" s="265"/>
    </row>
    <row r="48" spans="1:7" x14ac:dyDescent="0.3">
      <c r="A48" s="7" t="s">
        <v>192</v>
      </c>
      <c r="B48" s="265">
        <v>2</v>
      </c>
      <c r="C48" s="265"/>
      <c r="D48" s="63"/>
      <c r="E48" s="265"/>
      <c r="F48" s="265"/>
    </row>
    <row r="49" spans="1:7" x14ac:dyDescent="0.3">
      <c r="A49" s="7" t="s">
        <v>22</v>
      </c>
      <c r="B49" s="265">
        <v>2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>
        <v>2</v>
      </c>
      <c r="C51" s="88" t="str">
        <f>IF(B51=0, -5, "0")</f>
        <v>0</v>
      </c>
      <c r="D51" s="66"/>
      <c r="E51" s="265"/>
      <c r="F51" s="265"/>
    </row>
    <row r="52" spans="1:7" x14ac:dyDescent="0.3">
      <c r="A52" s="530" t="s">
        <v>34</v>
      </c>
      <c r="B52" s="531"/>
      <c r="C52" s="532"/>
      <c r="D52" s="379">
        <f>SUM(B46:C51)</f>
        <v>10</v>
      </c>
    </row>
    <row r="53" spans="1:7" x14ac:dyDescent="0.3">
      <c r="A53" s="530" t="s">
        <v>251</v>
      </c>
      <c r="B53" s="531"/>
      <c r="C53" s="532"/>
      <c r="D53" s="21">
        <f>D52/(COUNT(B46:C51)*2)</f>
        <v>1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35" t="s">
        <v>8</v>
      </c>
      <c r="B55" s="536"/>
      <c r="C55" s="536"/>
      <c r="D55" s="536"/>
      <c r="E55" s="536"/>
      <c r="F55" s="536"/>
    </row>
    <row r="56" spans="1:7" ht="36" x14ac:dyDescent="0.35">
      <c r="A56" s="29" t="s">
        <v>148</v>
      </c>
      <c r="B56" s="265">
        <v>2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>
        <v>2</v>
      </c>
      <c r="C57" s="265"/>
      <c r="D57" s="265"/>
      <c r="E57" s="67"/>
      <c r="F57" s="265"/>
    </row>
    <row r="58" spans="1:7" x14ac:dyDescent="0.3">
      <c r="A58" s="11" t="s">
        <v>205</v>
      </c>
      <c r="B58" s="265">
        <v>2</v>
      </c>
      <c r="C58" s="265"/>
      <c r="D58" s="63"/>
      <c r="E58" s="63"/>
      <c r="F58" s="265"/>
    </row>
    <row r="59" spans="1:7" x14ac:dyDescent="0.3">
      <c r="A59" s="11" t="s">
        <v>79</v>
      </c>
      <c r="B59" s="265">
        <v>2</v>
      </c>
      <c r="C59" s="265"/>
      <c r="D59" s="66"/>
      <c r="E59" s="265"/>
      <c r="F59" s="265"/>
    </row>
    <row r="60" spans="1:7" ht="36" x14ac:dyDescent="0.35">
      <c r="A60" s="29" t="s">
        <v>182</v>
      </c>
      <c r="B60" s="265">
        <v>2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>
        <v>2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>
        <v>2</v>
      </c>
      <c r="C62" s="265"/>
      <c r="D62" s="66"/>
      <c r="E62" s="265"/>
      <c r="F62" s="265"/>
    </row>
    <row r="63" spans="1:7" x14ac:dyDescent="0.3">
      <c r="A63" s="530" t="s">
        <v>34</v>
      </c>
      <c r="B63" s="531"/>
      <c r="C63" s="532"/>
      <c r="D63" s="379">
        <f>SUM(B56:C62)</f>
        <v>14</v>
      </c>
    </row>
    <row r="64" spans="1:7" x14ac:dyDescent="0.3">
      <c r="A64" s="530" t="s">
        <v>251</v>
      </c>
      <c r="B64" s="531"/>
      <c r="C64" s="532"/>
      <c r="D64" s="21">
        <f>D63/(COUNT(B56:C62)*2)</f>
        <v>1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35" t="s">
        <v>111</v>
      </c>
      <c r="B66" s="536"/>
      <c r="C66" s="536"/>
      <c r="D66" s="536"/>
      <c r="E66" s="536"/>
      <c r="F66" s="536"/>
    </row>
    <row r="67" spans="1:7" ht="19.5" x14ac:dyDescent="0.4">
      <c r="A67" s="7" t="s">
        <v>227</v>
      </c>
      <c r="B67" s="68">
        <v>2</v>
      </c>
      <c r="C67" s="69"/>
      <c r="D67" s="63"/>
      <c r="E67" s="70"/>
      <c r="F67" s="265"/>
    </row>
    <row r="68" spans="1:7" ht="19.5" x14ac:dyDescent="0.4">
      <c r="A68" s="7" t="s">
        <v>228</v>
      </c>
      <c r="B68" s="68">
        <v>2</v>
      </c>
      <c r="C68" s="69"/>
      <c r="D68" s="63"/>
      <c r="E68" s="70"/>
      <c r="F68" s="265"/>
    </row>
    <row r="69" spans="1:7" ht="19.5" x14ac:dyDescent="0.4">
      <c r="A69" s="7" t="s">
        <v>249</v>
      </c>
      <c r="B69" s="68">
        <v>2</v>
      </c>
      <c r="C69" s="69"/>
      <c r="D69" s="71"/>
      <c r="E69" s="71"/>
      <c r="F69" s="265"/>
    </row>
    <row r="70" spans="1:7" ht="19.5" x14ac:dyDescent="0.4">
      <c r="A70" s="8" t="s">
        <v>206</v>
      </c>
      <c r="B70" s="68">
        <v>2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>
        <v>2</v>
      </c>
      <c r="C72" s="69"/>
      <c r="D72" s="67"/>
      <c r="E72" s="67"/>
      <c r="F72" s="265"/>
    </row>
    <row r="73" spans="1:7" ht="19.5" x14ac:dyDescent="0.4">
      <c r="A73" s="7" t="s">
        <v>81</v>
      </c>
      <c r="B73" s="68">
        <v>2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>
        <v>2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>
        <v>2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>
        <v>2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>
        <v>2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>
        <v>2</v>
      </c>
      <c r="C79" s="265"/>
      <c r="D79" s="75"/>
      <c r="E79" s="73"/>
      <c r="F79" s="265"/>
    </row>
    <row r="80" spans="1:7" ht="36" x14ac:dyDescent="0.35">
      <c r="A80" s="29" t="s">
        <v>140</v>
      </c>
      <c r="B80" s="68">
        <v>2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>
        <v>2</v>
      </c>
      <c r="C81" s="265"/>
      <c r="D81" s="75"/>
      <c r="E81" s="76"/>
      <c r="F81" s="265"/>
    </row>
    <row r="82" spans="1:7" ht="18" x14ac:dyDescent="0.35">
      <c r="A82" s="31" t="s">
        <v>253</v>
      </c>
      <c r="B82" s="68">
        <v>2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>
        <v>2</v>
      </c>
      <c r="C83" s="265"/>
      <c r="D83" s="75"/>
      <c r="E83" s="76"/>
      <c r="F83" s="265"/>
    </row>
    <row r="84" spans="1:7" x14ac:dyDescent="0.3">
      <c r="A84" s="530" t="s">
        <v>34</v>
      </c>
      <c r="B84" s="531"/>
      <c r="C84" s="532"/>
      <c r="D84" s="379">
        <f>SUM(B67:C83)</f>
        <v>30</v>
      </c>
    </row>
    <row r="85" spans="1:7" x14ac:dyDescent="0.3">
      <c r="A85" s="530" t="s">
        <v>251</v>
      </c>
      <c r="B85" s="531"/>
      <c r="C85" s="532"/>
      <c r="D85" s="21">
        <f>D84/(COUNT(B67:C83)*2)</f>
        <v>1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35" t="s">
        <v>172</v>
      </c>
      <c r="B87" s="536"/>
      <c r="C87" s="536"/>
      <c r="D87" s="536"/>
      <c r="E87" s="536"/>
      <c r="F87" s="536"/>
    </row>
    <row r="88" spans="1:7" ht="52.5" customHeight="1" x14ac:dyDescent="0.4">
      <c r="A88" s="36" t="s">
        <v>229</v>
      </c>
      <c r="B88" s="78">
        <v>2</v>
      </c>
      <c r="C88" s="69"/>
      <c r="D88" s="70"/>
      <c r="E88" s="63"/>
      <c r="F88" s="265"/>
    </row>
    <row r="89" spans="1:7" ht="19.5" x14ac:dyDescent="0.4">
      <c r="A89" s="7" t="s">
        <v>228</v>
      </c>
      <c r="B89" s="78">
        <v>2</v>
      </c>
      <c r="C89" s="69"/>
      <c r="D89" s="63"/>
      <c r="E89" s="265"/>
      <c r="F89" s="265"/>
    </row>
    <row r="90" spans="1:7" ht="19.5" x14ac:dyDescent="0.4">
      <c r="A90" s="7" t="s">
        <v>256</v>
      </c>
      <c r="B90" s="78">
        <v>2</v>
      </c>
      <c r="C90" s="69"/>
      <c r="D90" s="75"/>
      <c r="E90" s="265"/>
      <c r="F90" s="265"/>
    </row>
    <row r="91" spans="1:7" ht="34.5" x14ac:dyDescent="0.4">
      <c r="A91" s="11" t="s">
        <v>257</v>
      </c>
      <c r="B91" s="78">
        <v>2</v>
      </c>
      <c r="C91" s="69"/>
      <c r="D91" s="75"/>
      <c r="E91" s="265"/>
      <c r="F91" s="265"/>
    </row>
    <row r="92" spans="1:7" ht="19.5" x14ac:dyDescent="0.4">
      <c r="A92" s="8" t="s">
        <v>207</v>
      </c>
      <c r="B92" s="78">
        <v>2</v>
      </c>
      <c r="C92" s="69"/>
      <c r="D92" s="75"/>
      <c r="E92" s="265"/>
      <c r="F92" s="265"/>
    </row>
    <row r="93" spans="1:7" ht="36" x14ac:dyDescent="0.35">
      <c r="A93" s="32" t="s">
        <v>191</v>
      </c>
      <c r="B93" s="78">
        <v>2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>
        <v>2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>
        <v>2</v>
      </c>
      <c r="C95" s="265"/>
      <c r="D95" s="63"/>
      <c r="E95" s="265"/>
      <c r="F95" s="265"/>
    </row>
    <row r="96" spans="1:7" x14ac:dyDescent="0.3">
      <c r="A96" s="13" t="s">
        <v>238</v>
      </c>
      <c r="B96" s="78">
        <v>2</v>
      </c>
      <c r="C96" s="265"/>
      <c r="D96" s="63"/>
      <c r="E96" s="265"/>
      <c r="F96" s="265"/>
    </row>
    <row r="97" spans="1:7" x14ac:dyDescent="0.3">
      <c r="A97" s="13" t="s">
        <v>239</v>
      </c>
      <c r="B97" s="78">
        <v>2</v>
      </c>
      <c r="C97" s="265"/>
      <c r="D97" s="63"/>
      <c r="E97" s="265"/>
      <c r="F97" s="265"/>
    </row>
    <row r="98" spans="1:7" x14ac:dyDescent="0.3">
      <c r="A98" s="7" t="s">
        <v>115</v>
      </c>
      <c r="B98" s="78">
        <v>2</v>
      </c>
      <c r="C98" s="265"/>
      <c r="D98" s="63"/>
      <c r="E98" s="265"/>
      <c r="F98" s="265"/>
    </row>
    <row r="99" spans="1:7" ht="36" x14ac:dyDescent="0.35">
      <c r="A99" s="32" t="s">
        <v>163</v>
      </c>
      <c r="B99" s="78">
        <v>2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>
        <v>2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>
        <v>2</v>
      </c>
      <c r="C101" s="265"/>
      <c r="D101" s="63"/>
      <c r="E101" s="265"/>
      <c r="F101" s="265"/>
    </row>
    <row r="102" spans="1:7" x14ac:dyDescent="0.3">
      <c r="A102" s="530" t="s">
        <v>34</v>
      </c>
      <c r="B102" s="531"/>
      <c r="C102" s="532"/>
      <c r="D102" s="379">
        <f>SUM(B88:C101)</f>
        <v>28</v>
      </c>
    </row>
    <row r="103" spans="1:7" x14ac:dyDescent="0.3">
      <c r="A103" s="530" t="s">
        <v>251</v>
      </c>
      <c r="B103" s="531"/>
      <c r="C103" s="532"/>
      <c r="D103" s="21">
        <f>D102/(COUNT(B88:C101)*2)</f>
        <v>1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35" t="s">
        <v>173</v>
      </c>
      <c r="B106" s="536"/>
      <c r="C106" s="536"/>
      <c r="D106" s="536"/>
      <c r="E106" s="536"/>
      <c r="F106" s="536"/>
      <c r="G106" s="93"/>
    </row>
    <row r="107" spans="1:7" s="10" customFormat="1" ht="34.5" x14ac:dyDescent="0.4">
      <c r="A107" s="36" t="s">
        <v>230</v>
      </c>
      <c r="B107" s="78">
        <v>2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>
        <v>2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>
        <v>2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>
        <v>2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>
        <v>2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>
        <v>2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>
        <v>2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>
        <v>2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>
        <v>2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>
        <v>2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>
        <v>2</v>
      </c>
      <c r="C117" s="265"/>
      <c r="D117" s="75"/>
      <c r="E117" s="265"/>
      <c r="F117" s="265"/>
      <c r="G117" s="93"/>
    </row>
    <row r="118" spans="1:7" s="10" customFormat="1" x14ac:dyDescent="0.3">
      <c r="A118" s="530" t="s">
        <v>34</v>
      </c>
      <c r="B118" s="531"/>
      <c r="C118" s="532"/>
      <c r="D118" s="379">
        <f>SUM(B107:C117)</f>
        <v>22</v>
      </c>
      <c r="E118" s="259"/>
      <c r="F118" s="259"/>
      <c r="G118" s="93"/>
    </row>
    <row r="119" spans="1:7" s="10" customFormat="1" x14ac:dyDescent="0.3">
      <c r="A119" s="530" t="s">
        <v>251</v>
      </c>
      <c r="B119" s="531"/>
      <c r="C119" s="532"/>
      <c r="D119" s="21">
        <f>D118/(COUNT(B107:C117)*2)</f>
        <v>1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35" t="s">
        <v>156</v>
      </c>
      <c r="B121" s="536"/>
      <c r="C121" s="536"/>
      <c r="D121" s="536"/>
      <c r="E121" s="536"/>
      <c r="F121" s="536"/>
    </row>
    <row r="122" spans="1:7" x14ac:dyDescent="0.3">
      <c r="A122" s="30" t="s">
        <v>231</v>
      </c>
      <c r="B122" s="79">
        <v>2</v>
      </c>
      <c r="C122" s="265"/>
      <c r="D122" s="81"/>
      <c r="E122" s="81"/>
      <c r="F122" s="265"/>
    </row>
    <row r="123" spans="1:7" x14ac:dyDescent="0.3">
      <c r="A123" s="30" t="s">
        <v>228</v>
      </c>
      <c r="B123" s="79">
        <v>2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>
        <v>2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>
        <v>2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>
        <v>2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>
        <v>2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>
        <v>2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>
        <v>2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>
        <v>2</v>
      </c>
      <c r="C130" s="88" t="str">
        <f>IF(B130=0, -5, "0")</f>
        <v>0</v>
      </c>
      <c r="D130" s="63"/>
      <c r="E130" s="63"/>
      <c r="F130" s="265"/>
    </row>
    <row r="131" spans="1:7" ht="49.5" x14ac:dyDescent="0.3">
      <c r="A131" s="11" t="s">
        <v>232</v>
      </c>
      <c r="B131" s="79">
        <v>0</v>
      </c>
      <c r="C131" s="89"/>
      <c r="D131" s="63" t="s">
        <v>551</v>
      </c>
      <c r="E131" s="63" t="s">
        <v>531</v>
      </c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30" t="s">
        <v>34</v>
      </c>
      <c r="B133" s="531"/>
      <c r="C133" s="532"/>
      <c r="D133" s="379">
        <f>SUM(B122:C132)</f>
        <v>18</v>
      </c>
    </row>
    <row r="134" spans="1:7" x14ac:dyDescent="0.3">
      <c r="A134" s="530" t="s">
        <v>251</v>
      </c>
      <c r="B134" s="531"/>
      <c r="C134" s="532"/>
      <c r="D134" s="20">
        <f>D133/(COUNT(B122:C132)*2)</f>
        <v>0.9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35" t="s">
        <v>61</v>
      </c>
      <c r="B136" s="536"/>
      <c r="C136" s="536"/>
      <c r="D136" s="536"/>
      <c r="E136" s="536"/>
      <c r="F136" s="536"/>
    </row>
    <row r="137" spans="1:7" ht="19.5" x14ac:dyDescent="0.4">
      <c r="A137" s="11" t="s">
        <v>258</v>
      </c>
      <c r="B137" s="78">
        <v>2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>
        <v>2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>
        <v>2</v>
      </c>
      <c r="C139" s="63"/>
      <c r="D139" s="71"/>
      <c r="E139" s="265"/>
      <c r="F139" s="265"/>
    </row>
    <row r="140" spans="1:7" x14ac:dyDescent="0.3">
      <c r="A140" s="38" t="s">
        <v>234</v>
      </c>
      <c r="B140" s="78">
        <v>2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>
        <v>2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>
        <v>2</v>
      </c>
      <c r="C142" s="63"/>
      <c r="D142" s="258"/>
      <c r="E142" s="265"/>
      <c r="F142" s="265"/>
    </row>
    <row r="143" spans="1:7" x14ac:dyDescent="0.3">
      <c r="A143" s="11" t="s">
        <v>260</v>
      </c>
      <c r="B143" s="78">
        <v>2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>
        <v>2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>
        <v>2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>
        <v>2</v>
      </c>
      <c r="C146" s="63"/>
      <c r="D146" s="66"/>
      <c r="E146" s="265"/>
      <c r="F146" s="265"/>
    </row>
    <row r="147" spans="1:7" x14ac:dyDescent="0.3">
      <c r="A147" s="36" t="s">
        <v>175</v>
      </c>
      <c r="B147" s="78">
        <v>2</v>
      </c>
      <c r="C147" s="63"/>
      <c r="D147" s="66"/>
      <c r="E147" s="265"/>
      <c r="F147" s="265"/>
    </row>
    <row r="148" spans="1:7" x14ac:dyDescent="0.3">
      <c r="A148" s="7" t="s">
        <v>261</v>
      </c>
      <c r="B148" s="78">
        <v>2</v>
      </c>
      <c r="C148" s="63"/>
      <c r="D148" s="83"/>
      <c r="E148" s="265"/>
      <c r="F148" s="265"/>
    </row>
    <row r="149" spans="1:7" x14ac:dyDescent="0.3">
      <c r="A149" s="530" t="s">
        <v>34</v>
      </c>
      <c r="B149" s="531"/>
      <c r="C149" s="532"/>
      <c r="D149" s="379">
        <f>SUM(B137:C148)</f>
        <v>24</v>
      </c>
    </row>
    <row r="150" spans="1:7" x14ac:dyDescent="0.3">
      <c r="A150" s="530" t="s">
        <v>251</v>
      </c>
      <c r="B150" s="531"/>
      <c r="C150" s="532"/>
      <c r="D150" s="21">
        <f>D149/(COUNT(B137:C148)*2)</f>
        <v>1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35" t="s">
        <v>178</v>
      </c>
      <c r="B152" s="536"/>
      <c r="C152" s="536"/>
      <c r="D152" s="536"/>
      <c r="E152" s="536"/>
      <c r="F152" s="536"/>
    </row>
    <row r="153" spans="1:7" x14ac:dyDescent="0.3">
      <c r="A153" s="36" t="s">
        <v>235</v>
      </c>
      <c r="B153" s="265">
        <v>2</v>
      </c>
      <c r="C153" s="265"/>
      <c r="D153" s="63"/>
      <c r="E153" s="265"/>
      <c r="F153" s="265"/>
    </row>
    <row r="154" spans="1:7" x14ac:dyDescent="0.3">
      <c r="A154" s="7" t="s">
        <v>127</v>
      </c>
      <c r="B154" s="265">
        <v>2</v>
      </c>
      <c r="C154" s="265"/>
      <c r="D154" s="63"/>
      <c r="E154" s="265"/>
      <c r="F154" s="265"/>
    </row>
    <row r="155" spans="1:7" ht="33.75" x14ac:dyDescent="0.35">
      <c r="A155" s="28" t="s">
        <v>262</v>
      </c>
      <c r="B155" s="265">
        <v>0</v>
      </c>
      <c r="C155" s="88">
        <f>IF(B155=0, -5, "0")</f>
        <v>-5</v>
      </c>
      <c r="D155" s="63" t="s">
        <v>542</v>
      </c>
      <c r="E155" s="63" t="s">
        <v>526</v>
      </c>
      <c r="F155" s="265"/>
    </row>
    <row r="156" spans="1:7" ht="18" x14ac:dyDescent="0.35">
      <c r="A156" s="28" t="s">
        <v>263</v>
      </c>
      <c r="B156" s="265">
        <v>2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>
        <v>2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>
        <v>2</v>
      </c>
      <c r="C158" s="265"/>
      <c r="D158" s="85"/>
      <c r="E158" s="265"/>
      <c r="F158" s="265"/>
    </row>
    <row r="159" spans="1:7" x14ac:dyDescent="0.3">
      <c r="A159" s="46" t="s">
        <v>275</v>
      </c>
      <c r="B159" s="265">
        <v>2</v>
      </c>
      <c r="C159" s="265"/>
      <c r="D159" s="86"/>
      <c r="E159" s="265"/>
      <c r="F159" s="265"/>
    </row>
    <row r="160" spans="1:7" x14ac:dyDescent="0.3">
      <c r="A160" s="46" t="s">
        <v>137</v>
      </c>
      <c r="B160" s="265">
        <v>2</v>
      </c>
      <c r="C160" s="265"/>
      <c r="D160" s="86"/>
      <c r="E160" s="265"/>
      <c r="F160" s="265"/>
    </row>
    <row r="161" spans="1:7" x14ac:dyDescent="0.3">
      <c r="A161" s="530" t="s">
        <v>34</v>
      </c>
      <c r="B161" s="539"/>
      <c r="C161" s="540"/>
      <c r="D161" s="380">
        <f>SUM(B153:C160)</f>
        <v>9</v>
      </c>
    </row>
    <row r="162" spans="1:7" x14ac:dyDescent="0.3">
      <c r="A162" s="530" t="s">
        <v>251</v>
      </c>
      <c r="B162" s="531"/>
      <c r="C162" s="532"/>
      <c r="D162" s="21">
        <f>D161/(COUNT(B153:C160)*2)</f>
        <v>0.5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35" t="s">
        <v>64</v>
      </c>
      <c r="B164" s="536"/>
      <c r="C164" s="536"/>
      <c r="D164" s="536"/>
      <c r="E164" s="536"/>
      <c r="F164" s="536"/>
    </row>
    <row r="165" spans="1:7" ht="18" x14ac:dyDescent="0.35">
      <c r="A165" s="28" t="s">
        <v>242</v>
      </c>
      <c r="B165" s="265">
        <v>2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>
        <v>2</v>
      </c>
      <c r="C166" s="265"/>
      <c r="D166" s="63"/>
      <c r="E166" s="265"/>
      <c r="F166" s="265"/>
    </row>
    <row r="167" spans="1:7" ht="49.5" x14ac:dyDescent="0.3">
      <c r="A167" s="30" t="s">
        <v>176</v>
      </c>
      <c r="B167" s="265">
        <v>0</v>
      </c>
      <c r="C167" s="265"/>
      <c r="D167" s="63" t="s">
        <v>547</v>
      </c>
      <c r="E167" s="265" t="s">
        <v>548</v>
      </c>
      <c r="F167" s="265"/>
    </row>
    <row r="168" spans="1:7" ht="49.5" x14ac:dyDescent="0.3">
      <c r="A168" s="7" t="s">
        <v>73</v>
      </c>
      <c r="B168" s="265">
        <v>0</v>
      </c>
      <c r="C168" s="265"/>
      <c r="D168" s="63" t="s">
        <v>517</v>
      </c>
      <c r="E168" s="63" t="s">
        <v>549</v>
      </c>
      <c r="F168" s="265"/>
    </row>
    <row r="169" spans="1:7" x14ac:dyDescent="0.3">
      <c r="A169" s="530" t="s">
        <v>34</v>
      </c>
      <c r="B169" s="531"/>
      <c r="C169" s="532"/>
      <c r="D169" s="379">
        <f>SUM(B165:C168)</f>
        <v>4</v>
      </c>
    </row>
    <row r="170" spans="1:7" x14ac:dyDescent="0.3">
      <c r="A170" s="530" t="s">
        <v>251</v>
      </c>
      <c r="B170" s="531"/>
      <c r="C170" s="532"/>
      <c r="D170" s="21">
        <f>D169/(COUNT(B165:C168)*2)</f>
        <v>0.5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33" t="s">
        <v>15</v>
      </c>
      <c r="B172" s="534"/>
      <c r="C172" s="534"/>
      <c r="D172" s="534"/>
      <c r="E172" s="534"/>
      <c r="F172" s="534"/>
    </row>
    <row r="173" spans="1:7" x14ac:dyDescent="0.3">
      <c r="A173" s="8" t="s">
        <v>152</v>
      </c>
      <c r="B173" s="265">
        <v>0</v>
      </c>
      <c r="C173" s="265"/>
      <c r="D173" s="87" t="s">
        <v>518</v>
      </c>
      <c r="E173" s="265" t="s">
        <v>550</v>
      </c>
      <c r="F173" s="265"/>
    </row>
    <row r="174" spans="1:7" x14ac:dyDescent="0.3">
      <c r="A174" s="7" t="s">
        <v>74</v>
      </c>
      <c r="B174" s="265">
        <v>2</v>
      </c>
      <c r="C174" s="265"/>
      <c r="D174" s="87"/>
      <c r="E174" s="265"/>
      <c r="F174" s="265"/>
    </row>
    <row r="175" spans="1:7" x14ac:dyDescent="0.3">
      <c r="A175" s="30" t="s">
        <v>167</v>
      </c>
      <c r="B175" s="265">
        <v>2</v>
      </c>
      <c r="C175" s="265"/>
      <c r="D175" s="63"/>
      <c r="E175" s="265"/>
      <c r="F175" s="265"/>
    </row>
    <row r="176" spans="1:7" x14ac:dyDescent="0.3">
      <c r="A176" s="7" t="s">
        <v>128</v>
      </c>
      <c r="B176" s="265">
        <v>2</v>
      </c>
      <c r="C176" s="265"/>
      <c r="D176" s="63"/>
      <c r="E176" s="63"/>
      <c r="F176" s="265"/>
    </row>
    <row r="177" spans="1:7" x14ac:dyDescent="0.3">
      <c r="A177" s="530" t="s">
        <v>34</v>
      </c>
      <c r="B177" s="531"/>
      <c r="C177" s="532"/>
      <c r="D177" s="379">
        <f>SUM(B173:C176)</f>
        <v>6</v>
      </c>
    </row>
    <row r="178" spans="1:7" x14ac:dyDescent="0.3">
      <c r="A178" s="530" t="s">
        <v>251</v>
      </c>
      <c r="B178" s="531"/>
      <c r="C178" s="532"/>
      <c r="D178" s="21">
        <f>D177/(COUNT(B173:C176)*2)</f>
        <v>0.75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35" t="s">
        <v>65</v>
      </c>
      <c r="B180" s="536"/>
      <c r="C180" s="536"/>
      <c r="D180" s="536"/>
      <c r="E180" s="536"/>
      <c r="F180" s="536"/>
    </row>
    <row r="181" spans="1:7" x14ac:dyDescent="0.3">
      <c r="A181" s="30" t="s">
        <v>270</v>
      </c>
      <c r="B181" s="265">
        <v>2</v>
      </c>
      <c r="C181" s="265"/>
      <c r="D181" s="63"/>
      <c r="E181" s="63"/>
      <c r="F181" s="265"/>
    </row>
    <row r="182" spans="1:7" x14ac:dyDescent="0.3">
      <c r="A182" s="38" t="s">
        <v>181</v>
      </c>
      <c r="B182" s="265">
        <v>2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>
        <v>2</v>
      </c>
      <c r="C183" s="265"/>
      <c r="D183" s="63"/>
      <c r="E183" s="265"/>
      <c r="F183" s="265"/>
    </row>
    <row r="184" spans="1:7" x14ac:dyDescent="0.3">
      <c r="A184" s="8" t="s">
        <v>199</v>
      </c>
      <c r="B184" s="265">
        <v>2</v>
      </c>
      <c r="C184" s="265"/>
      <c r="D184" s="63"/>
      <c r="E184" s="265"/>
      <c r="F184" s="265"/>
    </row>
    <row r="185" spans="1:7" x14ac:dyDescent="0.3">
      <c r="A185" s="7" t="s">
        <v>265</v>
      </c>
      <c r="B185" s="265">
        <v>2</v>
      </c>
      <c r="C185" s="265"/>
      <c r="D185" s="63"/>
      <c r="E185" s="265"/>
      <c r="F185" s="265"/>
    </row>
    <row r="186" spans="1:7" x14ac:dyDescent="0.3">
      <c r="A186" s="530" t="s">
        <v>34</v>
      </c>
      <c r="B186" s="531"/>
      <c r="C186" s="532"/>
      <c r="D186" s="379">
        <f>SUM(B181:C185)</f>
        <v>10</v>
      </c>
    </row>
    <row r="187" spans="1:7" x14ac:dyDescent="0.3">
      <c r="A187" s="530" t="s">
        <v>251</v>
      </c>
      <c r="B187" s="531"/>
      <c r="C187" s="532"/>
      <c r="D187" s="21">
        <f>D186/(COUNT(B181:C185)*2)</f>
        <v>1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35" t="s">
        <v>177</v>
      </c>
      <c r="B189" s="536"/>
      <c r="C189" s="536"/>
      <c r="D189" s="536"/>
      <c r="E189" s="536"/>
      <c r="F189" s="536"/>
    </row>
    <row r="190" spans="1:7" x14ac:dyDescent="0.3">
      <c r="A190" s="30" t="s">
        <v>309</v>
      </c>
      <c r="B190" s="265">
        <v>2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>
        <v>2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30" t="s">
        <v>34</v>
      </c>
      <c r="B194" s="531"/>
      <c r="C194" s="532"/>
      <c r="D194" s="40">
        <f>SUM(B190:C193)</f>
        <v>4</v>
      </c>
    </row>
    <row r="195" spans="1:6" x14ac:dyDescent="0.3">
      <c r="A195" s="530" t="s">
        <v>251</v>
      </c>
      <c r="B195" s="531"/>
      <c r="C195" s="532"/>
      <c r="D195" s="21">
        <f>D194/(COUNT(B190:C193)*2)</f>
        <v>1</v>
      </c>
    </row>
    <row r="197" spans="1:6" ht="18" x14ac:dyDescent="0.35">
      <c r="A197" s="43" t="s">
        <v>422</v>
      </c>
      <c r="B197" s="264"/>
      <c r="C197" s="264"/>
      <c r="D197" s="104">
        <f>E197/F197</f>
        <v>0.4</v>
      </c>
      <c r="E197" s="415">
        <f>COUNTIF('A1 Technique'!F17:F193,"ok")</f>
        <v>2</v>
      </c>
      <c r="F197" s="415">
        <f>COUNTA('A1 Technique'!F17:F193)</f>
        <v>5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213</v>
      </c>
    </row>
    <row r="199" spans="1:6" ht="22.5" x14ac:dyDescent="0.3">
      <c r="A199" s="261" t="s">
        <v>276</v>
      </c>
      <c r="B199" s="262"/>
      <c r="C199" s="263"/>
      <c r="D199" s="27">
        <f>D198/(COUNT(B190:C193,B181:C185,B173:C176,B165:C168,B153:C160,B56:C62,B46:C51,B26:C32,B17:C21,B107:C117,B137:C148,B122:C132,B88:C101,B67:C83,B37:C41)*2)</f>
        <v>0.92608695652173911</v>
      </c>
    </row>
  </sheetData>
  <sheetProtection algorithmName="SHA-512" hashValue="UFwFPP7wVKT31H3QAaAfZ6+D5aJWW87lyLlq5TimgNqdBIF2MtJWej3ysW1oGr7aYQSuu70e8DMeMEl9yyGpyA==" saltValue="TQ32gpdRzrxShkdx6lbsgg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1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683" zoomScale="60" zoomScaleNormal="100" workbookViewId="0">
      <selection activeCell="A695" sqref="A69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514"/>
      <c r="E1" s="514"/>
      <c r="F1" s="514"/>
      <c r="G1" s="514"/>
    </row>
    <row r="2" spans="1:7" ht="22.5" x14ac:dyDescent="0.45">
      <c r="A2" s="110"/>
      <c r="B2" s="108"/>
      <c r="C2" s="109">
        <v>1</v>
      </c>
      <c r="D2" s="378"/>
      <c r="E2" s="378"/>
      <c r="F2" s="111"/>
      <c r="G2" s="111"/>
    </row>
    <row r="3" spans="1:7" ht="22.5" x14ac:dyDescent="0.45">
      <c r="A3" s="110"/>
      <c r="B3" s="108"/>
      <c r="C3" s="109">
        <v>2</v>
      </c>
      <c r="D3" s="378"/>
      <c r="E3" s="378"/>
      <c r="F3" s="111"/>
      <c r="G3" s="111"/>
    </row>
    <row r="4" spans="1:7" ht="22.5" x14ac:dyDescent="0.45">
      <c r="A4" s="110"/>
      <c r="B4" s="108"/>
      <c r="C4" s="109" t="s">
        <v>30</v>
      </c>
      <c r="D4" s="378"/>
      <c r="E4" s="378"/>
      <c r="F4" s="111"/>
      <c r="G4" s="111"/>
    </row>
    <row r="5" spans="1:7" ht="22.5" x14ac:dyDescent="0.45">
      <c r="A5" s="110"/>
      <c r="B5" s="108"/>
      <c r="C5" s="108"/>
      <c r="D5" s="378"/>
      <c r="E5" s="378"/>
      <c r="F5" s="111"/>
      <c r="G5" s="111"/>
    </row>
    <row r="6" spans="1:7" ht="22.5" x14ac:dyDescent="0.45">
      <c r="A6" s="110"/>
      <c r="B6" s="108"/>
      <c r="C6" s="108"/>
      <c r="D6" s="378"/>
      <c r="E6" s="378"/>
      <c r="F6" s="111"/>
      <c r="G6" s="111"/>
    </row>
    <row r="7" spans="1:7" ht="22.5" x14ac:dyDescent="0.45">
      <c r="A7" s="515" t="s">
        <v>151</v>
      </c>
      <c r="B7" s="515"/>
      <c r="C7" s="515"/>
      <c r="D7" s="515"/>
      <c r="E7" s="515"/>
      <c r="F7" s="515"/>
      <c r="G7" s="111"/>
    </row>
    <row r="8" spans="1:7" ht="22.5" x14ac:dyDescent="0.45">
      <c r="A8" s="516" t="str">
        <f>'Page de garde'!D18</f>
        <v>Lafrane Sfax</v>
      </c>
      <c r="B8" s="516"/>
      <c r="C8" s="516"/>
      <c r="D8" s="516"/>
      <c r="E8" s="516"/>
      <c r="F8" s="516"/>
      <c r="G8" s="111"/>
    </row>
    <row r="9" spans="1:7" ht="22.5" x14ac:dyDescent="0.45">
      <c r="A9" s="112" t="s">
        <v>39</v>
      </c>
      <c r="B9" s="517"/>
      <c r="C9" s="517"/>
      <c r="D9" s="517"/>
      <c r="E9" s="517"/>
      <c r="F9" s="517"/>
      <c r="G9" s="111"/>
    </row>
    <row r="10" spans="1:7" ht="22.5" x14ac:dyDescent="0.45">
      <c r="A10" s="113" t="s">
        <v>41</v>
      </c>
      <c r="B10" s="518"/>
      <c r="C10" s="518"/>
      <c r="D10" s="518"/>
      <c r="E10" s="518"/>
      <c r="F10" s="518"/>
      <c r="G10" s="111"/>
    </row>
    <row r="11" spans="1:7" ht="22.5" x14ac:dyDescent="0.45">
      <c r="A11" s="112" t="s">
        <v>40</v>
      </c>
      <c r="B11" s="513"/>
      <c r="C11" s="513"/>
      <c r="D11" s="513"/>
      <c r="E11" s="513"/>
      <c r="F11" s="513"/>
      <c r="G11" s="111"/>
    </row>
    <row r="12" spans="1:7" ht="22.5" x14ac:dyDescent="0.45">
      <c r="A12" s="112" t="s">
        <v>200</v>
      </c>
      <c r="B12" s="519" t="e">
        <f>D730</f>
        <v>#DIV/0!</v>
      </c>
      <c r="C12" s="519"/>
      <c r="D12" s="519"/>
      <c r="E12" s="519"/>
      <c r="F12" s="519"/>
      <c r="G12" s="111"/>
    </row>
    <row r="13" spans="1:7" ht="22.5" x14ac:dyDescent="0.45">
      <c r="A13" s="110"/>
      <c r="B13" s="108"/>
      <c r="C13" s="108"/>
      <c r="D13" s="514"/>
      <c r="E13" s="514"/>
      <c r="F13" s="514"/>
      <c r="G13" s="514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9" t="s">
        <v>28</v>
      </c>
      <c r="B17" s="450" t="s">
        <v>29</v>
      </c>
      <c r="C17" s="450"/>
      <c r="D17" s="450" t="s">
        <v>42</v>
      </c>
      <c r="E17" s="451" t="s">
        <v>266</v>
      </c>
      <c r="F17" s="451" t="s">
        <v>300</v>
      </c>
      <c r="G17" s="114"/>
    </row>
    <row r="18" spans="1:8" ht="16.5" customHeight="1" x14ac:dyDescent="0.4">
      <c r="A18" s="449"/>
      <c r="B18" s="118" t="s">
        <v>32</v>
      </c>
      <c r="C18" s="118" t="s">
        <v>31</v>
      </c>
      <c r="D18" s="450"/>
      <c r="E18" s="451"/>
      <c r="F18" s="451"/>
      <c r="G18" s="114"/>
    </row>
    <row r="19" spans="1:8" s="80" customFormat="1" ht="16.5" customHeight="1" x14ac:dyDescent="0.4">
      <c r="A19" s="359"/>
      <c r="B19" s="360"/>
      <c r="C19" s="360"/>
      <c r="D19" s="360"/>
      <c r="E19" s="361"/>
      <c r="F19" s="361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55" t="s">
        <v>16</v>
      </c>
      <c r="B29" s="556"/>
      <c r="C29" s="556"/>
      <c r="D29" s="556"/>
      <c r="E29" s="556"/>
      <c r="F29" s="556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7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55" t="s">
        <v>311</v>
      </c>
      <c r="B38" s="556"/>
      <c r="C38" s="556"/>
      <c r="D38" s="556"/>
      <c r="E38" s="556"/>
      <c r="F38" s="556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4" t="str">
        <f>IF(D43=1, 2, IF(AND(D43&lt;1,D43&gt;0), 1, IF(D43=0,"0","NA")))</f>
        <v>NA</v>
      </c>
      <c r="C43" s="122"/>
      <c r="D43" s="410" t="str">
        <f>IFERROR(E43/F43,"N.A")</f>
        <v>N.A</v>
      </c>
      <c r="E43" s="413">
        <f>COUNTIF('A2 Exploitation'!F21:F42,"ok")</f>
        <v>0</v>
      </c>
      <c r="F43" s="413">
        <f>COUNTA('A2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6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6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37"/>
      <c r="B49" s="437"/>
      <c r="C49" s="437"/>
      <c r="D49" s="437"/>
      <c r="E49" s="437"/>
      <c r="F49" s="437"/>
      <c r="G49" s="437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9" t="s">
        <v>28</v>
      </c>
      <c r="B52" s="450" t="s">
        <v>29</v>
      </c>
      <c r="C52" s="450"/>
      <c r="D52" s="450" t="s">
        <v>42</v>
      </c>
      <c r="E52" s="451" t="s">
        <v>266</v>
      </c>
      <c r="F52" s="451" t="s">
        <v>302</v>
      </c>
      <c r="G52" s="129"/>
    </row>
    <row r="53" spans="1:7" ht="21" x14ac:dyDescent="0.4">
      <c r="A53" s="449"/>
      <c r="B53" s="118" t="s">
        <v>32</v>
      </c>
      <c r="C53" s="118" t="s">
        <v>31</v>
      </c>
      <c r="D53" s="450"/>
      <c r="E53" s="451"/>
      <c r="F53" s="451"/>
      <c r="G53" s="114"/>
    </row>
    <row r="54" spans="1:7" s="80" customFormat="1" ht="22.5" x14ac:dyDescent="0.4">
      <c r="A54" s="359"/>
      <c r="B54" s="360"/>
      <c r="C54" s="360"/>
      <c r="D54" s="360"/>
      <c r="E54" s="361"/>
      <c r="F54" s="361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35"/>
      <c r="B64" s="436"/>
      <c r="C64" s="436"/>
      <c r="D64" s="436"/>
      <c r="E64" s="436"/>
      <c r="F64" s="436"/>
      <c r="G64" s="436"/>
    </row>
    <row r="65" spans="1:7" ht="43.5" customHeight="1" x14ac:dyDescent="0.4">
      <c r="A65" s="524" t="s">
        <v>351</v>
      </c>
      <c r="B65" s="524"/>
      <c r="C65" s="524"/>
      <c r="D65" s="524"/>
      <c r="E65" s="524"/>
      <c r="F65" s="524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44"/>
      <c r="B83" s="444"/>
      <c r="C83" s="444"/>
      <c r="D83" s="444"/>
      <c r="E83" s="444"/>
      <c r="F83" s="444"/>
      <c r="G83" s="444"/>
    </row>
    <row r="84" spans="1:7" ht="45" customHeight="1" x14ac:dyDescent="0.45">
      <c r="A84" s="525" t="s">
        <v>352</v>
      </c>
      <c r="B84" s="525"/>
      <c r="C84" s="525"/>
      <c r="D84" s="525"/>
      <c r="E84" s="525"/>
      <c r="F84" s="525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440"/>
      <c r="B103" s="438"/>
      <c r="C103" s="438"/>
      <c r="D103" s="438"/>
      <c r="E103" s="438"/>
      <c r="F103" s="445"/>
      <c r="G103" s="173"/>
    </row>
    <row r="104" spans="1:7" s="80" customFormat="1" ht="46.5" customHeight="1" x14ac:dyDescent="0.4">
      <c r="A104" s="524" t="s">
        <v>353</v>
      </c>
      <c r="B104" s="524"/>
      <c r="C104" s="524"/>
      <c r="D104" s="524"/>
      <c r="E104" s="524"/>
      <c r="F104" s="524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46"/>
      <c r="B111" s="447"/>
      <c r="C111" s="447"/>
      <c r="D111" s="447"/>
      <c r="E111" s="447"/>
      <c r="F111" s="448"/>
      <c r="G111" s="129"/>
    </row>
    <row r="112" spans="1:7" s="80" customFormat="1" ht="39.75" customHeight="1" x14ac:dyDescent="0.4">
      <c r="A112" s="524" t="s">
        <v>390</v>
      </c>
      <c r="B112" s="524"/>
      <c r="C112" s="524"/>
      <c r="D112" s="524"/>
      <c r="E112" s="524"/>
      <c r="F112" s="524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38"/>
      <c r="B120" s="438"/>
      <c r="C120" s="438"/>
      <c r="D120" s="438"/>
      <c r="E120" s="438"/>
      <c r="F120" s="438"/>
      <c r="G120" s="173"/>
    </row>
    <row r="121" spans="1:7" ht="22.5" x14ac:dyDescent="0.4">
      <c r="A121" s="524" t="s">
        <v>311</v>
      </c>
      <c r="B121" s="524"/>
      <c r="C121" s="524"/>
      <c r="D121" s="524"/>
      <c r="E121" s="524"/>
      <c r="F121" s="524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4" t="str">
        <f>IF(D129=1, 2, IF(AND(D129&lt;1,D129&gt;0), 1, IF(D129=0,"0","NA")))</f>
        <v>NA</v>
      </c>
      <c r="C129" s="183"/>
      <c r="D129" s="410" t="str">
        <f>IFERROR(E129/F129,"N.A")</f>
        <v>N.A</v>
      </c>
      <c r="E129" s="413">
        <f>COUNTIF('A2 Exploitation'!F56:F128,"ok")</f>
        <v>0</v>
      </c>
      <c r="F129" s="413">
        <f>COUNTA('A2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439"/>
      <c r="B132" s="439"/>
      <c r="C132" s="439"/>
      <c r="D132" s="439"/>
      <c r="E132" s="439"/>
      <c r="F132" s="439"/>
      <c r="G132" s="114"/>
    </row>
    <row r="133" spans="1:16384" ht="22.5" customHeight="1" x14ac:dyDescent="0.4">
      <c r="A133" s="526" t="s">
        <v>424</v>
      </c>
      <c r="B133" s="526"/>
      <c r="C133" s="526"/>
      <c r="D133" s="526"/>
      <c r="E133" s="526"/>
      <c r="F133" s="526"/>
      <c r="G133" s="114"/>
    </row>
    <row r="134" spans="1:16384" ht="22.5" customHeight="1" x14ac:dyDescent="0.4">
      <c r="A134" s="527"/>
      <c r="B134" s="527"/>
      <c r="C134" s="527"/>
      <c r="D134" s="527"/>
      <c r="E134" s="527"/>
      <c r="F134" s="527"/>
      <c r="G134" s="114"/>
    </row>
    <row r="135" spans="1:16384" s="326" customFormat="1" ht="22.5" customHeight="1" x14ac:dyDescent="0.25">
      <c r="A135" s="449" t="s">
        <v>28</v>
      </c>
      <c r="B135" s="450" t="s">
        <v>29</v>
      </c>
      <c r="C135" s="450"/>
      <c r="D135" s="450" t="s">
        <v>42</v>
      </c>
      <c r="E135" s="451" t="s">
        <v>266</v>
      </c>
      <c r="F135" s="451" t="s">
        <v>302</v>
      </c>
    </row>
    <row r="136" spans="1:16384" s="326" customFormat="1" ht="22.5" customHeight="1" x14ac:dyDescent="0.25">
      <c r="A136" s="449"/>
      <c r="B136" s="118" t="s">
        <v>32</v>
      </c>
      <c r="C136" s="118" t="s">
        <v>31</v>
      </c>
      <c r="D136" s="450"/>
      <c r="E136" s="451"/>
      <c r="F136" s="451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528" t="s">
        <v>461</v>
      </c>
      <c r="B139" s="528"/>
      <c r="C139" s="528"/>
      <c r="D139" s="528"/>
      <c r="E139" s="528"/>
      <c r="F139" s="528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5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7" t="s">
        <v>350</v>
      </c>
      <c r="B147" s="477"/>
      <c r="C147" s="477"/>
      <c r="D147" s="477"/>
      <c r="E147" s="477"/>
      <c r="F147" s="477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440"/>
      <c r="B165" s="438"/>
      <c r="C165" s="438"/>
      <c r="D165" s="438"/>
      <c r="E165" s="438"/>
      <c r="F165" s="438"/>
      <c r="G165" s="114"/>
    </row>
    <row r="166" spans="1:7" ht="32.25" customHeight="1" x14ac:dyDescent="0.4">
      <c r="A166" s="528" t="s">
        <v>462</v>
      </c>
      <c r="B166" s="528"/>
      <c r="C166" s="528"/>
      <c r="D166" s="528"/>
      <c r="E166" s="528"/>
      <c r="F166" s="528"/>
      <c r="G166" s="114"/>
    </row>
    <row r="167" spans="1:7" ht="63" x14ac:dyDescent="0.4">
      <c r="A167" s="403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441"/>
      <c r="B176" s="442"/>
      <c r="C176" s="442"/>
      <c r="D176" s="442"/>
      <c r="E176" s="442"/>
      <c r="F176" s="442"/>
      <c r="G176" s="114"/>
    </row>
    <row r="177" spans="1:7" ht="32.25" customHeight="1" x14ac:dyDescent="0.4">
      <c r="A177" s="528" t="s">
        <v>311</v>
      </c>
      <c r="B177" s="528"/>
      <c r="C177" s="528"/>
      <c r="D177" s="528"/>
      <c r="E177" s="528"/>
      <c r="F177" s="528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0" t="str">
        <f>IFERROR(E185/F185,"N.A")</f>
        <v>N.A</v>
      </c>
      <c r="E185" s="413">
        <f>COUNTIF('A2 Exploitation'!F141:F184,"ok")</f>
        <v>0</v>
      </c>
      <c r="F185" s="413">
        <f>COUNTA('A2 Exploitation'!F141:F184)</f>
        <v>0</v>
      </c>
      <c r="G185" s="114"/>
    </row>
    <row r="186" spans="1:7" ht="22.5" x14ac:dyDescent="0.4">
      <c r="A186" s="292" t="s">
        <v>438</v>
      </c>
      <c r="B186" s="478"/>
      <c r="C186" s="479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443"/>
      <c r="B188" s="443"/>
      <c r="C188" s="443"/>
      <c r="D188" s="443"/>
      <c r="E188" s="443"/>
      <c r="F188" s="443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9" t="s">
        <v>28</v>
      </c>
      <c r="B191" s="450" t="s">
        <v>29</v>
      </c>
      <c r="C191" s="450"/>
      <c r="D191" s="450" t="s">
        <v>42</v>
      </c>
      <c r="E191" s="451" t="s">
        <v>266</v>
      </c>
      <c r="F191" s="451" t="s">
        <v>302</v>
      </c>
      <c r="G191" s="114"/>
    </row>
    <row r="192" spans="1:7" ht="21" x14ac:dyDescent="0.4">
      <c r="A192" s="449"/>
      <c r="B192" s="118" t="s">
        <v>32</v>
      </c>
      <c r="C192" s="118" t="s">
        <v>31</v>
      </c>
      <c r="D192" s="450"/>
      <c r="E192" s="451"/>
      <c r="F192" s="451"/>
      <c r="G192" s="173"/>
    </row>
    <row r="193" spans="1:7" s="80" customFormat="1" ht="22.5" x14ac:dyDescent="0.4">
      <c r="A193" s="359"/>
      <c r="B193" s="360"/>
      <c r="C193" s="360"/>
      <c r="D193" s="360"/>
      <c r="E193" s="361"/>
      <c r="F193" s="361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8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63" t="s">
        <v>34</v>
      </c>
      <c r="B203" s="464"/>
      <c r="C203" s="465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37"/>
      <c r="B205" s="437"/>
      <c r="C205" s="437"/>
      <c r="D205" s="437"/>
      <c r="E205" s="437"/>
      <c r="F205" s="437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63" t="s">
        <v>34</v>
      </c>
      <c r="B227" s="464"/>
      <c r="C227" s="465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37"/>
      <c r="B229" s="437"/>
      <c r="C229" s="437"/>
      <c r="D229" s="437"/>
      <c r="E229" s="437"/>
      <c r="F229" s="437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20" t="s">
        <v>311</v>
      </c>
      <c r="B236" s="521"/>
      <c r="C236" s="521"/>
      <c r="D236" s="522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0" t="str">
        <f>IFERROR(#REF!/F244,"N.A")</f>
        <v>N.A</v>
      </c>
      <c r="E244" s="413">
        <f>COUNTIF('A2 Exploitation'!F195:F244,"ok")</f>
        <v>0</v>
      </c>
      <c r="F244" s="413">
        <f>COUNTA('A2 Exploitation'!F195:F243)</f>
        <v>0</v>
      </c>
      <c r="G244" s="114"/>
    </row>
    <row r="245" spans="1:7" ht="21" x14ac:dyDescent="0.4">
      <c r="A245" s="463" t="s">
        <v>34</v>
      </c>
      <c r="B245" s="464"/>
      <c r="C245" s="465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6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6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37"/>
      <c r="B250" s="437"/>
      <c r="C250" s="437"/>
      <c r="D250" s="437"/>
      <c r="E250" s="437"/>
      <c r="F250" s="437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9" t="s">
        <v>28</v>
      </c>
      <c r="B253" s="450" t="s">
        <v>29</v>
      </c>
      <c r="C253" s="450"/>
      <c r="D253" s="450" t="s">
        <v>42</v>
      </c>
      <c r="E253" s="451" t="s">
        <v>266</v>
      </c>
      <c r="F253" s="451" t="s">
        <v>302</v>
      </c>
      <c r="G253" s="129"/>
    </row>
    <row r="254" spans="1:7" ht="21" x14ac:dyDescent="0.4">
      <c r="A254" s="449"/>
      <c r="B254" s="118" t="s">
        <v>32</v>
      </c>
      <c r="C254" s="118" t="s">
        <v>31</v>
      </c>
      <c r="D254" s="450"/>
      <c r="E254" s="451"/>
      <c r="F254" s="451"/>
      <c r="G254" s="114"/>
    </row>
    <row r="255" spans="1:7" s="80" customFormat="1" ht="22.5" x14ac:dyDescent="0.4">
      <c r="A255" s="359"/>
      <c r="B255" s="360"/>
      <c r="C255" s="360"/>
      <c r="D255" s="360"/>
      <c r="E255" s="361"/>
      <c r="F255" s="361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63" t="s">
        <v>34</v>
      </c>
      <c r="B265" s="464"/>
      <c r="C265" s="465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399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71"/>
      <c r="B290" s="471"/>
      <c r="C290" s="471"/>
      <c r="D290" s="471"/>
      <c r="E290" s="471"/>
      <c r="F290" s="471"/>
      <c r="G290" s="129"/>
    </row>
    <row r="291" spans="1:7" s="80" customFormat="1" ht="31.5" customHeight="1" x14ac:dyDescent="0.4">
      <c r="A291" s="523" t="s">
        <v>311</v>
      </c>
      <c r="B291" s="523"/>
      <c r="C291" s="523"/>
      <c r="D291" s="523"/>
      <c r="E291" s="523"/>
      <c r="F291" s="523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0" t="str">
        <f>IFERROR(E299/F299,"N.A")</f>
        <v>N.A</v>
      </c>
      <c r="E299" s="413">
        <f>COUNTIF('A2 Exploitation'!F257:F298,"ok")</f>
        <v>0</v>
      </c>
      <c r="F299" s="413">
        <f>COUNTA('A2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6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6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9" t="s">
        <v>28</v>
      </c>
      <c r="B308" s="450" t="s">
        <v>29</v>
      </c>
      <c r="C308" s="450"/>
      <c r="D308" s="450" t="s">
        <v>42</v>
      </c>
      <c r="E308" s="451" t="s">
        <v>266</v>
      </c>
      <c r="F308" s="451" t="s">
        <v>302</v>
      </c>
      <c r="G308" s="129"/>
    </row>
    <row r="309" spans="1:7" ht="21" x14ac:dyDescent="0.4">
      <c r="A309" s="449"/>
      <c r="B309" s="118" t="s">
        <v>32</v>
      </c>
      <c r="C309" s="118" t="s">
        <v>31</v>
      </c>
      <c r="D309" s="450"/>
      <c r="E309" s="451"/>
      <c r="F309" s="451"/>
      <c r="G309" s="114"/>
    </row>
    <row r="310" spans="1:7" s="80" customFormat="1" ht="22.5" x14ac:dyDescent="0.4">
      <c r="A310" s="359"/>
      <c r="B310" s="360"/>
      <c r="C310" s="360"/>
      <c r="D310" s="360"/>
      <c r="E310" s="361"/>
      <c r="F310" s="361"/>
      <c r="G310" s="129"/>
    </row>
    <row r="311" spans="1:7" ht="24.75" x14ac:dyDescent="0.4">
      <c r="A311" s="362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2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2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62"/>
      <c r="B357" s="462"/>
      <c r="C357" s="462"/>
      <c r="D357" s="462"/>
      <c r="E357" s="462"/>
      <c r="F357" s="462"/>
      <c r="G357" s="462"/>
    </row>
    <row r="358" spans="1:7" ht="32.25" customHeight="1" x14ac:dyDescent="0.4">
      <c r="A358" s="507" t="s">
        <v>311</v>
      </c>
      <c r="B358" s="507"/>
      <c r="C358" s="507"/>
      <c r="D358" s="507"/>
      <c r="E358" s="507"/>
      <c r="F358" s="507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0" t="str">
        <f>IFERROR(E366/F366,"N.A")</f>
        <v>N.A</v>
      </c>
      <c r="E366" s="413">
        <f>COUNTIF('A2 Exploitation'!F312:F365,"ok")</f>
        <v>0</v>
      </c>
      <c r="F366" s="413">
        <f>COUNTA('A2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6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3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9" t="s">
        <v>28</v>
      </c>
      <c r="B375" s="450" t="s">
        <v>29</v>
      </c>
      <c r="C375" s="450"/>
      <c r="D375" s="450" t="s">
        <v>42</v>
      </c>
      <c r="E375" s="451" t="s">
        <v>266</v>
      </c>
      <c r="F375" s="451" t="s">
        <v>302</v>
      </c>
      <c r="G375" s="173"/>
    </row>
    <row r="376" spans="1:7" s="260" customFormat="1" ht="21" x14ac:dyDescent="0.4">
      <c r="A376" s="449"/>
      <c r="B376" s="118" t="s">
        <v>32</v>
      </c>
      <c r="C376" s="118" t="s">
        <v>31</v>
      </c>
      <c r="D376" s="450"/>
      <c r="E376" s="451"/>
      <c r="F376" s="451"/>
      <c r="G376" s="173"/>
    </row>
    <row r="377" spans="1:7" s="260" customFormat="1" ht="22.5" x14ac:dyDescent="0.4">
      <c r="A377" s="359"/>
      <c r="B377" s="360"/>
      <c r="C377" s="360"/>
      <c r="D377" s="360"/>
      <c r="E377" s="361"/>
      <c r="F377" s="361"/>
      <c r="G377" s="173"/>
    </row>
    <row r="378" spans="1:7" s="260" customFormat="1" ht="35.25" customHeight="1" x14ac:dyDescent="0.4">
      <c r="A378" s="362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2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505"/>
      <c r="B415" s="444"/>
      <c r="C415" s="444"/>
      <c r="D415" s="444"/>
      <c r="E415" s="444"/>
      <c r="F415" s="444"/>
      <c r="G415" s="444"/>
    </row>
    <row r="416" spans="1:7" s="260" customFormat="1" ht="24.75" x14ac:dyDescent="0.4">
      <c r="A416" s="510" t="s">
        <v>320</v>
      </c>
      <c r="B416" s="510"/>
      <c r="C416" s="510"/>
      <c r="D416" s="510"/>
      <c r="E416" s="510"/>
      <c r="F416" s="510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0" t="str">
        <f>IFERROR(E424/F424,"N.A")</f>
        <v>N.A</v>
      </c>
      <c r="E424" s="413">
        <f>COUNTIF('A2 Exploitation'!F379:F423,"ok")</f>
        <v>0</v>
      </c>
      <c r="F424" s="413">
        <f>COUNTA('A2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6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6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3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9" t="s">
        <v>28</v>
      </c>
      <c r="B433" s="450" t="s">
        <v>29</v>
      </c>
      <c r="C433" s="450"/>
      <c r="D433" s="450" t="s">
        <v>42</v>
      </c>
      <c r="E433" s="451" t="s">
        <v>266</v>
      </c>
      <c r="F433" s="451" t="s">
        <v>302</v>
      </c>
      <c r="G433" s="129"/>
    </row>
    <row r="434" spans="1:7" ht="21" x14ac:dyDescent="0.4">
      <c r="A434" s="449"/>
      <c r="B434" s="118" t="s">
        <v>32</v>
      </c>
      <c r="C434" s="118" t="s">
        <v>31</v>
      </c>
      <c r="D434" s="450"/>
      <c r="E434" s="451"/>
      <c r="F434" s="451"/>
      <c r="G434" s="129"/>
    </row>
    <row r="435" spans="1:7" s="80" customFormat="1" ht="22.5" x14ac:dyDescent="0.4">
      <c r="A435" s="359"/>
      <c r="B435" s="360"/>
      <c r="C435" s="360"/>
      <c r="D435" s="360"/>
      <c r="E435" s="361"/>
      <c r="F435" s="361"/>
      <c r="G435" s="129"/>
    </row>
    <row r="436" spans="1:7" ht="24.75" x14ac:dyDescent="0.4">
      <c r="A436" s="362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2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10" t="s">
        <v>311</v>
      </c>
      <c r="B464" s="510"/>
      <c r="C464" s="510"/>
      <c r="D464" s="510"/>
      <c r="E464" s="510"/>
      <c r="F464" s="510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0" t="str">
        <f>IFERROR(E471/F471,"N.A")</f>
        <v>N.A</v>
      </c>
      <c r="E471" s="413">
        <f>COUNTIF('A2 Exploitation'!F437:F470,"ok")</f>
        <v>0</v>
      </c>
      <c r="F471" s="413">
        <f>COUNTA('A2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6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6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11" t="s">
        <v>425</v>
      </c>
      <c r="B478" s="511"/>
      <c r="C478" s="511"/>
      <c r="D478" s="511"/>
      <c r="E478" s="511"/>
      <c r="F478" s="511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81" t="s">
        <v>28</v>
      </c>
      <c r="B480" s="482" t="s">
        <v>29</v>
      </c>
      <c r="C480" s="482"/>
      <c r="D480" s="482" t="s">
        <v>42</v>
      </c>
      <c r="E480" s="483" t="s">
        <v>266</v>
      </c>
      <c r="F480" s="483" t="s">
        <v>302</v>
      </c>
      <c r="G480" s="114"/>
    </row>
    <row r="481" spans="1:7" ht="21" x14ac:dyDescent="0.4">
      <c r="A481" s="481"/>
      <c r="B481" s="320" t="s">
        <v>32</v>
      </c>
      <c r="C481" s="320" t="s">
        <v>31</v>
      </c>
      <c r="D481" s="482"/>
      <c r="E481" s="483"/>
      <c r="F481" s="483"/>
      <c r="G481" s="114"/>
    </row>
    <row r="482" spans="1:7" s="260" customFormat="1" ht="22.5" x14ac:dyDescent="0.4">
      <c r="A482" s="366"/>
      <c r="B482" s="367"/>
      <c r="C482" s="367"/>
      <c r="D482" s="367"/>
      <c r="E482" s="354"/>
      <c r="F482" s="354"/>
      <c r="G482" s="173"/>
    </row>
    <row r="483" spans="1:7" s="260" customFormat="1" ht="24.75" x14ac:dyDescent="0.4">
      <c r="A483" s="472" t="s">
        <v>52</v>
      </c>
      <c r="B483" s="472"/>
      <c r="C483" s="472"/>
      <c r="D483" s="472"/>
      <c r="E483" s="472"/>
      <c r="F483" s="472"/>
      <c r="G483" s="173"/>
    </row>
    <row r="484" spans="1:7" ht="21" x14ac:dyDescent="0.4">
      <c r="A484" s="252" t="s">
        <v>334</v>
      </c>
      <c r="B484" s="122" t="s">
        <v>30</v>
      </c>
      <c r="C484" s="383"/>
      <c r="D484" s="383"/>
      <c r="E484" s="383"/>
      <c r="F484" s="123"/>
      <c r="G484" s="129"/>
    </row>
    <row r="485" spans="1:7" ht="21" x14ac:dyDescent="0.4">
      <c r="A485" s="252" t="s">
        <v>363</v>
      </c>
      <c r="B485" s="122" t="s">
        <v>30</v>
      </c>
      <c r="C485" s="384"/>
      <c r="D485" s="384"/>
      <c r="E485" s="384"/>
      <c r="F485" s="123"/>
      <c r="G485" s="129"/>
    </row>
    <row r="486" spans="1:7" ht="21" x14ac:dyDescent="0.4">
      <c r="A486" s="252" t="s">
        <v>364</v>
      </c>
      <c r="B486" s="122" t="s">
        <v>30</v>
      </c>
      <c r="C486" s="385"/>
      <c r="D486" s="385"/>
      <c r="E486" s="385"/>
      <c r="F486" s="123"/>
      <c r="G486" s="129"/>
    </row>
    <row r="487" spans="1:7" ht="21" x14ac:dyDescent="0.4">
      <c r="A487" s="252" t="s">
        <v>365</v>
      </c>
      <c r="B487" s="122" t="s">
        <v>30</v>
      </c>
      <c r="C487" s="384"/>
      <c r="D487" s="384"/>
      <c r="E487" s="384"/>
      <c r="F487" s="123"/>
      <c r="G487" s="129"/>
    </row>
    <row r="488" spans="1:7" ht="21" x14ac:dyDescent="0.4">
      <c r="A488" s="252" t="s">
        <v>44</v>
      </c>
      <c r="B488" s="122" t="s">
        <v>30</v>
      </c>
      <c r="C488" s="384"/>
      <c r="D488" s="384"/>
      <c r="E488" s="384"/>
      <c r="F488" s="123"/>
      <c r="G488" s="114"/>
    </row>
    <row r="489" spans="1:7" ht="21" x14ac:dyDescent="0.4">
      <c r="A489" s="252" t="s">
        <v>18</v>
      </c>
      <c r="B489" s="122" t="s">
        <v>30</v>
      </c>
      <c r="C489" s="384"/>
      <c r="D489" s="384"/>
      <c r="E489" s="384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469" t="s">
        <v>463</v>
      </c>
      <c r="B491" s="470"/>
      <c r="C491" s="470"/>
      <c r="D491" s="470"/>
      <c r="E491" s="470"/>
      <c r="F491" s="470"/>
      <c r="G491" s="114"/>
    </row>
    <row r="492" spans="1:7" ht="21" x14ac:dyDescent="0.4">
      <c r="A492" s="252" t="s">
        <v>80</v>
      </c>
      <c r="B492" s="122" t="s">
        <v>30</v>
      </c>
      <c r="C492" s="384"/>
      <c r="D492" s="384"/>
      <c r="E492" s="384"/>
      <c r="F492" s="123"/>
      <c r="G492" s="114"/>
    </row>
    <row r="493" spans="1:7" ht="21" x14ac:dyDescent="0.4">
      <c r="A493" s="252" t="s">
        <v>106</v>
      </c>
      <c r="B493" s="122" t="s">
        <v>30</v>
      </c>
      <c r="C493" s="384"/>
      <c r="D493" s="384"/>
      <c r="E493" s="384"/>
      <c r="F493" s="123"/>
      <c r="G493" s="114"/>
    </row>
    <row r="494" spans="1:7" ht="21" x14ac:dyDescent="0.4">
      <c r="A494" s="252" t="s">
        <v>366</v>
      </c>
      <c r="B494" s="122" t="s">
        <v>30</v>
      </c>
      <c r="C494" s="384"/>
      <c r="D494" s="384"/>
      <c r="E494" s="384"/>
      <c r="F494" s="123"/>
      <c r="G494" s="114"/>
    </row>
    <row r="495" spans="1:7" ht="42" x14ac:dyDescent="0.4">
      <c r="A495" s="252" t="s">
        <v>395</v>
      </c>
      <c r="B495" s="122" t="s">
        <v>30</v>
      </c>
      <c r="C495" s="384"/>
      <c r="D495" s="384"/>
      <c r="E495" s="384"/>
      <c r="F495" s="123"/>
      <c r="G495" s="114"/>
    </row>
    <row r="496" spans="1:7" ht="21" x14ac:dyDescent="0.4">
      <c r="A496" s="252" t="s">
        <v>367</v>
      </c>
      <c r="B496" s="122" t="s">
        <v>30</v>
      </c>
      <c r="C496" s="384"/>
      <c r="D496" s="384"/>
      <c r="E496" s="384"/>
      <c r="F496" s="123"/>
      <c r="G496" s="114"/>
    </row>
    <row r="497" spans="1:7" ht="21" x14ac:dyDescent="0.4">
      <c r="A497" s="252" t="s">
        <v>142</v>
      </c>
      <c r="B497" s="122" t="s">
        <v>30</v>
      </c>
      <c r="C497" s="384"/>
      <c r="D497" s="384"/>
      <c r="E497" s="384"/>
      <c r="F497" s="123"/>
      <c r="G497" s="114"/>
    </row>
    <row r="498" spans="1:7" ht="21" x14ac:dyDescent="0.4">
      <c r="A498" s="252" t="s">
        <v>412</v>
      </c>
      <c r="B498" s="122" t="s">
        <v>30</v>
      </c>
      <c r="C498" s="386"/>
      <c r="D498" s="386"/>
      <c r="E498" s="386"/>
      <c r="F498" s="123"/>
      <c r="G498" s="114"/>
    </row>
    <row r="499" spans="1:7" ht="21" x14ac:dyDescent="0.4">
      <c r="A499" s="252" t="s">
        <v>340</v>
      </c>
      <c r="B499" s="122" t="s">
        <v>30</v>
      </c>
      <c r="C499" s="384"/>
      <c r="D499" s="384"/>
      <c r="E499" s="384"/>
      <c r="F499" s="123"/>
      <c r="G499" s="114"/>
    </row>
    <row r="500" spans="1:7" ht="42" x14ac:dyDescent="0.4">
      <c r="A500" s="252" t="s">
        <v>341</v>
      </c>
      <c r="B500" s="122" t="s">
        <v>30</v>
      </c>
      <c r="C500" s="384"/>
      <c r="D500" s="384"/>
      <c r="E500" s="384"/>
      <c r="F500" s="123"/>
      <c r="G500" s="114"/>
    </row>
    <row r="501" spans="1:7" ht="42" x14ac:dyDescent="0.4">
      <c r="A501" s="252" t="s">
        <v>375</v>
      </c>
      <c r="B501" s="122" t="s">
        <v>30</v>
      </c>
      <c r="C501" s="384"/>
      <c r="D501" s="384"/>
      <c r="E501" s="384"/>
      <c r="F501" s="123"/>
      <c r="G501" s="114"/>
    </row>
    <row r="502" spans="1:7" ht="21" x14ac:dyDescent="0.4">
      <c r="A502" s="201" t="s">
        <v>417</v>
      </c>
      <c r="B502" s="122" t="s">
        <v>30</v>
      </c>
      <c r="C502" s="384"/>
      <c r="D502" s="384"/>
      <c r="E502" s="384"/>
      <c r="F502" s="123"/>
      <c r="G502" s="114"/>
    </row>
    <row r="503" spans="1:7" ht="21" x14ac:dyDescent="0.4">
      <c r="A503" s="252" t="s">
        <v>347</v>
      </c>
      <c r="B503" s="122" t="s">
        <v>30</v>
      </c>
      <c r="C503" s="384"/>
      <c r="D503" s="384"/>
      <c r="E503" s="384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84" t="s">
        <v>23</v>
      </c>
      <c r="B505" s="485"/>
      <c r="C505" s="485"/>
      <c r="D505" s="485"/>
      <c r="E505" s="485"/>
      <c r="F505" s="486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4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4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94"/>
      <c r="B517" s="494"/>
      <c r="C517" s="494"/>
      <c r="D517" s="494"/>
      <c r="E517" s="494"/>
      <c r="F517" s="494"/>
      <c r="G517" s="494"/>
    </row>
    <row r="518" spans="1:7" ht="26.25" customHeight="1" x14ac:dyDescent="0.5">
      <c r="A518" s="368" t="s">
        <v>311</v>
      </c>
      <c r="B518" s="506"/>
      <c r="C518" s="506"/>
      <c r="D518" s="506"/>
      <c r="E518" s="506"/>
      <c r="F518" s="506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0" t="str">
        <f>IFERROR(E525/F525,"N.A")</f>
        <v>N.A</v>
      </c>
      <c r="E525" s="413">
        <f>COUNTIF('A2 Exploitation'!F484:F524,"ok")</f>
        <v>0</v>
      </c>
      <c r="F525" s="413">
        <f>COUNTA('A2 Exploitation'!F484:F524)</f>
        <v>0</v>
      </c>
      <c r="G525" s="114"/>
    </row>
    <row r="526" spans="1:7" ht="21" customHeight="1" x14ac:dyDescent="0.45">
      <c r="A526" s="407" t="s">
        <v>453</v>
      </c>
      <c r="B526" s="408"/>
      <c r="C526" s="409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6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512" t="s">
        <v>97</v>
      </c>
      <c r="B530" s="512"/>
      <c r="C530" s="512"/>
      <c r="D530" s="512"/>
      <c r="E530" s="512"/>
      <c r="F530" s="512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87" t="s">
        <v>28</v>
      </c>
      <c r="B532" s="489" t="s">
        <v>29</v>
      </c>
      <c r="C532" s="490"/>
      <c r="D532" s="450" t="s">
        <v>42</v>
      </c>
      <c r="E532" s="451" t="s">
        <v>266</v>
      </c>
      <c r="F532" s="451" t="s">
        <v>302</v>
      </c>
      <c r="G532" s="114"/>
    </row>
    <row r="533" spans="1:7" ht="21" x14ac:dyDescent="0.4">
      <c r="A533" s="488"/>
      <c r="B533" s="315" t="s">
        <v>32</v>
      </c>
      <c r="C533" s="316" t="s">
        <v>31</v>
      </c>
      <c r="D533" s="450"/>
      <c r="E533" s="451"/>
      <c r="F533" s="451"/>
      <c r="G533" s="114"/>
    </row>
    <row r="534" spans="1:7" s="80" customFormat="1" ht="22.5" x14ac:dyDescent="0.4">
      <c r="A534" s="364"/>
      <c r="B534" s="365"/>
      <c r="C534" s="365"/>
      <c r="D534" s="360"/>
      <c r="E534" s="361"/>
      <c r="F534" s="361"/>
      <c r="G534" s="129"/>
    </row>
    <row r="535" spans="1:7" ht="24.75" x14ac:dyDescent="0.4">
      <c r="A535" s="369" t="s">
        <v>17</v>
      </c>
      <c r="B535" s="317"/>
      <c r="C535" s="508"/>
      <c r="D535" s="508"/>
      <c r="E535" s="508"/>
      <c r="F535" s="509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63" t="s">
        <v>34</v>
      </c>
      <c r="B542" s="464"/>
      <c r="C542" s="465"/>
      <c r="D542" s="406">
        <f>SUM(B536:C541)</f>
        <v>0</v>
      </c>
      <c r="E542" s="248"/>
      <c r="F542" s="248"/>
      <c r="G542" s="114"/>
    </row>
    <row r="543" spans="1:7" ht="21" customHeight="1" x14ac:dyDescent="0.4">
      <c r="A543" s="463" t="s">
        <v>33</v>
      </c>
      <c r="B543" s="464"/>
      <c r="C543" s="465"/>
      <c r="D543" s="387" t="e">
        <f>D542/(COUNT(B536:C541)*2)</f>
        <v>#DIV/0!</v>
      </c>
      <c r="E543" s="248"/>
      <c r="F543" s="248"/>
      <c r="G543" s="114"/>
    </row>
    <row r="544" spans="1:7" ht="21" x14ac:dyDescent="0.4">
      <c r="A544" s="437"/>
      <c r="B544" s="437"/>
      <c r="C544" s="437"/>
      <c r="D544" s="437"/>
      <c r="E544" s="437"/>
      <c r="F544" s="437"/>
      <c r="G544" s="135"/>
    </row>
    <row r="545" spans="1:7" ht="24.75" x14ac:dyDescent="0.4">
      <c r="A545" s="362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29"/>
      <c r="B556" s="462"/>
      <c r="C556" s="462"/>
      <c r="D556" s="462"/>
      <c r="E556" s="462"/>
      <c r="F556" s="462"/>
      <c r="G556" s="462"/>
    </row>
    <row r="557" spans="1:7" ht="35.25" customHeight="1" x14ac:dyDescent="0.4">
      <c r="A557" s="370" t="s">
        <v>311</v>
      </c>
      <c r="B557" s="337"/>
      <c r="C557" s="460"/>
      <c r="D557" s="460"/>
      <c r="E557" s="460"/>
      <c r="F557" s="461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0" t="str">
        <f>IFERROR(E565/F565,"N.A")</f>
        <v>N.A</v>
      </c>
      <c r="E565" s="413">
        <f>COUNTIF('A2 Exploitation'!F536:F564,"ok")</f>
        <v>0</v>
      </c>
      <c r="F565" s="413">
        <f>COUNTA('A2 Exploitation'!F536:F564)</f>
        <v>0</v>
      </c>
      <c r="G565" s="114"/>
    </row>
    <row r="566" spans="1:7" ht="21" x14ac:dyDescent="0.4">
      <c r="A566" s="455" t="s">
        <v>34</v>
      </c>
      <c r="B566" s="455"/>
      <c r="C566" s="456"/>
      <c r="D566" s="377">
        <f>SUM(B558:C565,B546:C555)</f>
        <v>0</v>
      </c>
      <c r="E566" s="108"/>
      <c r="F566" s="114"/>
      <c r="G566" s="114"/>
    </row>
    <row r="567" spans="1:7" ht="21" x14ac:dyDescent="0.4">
      <c r="A567" s="455" t="s">
        <v>33</v>
      </c>
      <c r="B567" s="455"/>
      <c r="C567" s="455"/>
      <c r="D567" s="387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6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6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7"/>
      <c r="B572" s="437"/>
      <c r="C572" s="437"/>
      <c r="D572" s="437"/>
      <c r="E572" s="437"/>
      <c r="F572" s="437"/>
      <c r="G572" s="114"/>
    </row>
    <row r="573" spans="1:7" ht="22.5" x14ac:dyDescent="0.45">
      <c r="A573" s="468" t="s">
        <v>19</v>
      </c>
      <c r="B573" s="468"/>
      <c r="C573" s="468"/>
      <c r="D573" s="468"/>
      <c r="E573" s="468"/>
      <c r="F573" s="468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81" t="s">
        <v>28</v>
      </c>
      <c r="B575" s="482" t="s">
        <v>29</v>
      </c>
      <c r="C575" s="482"/>
      <c r="D575" s="482" t="s">
        <v>42</v>
      </c>
      <c r="E575" s="483" t="s">
        <v>266</v>
      </c>
      <c r="F575" s="483" t="s">
        <v>302</v>
      </c>
      <c r="G575" s="114"/>
    </row>
    <row r="576" spans="1:7" ht="21" x14ac:dyDescent="0.4">
      <c r="A576" s="481"/>
      <c r="B576" s="320" t="s">
        <v>32</v>
      </c>
      <c r="C576" s="320" t="s">
        <v>31</v>
      </c>
      <c r="D576" s="482"/>
      <c r="E576" s="483"/>
      <c r="F576" s="483"/>
      <c r="G576" s="129"/>
    </row>
    <row r="577" spans="1:7" s="80" customFormat="1" ht="22.5" x14ac:dyDescent="0.4">
      <c r="A577" s="371"/>
      <c r="B577" s="372"/>
      <c r="C577" s="372"/>
      <c r="D577" s="372"/>
      <c r="E577" s="341"/>
      <c r="F577" s="373"/>
      <c r="G577" s="129"/>
    </row>
    <row r="578" spans="1:7" ht="24.75" x14ac:dyDescent="0.4">
      <c r="A578" s="495" t="s">
        <v>10</v>
      </c>
      <c r="B578" s="496"/>
      <c r="C578" s="496"/>
      <c r="D578" s="496"/>
      <c r="E578" s="496"/>
      <c r="F578" s="497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399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55" t="s">
        <v>34</v>
      </c>
      <c r="B588" s="455"/>
      <c r="C588" s="456"/>
      <c r="D588" s="377">
        <f>SUM(B579:C587)</f>
        <v>0</v>
      </c>
      <c r="E588" s="108"/>
      <c r="F588" s="114"/>
      <c r="G588" s="114"/>
    </row>
    <row r="589" spans="1:7" ht="21" x14ac:dyDescent="0.4">
      <c r="A589" s="455" t="s">
        <v>33</v>
      </c>
      <c r="B589" s="455"/>
      <c r="C589" s="455"/>
      <c r="D589" s="387" t="e">
        <f>D588/(COUNT(B579:C587)*2)</f>
        <v>#DIV/0!</v>
      </c>
      <c r="E589" s="108"/>
      <c r="F589" s="114"/>
      <c r="G589" s="114"/>
    </row>
    <row r="590" spans="1:7" ht="21" x14ac:dyDescent="0.4">
      <c r="A590" s="388"/>
      <c r="B590" s="389"/>
      <c r="C590" s="389"/>
      <c r="D590" s="390"/>
      <c r="E590" s="108"/>
      <c r="F590" s="114"/>
      <c r="G590" s="114"/>
    </row>
    <row r="591" spans="1:7" ht="39.75" customHeight="1" x14ac:dyDescent="0.4">
      <c r="A591" s="498" t="s">
        <v>23</v>
      </c>
      <c r="B591" s="499"/>
      <c r="C591" s="499"/>
      <c r="D591" s="499"/>
      <c r="E591" s="499"/>
      <c r="F591" s="500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0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0" t="str">
        <f>IFERROR(E605/F605,"N.A")</f>
        <v>N.A</v>
      </c>
      <c r="E605" s="413">
        <f>COUNTIF('A2 Exploitation'!F579:F604,"ok")</f>
        <v>0</v>
      </c>
      <c r="F605" s="413">
        <f>COUNTA('A2 Exploitation'!F579:F604)</f>
        <v>0</v>
      </c>
      <c r="G605" s="129"/>
    </row>
    <row r="606" spans="1:7" ht="21" x14ac:dyDescent="0.4">
      <c r="A606" s="455" t="s">
        <v>34</v>
      </c>
      <c r="B606" s="455"/>
      <c r="C606" s="456"/>
      <c r="D606" s="377">
        <f>SUM(B592:C605)</f>
        <v>0</v>
      </c>
      <c r="E606" s="108"/>
      <c r="F606" s="114"/>
      <c r="G606" s="114"/>
    </row>
    <row r="607" spans="1:7" ht="21" x14ac:dyDescent="0.4">
      <c r="A607" s="455" t="s">
        <v>33</v>
      </c>
      <c r="B607" s="455"/>
      <c r="C607" s="455"/>
      <c r="D607" s="387" t="e">
        <f>D606/(COUNT(B592:C605)*2)</f>
        <v>#DIV/0!</v>
      </c>
      <c r="E607" s="108"/>
      <c r="F607" s="114"/>
      <c r="G607" s="114"/>
    </row>
    <row r="608" spans="1:7" ht="21" x14ac:dyDescent="0.4">
      <c r="A608" s="388"/>
      <c r="B608" s="389"/>
      <c r="C608" s="391"/>
      <c r="D608" s="392"/>
      <c r="E608" s="108"/>
      <c r="F608" s="114"/>
      <c r="G608" s="114"/>
    </row>
    <row r="609" spans="1:7" s="80" customFormat="1" ht="22.5" x14ac:dyDescent="0.45">
      <c r="A609" s="376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57" t="s">
        <v>170</v>
      </c>
      <c r="B610" s="458"/>
      <c r="C610" s="459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68" t="s">
        <v>8</v>
      </c>
      <c r="B612" s="468"/>
      <c r="C612" s="468"/>
      <c r="D612" s="468"/>
      <c r="E612" s="468"/>
      <c r="F612" s="468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9" t="s">
        <v>28</v>
      </c>
      <c r="B614" s="450" t="s">
        <v>29</v>
      </c>
      <c r="C614" s="450"/>
      <c r="D614" s="450" t="s">
        <v>42</v>
      </c>
      <c r="E614" s="451" t="s">
        <v>266</v>
      </c>
      <c r="F614" s="451" t="s">
        <v>302</v>
      </c>
      <c r="G614" s="114"/>
    </row>
    <row r="615" spans="1:7" ht="18.75" customHeight="1" x14ac:dyDescent="0.4">
      <c r="A615" s="449"/>
      <c r="B615" s="118" t="s">
        <v>32</v>
      </c>
      <c r="C615" s="118" t="s">
        <v>31</v>
      </c>
      <c r="D615" s="450"/>
      <c r="E615" s="451"/>
      <c r="F615" s="451"/>
      <c r="G615" s="129"/>
    </row>
    <row r="616" spans="1:7" s="80" customFormat="1" ht="18.75" customHeight="1" x14ac:dyDescent="0.4">
      <c r="A616" s="359"/>
      <c r="B616" s="360"/>
      <c r="C616" s="360"/>
      <c r="D616" s="360"/>
      <c r="E616" s="361"/>
      <c r="F616" s="361"/>
      <c r="G616" s="129"/>
    </row>
    <row r="617" spans="1:7" ht="24.75" x14ac:dyDescent="0.4">
      <c r="A617" s="362" t="s">
        <v>90</v>
      </c>
      <c r="B617" s="137"/>
      <c r="C617" s="466"/>
      <c r="D617" s="466"/>
      <c r="E617" s="466"/>
      <c r="F617" s="467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55" t="s">
        <v>34</v>
      </c>
      <c r="B627" s="455"/>
      <c r="C627" s="455"/>
      <c r="D627" s="377">
        <f>SUM(B618:C626)</f>
        <v>0</v>
      </c>
      <c r="E627" s="492"/>
      <c r="F627" s="471"/>
      <c r="G627" s="129"/>
    </row>
    <row r="628" spans="1:7" ht="21" x14ac:dyDescent="0.4">
      <c r="A628" s="455" t="s">
        <v>33</v>
      </c>
      <c r="B628" s="455"/>
      <c r="C628" s="455"/>
      <c r="D628" s="387" t="e">
        <f>D627/(COUNT(B618:C626)*2)</f>
        <v>#DIV/0!</v>
      </c>
      <c r="E628" s="493"/>
      <c r="F628" s="494"/>
      <c r="G628" s="129"/>
    </row>
    <row r="629" spans="1:7" ht="21" x14ac:dyDescent="0.4">
      <c r="A629" s="325"/>
      <c r="B629" s="135"/>
      <c r="C629" s="491"/>
      <c r="D629" s="491"/>
      <c r="E629" s="491"/>
      <c r="F629" s="491"/>
      <c r="G629" s="129"/>
    </row>
    <row r="630" spans="1:7" ht="18.75" customHeight="1" x14ac:dyDescent="0.4">
      <c r="A630" s="362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63" t="s">
        <v>34</v>
      </c>
      <c r="B639" s="464"/>
      <c r="C639" s="465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2" t="s">
        <v>96</v>
      </c>
      <c r="B642" s="137"/>
      <c r="C642" s="466"/>
      <c r="D642" s="466"/>
      <c r="E642" s="466"/>
      <c r="F642" s="467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63" t="s">
        <v>34</v>
      </c>
      <c r="B650" s="464"/>
      <c r="C650" s="465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80"/>
      <c r="B652" s="480"/>
      <c r="C652" s="480"/>
      <c r="D652" s="480"/>
      <c r="E652" s="480"/>
      <c r="F652" s="480"/>
      <c r="G652" s="480"/>
    </row>
    <row r="653" spans="1:16382" ht="24.75" x14ac:dyDescent="0.4">
      <c r="A653" s="362" t="s">
        <v>26</v>
      </c>
      <c r="B653" s="466"/>
      <c r="C653" s="466"/>
      <c r="D653" s="466"/>
      <c r="E653" s="466"/>
      <c r="F653" s="467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501" t="s">
        <v>311</v>
      </c>
      <c r="B661" s="502"/>
      <c r="C661" s="502"/>
      <c r="D661" s="502"/>
      <c r="E661" s="502"/>
      <c r="F661" s="503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1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0" t="str">
        <f>IFERROR(E668/F668,"N.A")</f>
        <v>N.A</v>
      </c>
      <c r="E668" s="413">
        <f>COUNTIF('A2 Exploitation'!F618:F667,"ok")</f>
        <v>0</v>
      </c>
      <c r="F668" s="413">
        <f>COUNTA('A2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6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6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68" t="s">
        <v>356</v>
      </c>
      <c r="B676" s="468"/>
      <c r="C676" s="468"/>
      <c r="D676" s="468"/>
      <c r="E676" s="468"/>
      <c r="F676" s="468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9" t="s">
        <v>28</v>
      </c>
      <c r="B678" s="450" t="s">
        <v>29</v>
      </c>
      <c r="C678" s="450"/>
      <c r="D678" s="450" t="s">
        <v>42</v>
      </c>
      <c r="E678" s="451" t="s">
        <v>266</v>
      </c>
      <c r="F678" s="451" t="s">
        <v>302</v>
      </c>
      <c r="G678" s="129"/>
    </row>
    <row r="679" spans="1:7" ht="21" x14ac:dyDescent="0.4">
      <c r="A679" s="449"/>
      <c r="B679" s="118" t="s">
        <v>32</v>
      </c>
      <c r="C679" s="118" t="s">
        <v>31</v>
      </c>
      <c r="D679" s="450"/>
      <c r="E679" s="451"/>
      <c r="F679" s="451"/>
      <c r="G679" s="114"/>
    </row>
    <row r="680" spans="1:7" s="80" customFormat="1" ht="22.5" x14ac:dyDescent="0.4">
      <c r="A680" s="359"/>
      <c r="B680" s="360"/>
      <c r="C680" s="360"/>
      <c r="D680" s="360"/>
      <c r="E680" s="361"/>
      <c r="F680" s="361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2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0" t="str">
        <f>IFERROR(E700/F700,"N.A")</f>
        <v>N.A</v>
      </c>
      <c r="E700" s="413">
        <f>COUNTIF('A2 Exploitation'!F681:F699,"ok")</f>
        <v>0</v>
      </c>
      <c r="F700" s="413">
        <f>COUNTA('A2 Exploitation'!F681:F699)</f>
        <v>0</v>
      </c>
      <c r="G700" s="114"/>
    </row>
    <row r="701" spans="1:7" s="80" customFormat="1" ht="22.5" x14ac:dyDescent="0.45">
      <c r="A701" s="376" t="s">
        <v>427</v>
      </c>
      <c r="B701" s="189"/>
      <c r="C701" s="190"/>
      <c r="D701" s="393">
        <f>SUM(B681:C700)</f>
        <v>0</v>
      </c>
      <c r="E701" s="108"/>
      <c r="F701" s="114"/>
      <c r="G701" s="129"/>
    </row>
    <row r="702" spans="1:7" ht="22.5" x14ac:dyDescent="0.45">
      <c r="A702" s="376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504" t="s">
        <v>459</v>
      </c>
      <c r="B704" s="504"/>
      <c r="C704" s="504"/>
      <c r="D704" s="504"/>
      <c r="E704" s="504"/>
      <c r="F704" s="504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475" t="s">
        <v>28</v>
      </c>
      <c r="B706" s="489" t="s">
        <v>29</v>
      </c>
      <c r="C706" s="489"/>
      <c r="D706" s="450" t="s">
        <v>42</v>
      </c>
      <c r="E706" s="451" t="s">
        <v>266</v>
      </c>
      <c r="F706" s="451" t="s">
        <v>302</v>
      </c>
      <c r="G706" s="274"/>
    </row>
    <row r="707" spans="1:7" ht="21" x14ac:dyDescent="0.4">
      <c r="A707" s="476"/>
      <c r="B707" s="382" t="s">
        <v>32</v>
      </c>
      <c r="C707" s="382" t="s">
        <v>31</v>
      </c>
      <c r="D707" s="450"/>
      <c r="E707" s="451"/>
      <c r="F707" s="451"/>
      <c r="G707" s="274"/>
    </row>
    <row r="708" spans="1:7" s="80" customFormat="1" ht="22.5" x14ac:dyDescent="0.4">
      <c r="A708" s="359"/>
      <c r="B708" s="360"/>
      <c r="C708" s="360"/>
      <c r="D708" s="360"/>
      <c r="E708" s="361"/>
      <c r="F708" s="361"/>
      <c r="G708" s="129"/>
    </row>
    <row r="709" spans="1:7" ht="24.75" x14ac:dyDescent="0.4">
      <c r="A709" s="452" t="s">
        <v>306</v>
      </c>
      <c r="B709" s="453"/>
      <c r="C709" s="453"/>
      <c r="D709" s="453"/>
      <c r="E709" s="453"/>
      <c r="F709" s="454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0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73"/>
      <c r="C715" s="474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473"/>
      <c r="C716" s="474"/>
      <c r="D716" s="396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4"/>
      <c r="C717" s="374"/>
      <c r="D717" s="250"/>
      <c r="E717" s="394"/>
      <c r="F717" s="395"/>
      <c r="G717" s="129"/>
    </row>
    <row r="718" spans="1:7" ht="24.75" x14ac:dyDescent="0.4">
      <c r="A718" s="452" t="s">
        <v>307</v>
      </c>
      <c r="B718" s="453"/>
      <c r="C718" s="453"/>
      <c r="D718" s="453"/>
      <c r="E718" s="453"/>
      <c r="F718" s="454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0" t="str">
        <f>IFERROR(E721/F721,"N.A")</f>
        <v>N.A</v>
      </c>
      <c r="E721" s="413">
        <f>COUNTIF('A2 Exploitation'!F710:F720,"ok")</f>
        <v>0</v>
      </c>
      <c r="F721" s="413">
        <f>COUNTA('A2 Exploitation'!F710:F720)</f>
        <v>0</v>
      </c>
    </row>
    <row r="722" spans="1:7" ht="21" x14ac:dyDescent="0.3">
      <c r="A722" s="130" t="s">
        <v>34</v>
      </c>
      <c r="B722" s="130"/>
      <c r="C722" s="148"/>
      <c r="D722" s="358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6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6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5" t="s">
        <v>422</v>
      </c>
      <c r="B728" s="264"/>
      <c r="C728" s="264"/>
      <c r="D728" s="412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algorithmName="SHA-512" hashValue="bZLTf+U0TvhU63V6cssgpzevpdMEMlx4/oR2CqJUy1dHN1MtfSb/vSwh2Uk5YfXn/uQW/ZUCGbfLXPSJ87xB5g==" saltValue="hT3nO0qegHu+XlVxkIG4Gw==" spinCount="100000" sheet="1" objects="1" scenarios="1"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7" zoomScale="80" zoomScaleNormal="90" zoomScaleSheetLayoutView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50"/>
      <c r="E1" s="550"/>
      <c r="F1" s="550"/>
      <c r="G1" s="550"/>
    </row>
    <row r="2" spans="1:7" s="258" customFormat="1" ht="24" x14ac:dyDescent="0.45">
      <c r="A2" s="1"/>
      <c r="B2" s="12">
        <v>1</v>
      </c>
      <c r="D2" s="381"/>
      <c r="E2" s="381"/>
      <c r="F2" s="381"/>
      <c r="G2" s="92"/>
    </row>
    <row r="3" spans="1:7" s="258" customFormat="1" ht="24" x14ac:dyDescent="0.45">
      <c r="A3" s="1"/>
      <c r="B3" s="12">
        <v>2</v>
      </c>
      <c r="D3" s="381"/>
      <c r="E3" s="381"/>
      <c r="F3" s="381"/>
      <c r="G3" s="92"/>
    </row>
    <row r="4" spans="1:7" s="258" customFormat="1" ht="16.5" customHeight="1" x14ac:dyDescent="0.45">
      <c r="A4" s="1"/>
      <c r="B4" s="12" t="s">
        <v>30</v>
      </c>
      <c r="D4" s="259"/>
      <c r="E4" s="381"/>
      <c r="F4" s="381"/>
      <c r="G4" s="92"/>
    </row>
    <row r="5" spans="1:7" s="258" customFormat="1" ht="16.5" customHeight="1" x14ac:dyDescent="0.45">
      <c r="A5" s="1"/>
      <c r="D5" s="381"/>
      <c r="E5" s="381"/>
      <c r="F5" s="381"/>
      <c r="G5" s="92"/>
    </row>
    <row r="6" spans="1:7" s="258" customFormat="1" ht="37.5" customHeight="1" x14ac:dyDescent="0.45">
      <c r="A6" s="551" t="s">
        <v>46</v>
      </c>
      <c r="B6" s="551"/>
      <c r="C6" s="551"/>
      <c r="D6" s="551"/>
      <c r="E6" s="551"/>
      <c r="F6" s="551"/>
      <c r="G6" s="92"/>
    </row>
    <row r="7" spans="1:7" s="258" customFormat="1" ht="21.75" customHeight="1" x14ac:dyDescent="0.45">
      <c r="A7" s="552" t="str">
        <f>'Page de garde'!D18</f>
        <v>Lafrane Sfax</v>
      </c>
      <c r="B7" s="552"/>
      <c r="C7" s="552"/>
      <c r="D7" s="552"/>
      <c r="E7" s="552"/>
      <c r="F7" s="552"/>
      <c r="G7" s="92"/>
    </row>
    <row r="8" spans="1:7" s="258" customFormat="1" ht="24" x14ac:dyDescent="0.45">
      <c r="A8" s="4" t="s">
        <v>39</v>
      </c>
      <c r="B8" s="553" t="str">
        <f>'A1 Exploitation'!B9:F9</f>
        <v>Dr Hatem KARAA</v>
      </c>
      <c r="C8" s="553"/>
      <c r="D8" s="553"/>
      <c r="E8" s="553"/>
      <c r="F8" s="553"/>
      <c r="G8" s="92"/>
    </row>
    <row r="9" spans="1:7" s="258" customFormat="1" ht="24" x14ac:dyDescent="0.45">
      <c r="A9" s="5" t="s">
        <v>41</v>
      </c>
      <c r="B9" s="554" t="str">
        <f>'A1 Exploitation'!B10:F10</f>
        <v>Directeur du magasin et chefs de rayon</v>
      </c>
      <c r="C9" s="554"/>
      <c r="D9" s="554"/>
      <c r="E9" s="554"/>
      <c r="F9" s="554"/>
      <c r="G9" s="92"/>
    </row>
    <row r="10" spans="1:7" s="258" customFormat="1" ht="24" x14ac:dyDescent="0.45">
      <c r="A10" s="4" t="s">
        <v>40</v>
      </c>
      <c r="B10" s="549">
        <f>'A1 Exploitation'!B11:F11</f>
        <v>43510</v>
      </c>
      <c r="C10" s="549"/>
      <c r="D10" s="549"/>
      <c r="E10" s="549"/>
      <c r="F10" s="549"/>
      <c r="G10" s="92"/>
    </row>
    <row r="11" spans="1:7" s="258" customFormat="1" ht="24" x14ac:dyDescent="0.45">
      <c r="A11" s="4" t="s">
        <v>250</v>
      </c>
      <c r="B11" s="546" t="e">
        <f>D199</f>
        <v>#DIV/0!</v>
      </c>
      <c r="C11" s="546"/>
      <c r="D11" s="546"/>
      <c r="E11" s="546"/>
      <c r="F11" s="546"/>
      <c r="G11" s="92"/>
    </row>
    <row r="12" spans="1:7" s="258" customFormat="1" ht="22.5" x14ac:dyDescent="0.45">
      <c r="A12" s="1"/>
      <c r="D12" s="514"/>
      <c r="E12" s="514"/>
      <c r="F12" s="514"/>
      <c r="G12" s="514"/>
    </row>
    <row r="13" spans="1:7" s="258" customFormat="1" ht="11.25" customHeight="1" x14ac:dyDescent="0.3">
      <c r="A13" s="547" t="s">
        <v>28</v>
      </c>
      <c r="B13" s="548" t="s">
        <v>29</v>
      </c>
      <c r="C13" s="548"/>
      <c r="D13" s="548" t="s">
        <v>42</v>
      </c>
      <c r="E13" s="548" t="s">
        <v>160</v>
      </c>
      <c r="F13" s="548" t="s">
        <v>161</v>
      </c>
      <c r="G13" s="80"/>
    </row>
    <row r="14" spans="1:7" s="258" customFormat="1" ht="12.75" customHeight="1" x14ac:dyDescent="0.3">
      <c r="A14" s="547"/>
      <c r="B14" s="22" t="s">
        <v>32</v>
      </c>
      <c r="C14" s="22" t="s">
        <v>31</v>
      </c>
      <c r="D14" s="548"/>
      <c r="E14" s="548"/>
      <c r="F14" s="548"/>
      <c r="G14" s="94"/>
    </row>
    <row r="15" spans="1:7" x14ac:dyDescent="0.3">
      <c r="A15" s="537"/>
      <c r="B15" s="538"/>
      <c r="C15" s="538"/>
      <c r="D15" s="538"/>
      <c r="E15" s="538"/>
      <c r="F15" s="538"/>
    </row>
    <row r="16" spans="1:7" ht="19.5" x14ac:dyDescent="0.4">
      <c r="A16" s="541" t="s">
        <v>0</v>
      </c>
      <c r="B16" s="542"/>
      <c r="C16" s="542"/>
      <c r="D16" s="542"/>
      <c r="E16" s="542"/>
      <c r="F16" s="542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43" t="s">
        <v>34</v>
      </c>
      <c r="B22" s="539"/>
      <c r="C22" s="540"/>
      <c r="D22" s="380">
        <f>SUM(B17:C21)</f>
        <v>0</v>
      </c>
    </row>
    <row r="23" spans="1:7" x14ac:dyDescent="0.3">
      <c r="A23" s="530" t="s">
        <v>251</v>
      </c>
      <c r="B23" s="531"/>
      <c r="C23" s="532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35" t="s">
        <v>4</v>
      </c>
      <c r="B25" s="536"/>
      <c r="C25" s="536"/>
      <c r="D25" s="536"/>
      <c r="E25" s="536"/>
      <c r="F25" s="536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30" t="s">
        <v>34</v>
      </c>
      <c r="B33" s="531"/>
      <c r="C33" s="532"/>
      <c r="D33" s="379">
        <f>SUM(B26:C32)</f>
        <v>0</v>
      </c>
    </row>
    <row r="34" spans="1:7" x14ac:dyDescent="0.3">
      <c r="A34" s="530" t="s">
        <v>251</v>
      </c>
      <c r="B34" s="531"/>
      <c r="C34" s="532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35" t="s">
        <v>180</v>
      </c>
      <c r="B36" s="536"/>
      <c r="C36" s="536"/>
      <c r="D36" s="536"/>
      <c r="E36" s="536"/>
      <c r="F36" s="536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30" t="s">
        <v>34</v>
      </c>
      <c r="B42" s="531"/>
      <c r="C42" s="532"/>
      <c r="D42" s="379">
        <f>SUM(B37:C41)</f>
        <v>0</v>
      </c>
      <c r="E42" s="259"/>
      <c r="F42" s="259"/>
      <c r="G42" s="93"/>
    </row>
    <row r="43" spans="1:7" s="10" customFormat="1" x14ac:dyDescent="0.3">
      <c r="A43" s="530" t="s">
        <v>251</v>
      </c>
      <c r="B43" s="531"/>
      <c r="C43" s="532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4" t="s">
        <v>19</v>
      </c>
      <c r="B45" s="545"/>
      <c r="C45" s="545"/>
      <c r="D45" s="545"/>
      <c r="E45" s="545"/>
      <c r="F45" s="545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30" t="s">
        <v>34</v>
      </c>
      <c r="B52" s="531"/>
      <c r="C52" s="532"/>
      <c r="D52" s="379">
        <f>SUM(B46:C51)</f>
        <v>0</v>
      </c>
    </row>
    <row r="53" spans="1:7" x14ac:dyDescent="0.3">
      <c r="A53" s="530" t="s">
        <v>251</v>
      </c>
      <c r="B53" s="531"/>
      <c r="C53" s="532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35" t="s">
        <v>8</v>
      </c>
      <c r="B55" s="536"/>
      <c r="C55" s="536"/>
      <c r="D55" s="536"/>
      <c r="E55" s="536"/>
      <c r="F55" s="536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30" t="s">
        <v>34</v>
      </c>
      <c r="B63" s="531"/>
      <c r="C63" s="532"/>
      <c r="D63" s="379">
        <f>SUM(B56:C62)</f>
        <v>0</v>
      </c>
    </row>
    <row r="64" spans="1:7" x14ac:dyDescent="0.3">
      <c r="A64" s="530" t="s">
        <v>251</v>
      </c>
      <c r="B64" s="531"/>
      <c r="C64" s="532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35" t="s">
        <v>111</v>
      </c>
      <c r="B66" s="536"/>
      <c r="C66" s="536"/>
      <c r="D66" s="536"/>
      <c r="E66" s="536"/>
      <c r="F66" s="536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30" t="s">
        <v>34</v>
      </c>
      <c r="B84" s="531"/>
      <c r="C84" s="532"/>
      <c r="D84" s="379">
        <f>SUM(B67:C83)</f>
        <v>0</v>
      </c>
    </row>
    <row r="85" spans="1:7" x14ac:dyDescent="0.3">
      <c r="A85" s="530" t="s">
        <v>251</v>
      </c>
      <c r="B85" s="531"/>
      <c r="C85" s="532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35" t="s">
        <v>172</v>
      </c>
      <c r="B87" s="536"/>
      <c r="C87" s="536"/>
      <c r="D87" s="536"/>
      <c r="E87" s="536"/>
      <c r="F87" s="536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30" t="s">
        <v>34</v>
      </c>
      <c r="B102" s="531"/>
      <c r="C102" s="532"/>
      <c r="D102" s="379">
        <f>SUM(B88:C101)</f>
        <v>0</v>
      </c>
    </row>
    <row r="103" spans="1:7" x14ac:dyDescent="0.3">
      <c r="A103" s="530" t="s">
        <v>251</v>
      </c>
      <c r="B103" s="531"/>
      <c r="C103" s="532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35" t="s">
        <v>173</v>
      </c>
      <c r="B106" s="536"/>
      <c r="C106" s="536"/>
      <c r="D106" s="536"/>
      <c r="E106" s="536"/>
      <c r="F106" s="536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30" t="s">
        <v>34</v>
      </c>
      <c r="B118" s="531"/>
      <c r="C118" s="532"/>
      <c r="D118" s="379">
        <f>SUM(B107:C117)</f>
        <v>0</v>
      </c>
      <c r="E118" s="259"/>
      <c r="F118" s="259"/>
      <c r="G118" s="93"/>
    </row>
    <row r="119" spans="1:7" s="10" customFormat="1" x14ac:dyDescent="0.3">
      <c r="A119" s="530" t="s">
        <v>251</v>
      </c>
      <c r="B119" s="531"/>
      <c r="C119" s="532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35" t="s">
        <v>156</v>
      </c>
      <c r="B121" s="536"/>
      <c r="C121" s="536"/>
      <c r="D121" s="536"/>
      <c r="E121" s="536"/>
      <c r="F121" s="536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30" t="s">
        <v>34</v>
      </c>
      <c r="B133" s="531"/>
      <c r="C133" s="532"/>
      <c r="D133" s="379">
        <f>SUM(B122:C132)</f>
        <v>0</v>
      </c>
    </row>
    <row r="134" spans="1:7" x14ac:dyDescent="0.3">
      <c r="A134" s="530" t="s">
        <v>251</v>
      </c>
      <c r="B134" s="531"/>
      <c r="C134" s="532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35" t="s">
        <v>61</v>
      </c>
      <c r="B136" s="536"/>
      <c r="C136" s="536"/>
      <c r="D136" s="536"/>
      <c r="E136" s="536"/>
      <c r="F136" s="536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30" t="s">
        <v>34</v>
      </c>
      <c r="B149" s="531"/>
      <c r="C149" s="532"/>
      <c r="D149" s="379">
        <f>SUM(B137:C148)</f>
        <v>0</v>
      </c>
    </row>
    <row r="150" spans="1:7" x14ac:dyDescent="0.3">
      <c r="A150" s="530" t="s">
        <v>251</v>
      </c>
      <c r="B150" s="531"/>
      <c r="C150" s="532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35" t="s">
        <v>178</v>
      </c>
      <c r="B152" s="536"/>
      <c r="C152" s="536"/>
      <c r="D152" s="536"/>
      <c r="E152" s="536"/>
      <c r="F152" s="536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30" t="s">
        <v>34</v>
      </c>
      <c r="B161" s="539"/>
      <c r="C161" s="540"/>
      <c r="D161" s="380">
        <f>SUM(B153:C160)</f>
        <v>0</v>
      </c>
    </row>
    <row r="162" spans="1:7" x14ac:dyDescent="0.3">
      <c r="A162" s="530" t="s">
        <v>251</v>
      </c>
      <c r="B162" s="531"/>
      <c r="C162" s="532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35" t="s">
        <v>64</v>
      </c>
      <c r="B164" s="536"/>
      <c r="C164" s="536"/>
      <c r="D164" s="536"/>
      <c r="E164" s="536"/>
      <c r="F164" s="536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30" t="s">
        <v>34</v>
      </c>
      <c r="B169" s="531"/>
      <c r="C169" s="532"/>
      <c r="D169" s="379">
        <f>SUM(B165:C168)</f>
        <v>0</v>
      </c>
    </row>
    <row r="170" spans="1:7" x14ac:dyDescent="0.3">
      <c r="A170" s="530" t="s">
        <v>251</v>
      </c>
      <c r="B170" s="531"/>
      <c r="C170" s="532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33" t="s">
        <v>15</v>
      </c>
      <c r="B172" s="534"/>
      <c r="C172" s="534"/>
      <c r="D172" s="534"/>
      <c r="E172" s="534"/>
      <c r="F172" s="534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30" t="s">
        <v>34</v>
      </c>
      <c r="B177" s="531"/>
      <c r="C177" s="532"/>
      <c r="D177" s="379">
        <f>SUM(B173:C176)</f>
        <v>0</v>
      </c>
    </row>
    <row r="178" spans="1:7" x14ac:dyDescent="0.3">
      <c r="A178" s="530" t="s">
        <v>251</v>
      </c>
      <c r="B178" s="531"/>
      <c r="C178" s="532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35" t="s">
        <v>65</v>
      </c>
      <c r="B180" s="536"/>
      <c r="C180" s="536"/>
      <c r="D180" s="536"/>
      <c r="E180" s="536"/>
      <c r="F180" s="536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30" t="s">
        <v>34</v>
      </c>
      <c r="B186" s="531"/>
      <c r="C186" s="532"/>
      <c r="D186" s="379">
        <f>SUM(B181:C185)</f>
        <v>0</v>
      </c>
    </row>
    <row r="187" spans="1:7" x14ac:dyDescent="0.3">
      <c r="A187" s="530" t="s">
        <v>251</v>
      </c>
      <c r="B187" s="531"/>
      <c r="C187" s="532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35" t="s">
        <v>177</v>
      </c>
      <c r="B189" s="536"/>
      <c r="C189" s="536"/>
      <c r="D189" s="536"/>
      <c r="E189" s="536"/>
      <c r="F189" s="536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30" t="s">
        <v>34</v>
      </c>
      <c r="B194" s="531"/>
      <c r="C194" s="532"/>
      <c r="D194" s="40">
        <f>SUM(B190:C193)</f>
        <v>0</v>
      </c>
    </row>
    <row r="195" spans="1:6" x14ac:dyDescent="0.3">
      <c r="A195" s="530" t="s">
        <v>251</v>
      </c>
      <c r="B195" s="531"/>
      <c r="C195" s="532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5">
        <f>COUNTIF('A2 Technique'!F17:F193,"ok")</f>
        <v>0</v>
      </c>
      <c r="F197" s="415">
        <f>COUNTA('A2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UU6MuvczmzrSwatSUw+sUmcROlDsrTft+FdjwYgppxhkFvkKCUFXTavIkeKpU2CmnnKd0gCNU22wmM4S/PMuuQ==" saltValue="sKYMKMJq1IeyQm0aAjD/Ng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42" zoomScale="60" zoomScaleNormal="100" workbookViewId="0">
      <selection activeCell="B45" sqref="B4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514"/>
      <c r="E1" s="514"/>
      <c r="F1" s="514"/>
      <c r="G1" s="514"/>
    </row>
    <row r="2" spans="1:7" ht="22.5" x14ac:dyDescent="0.45">
      <c r="A2" s="110"/>
      <c r="B2" s="108"/>
      <c r="C2" s="109">
        <v>1</v>
      </c>
      <c r="D2" s="378"/>
      <c r="E2" s="378"/>
      <c r="F2" s="111"/>
      <c r="G2" s="111"/>
    </row>
    <row r="3" spans="1:7" ht="22.5" x14ac:dyDescent="0.45">
      <c r="A3" s="110"/>
      <c r="B3" s="108"/>
      <c r="C3" s="109">
        <v>2</v>
      </c>
      <c r="D3" s="378"/>
      <c r="E3" s="378"/>
      <c r="F3" s="111"/>
      <c r="G3" s="111"/>
    </row>
    <row r="4" spans="1:7" ht="22.5" x14ac:dyDescent="0.45">
      <c r="A4" s="110"/>
      <c r="B4" s="108"/>
      <c r="C4" s="109" t="s">
        <v>30</v>
      </c>
      <c r="D4" s="378"/>
      <c r="E4" s="378"/>
      <c r="F4" s="111"/>
      <c r="G4" s="111"/>
    </row>
    <row r="5" spans="1:7" ht="22.5" x14ac:dyDescent="0.45">
      <c r="A5" s="110"/>
      <c r="B5" s="108"/>
      <c r="C5" s="108"/>
      <c r="D5" s="378"/>
      <c r="E5" s="378"/>
      <c r="F5" s="111"/>
      <c r="G5" s="111"/>
    </row>
    <row r="6" spans="1:7" ht="22.5" x14ac:dyDescent="0.45">
      <c r="A6" s="110"/>
      <c r="B6" s="108"/>
      <c r="C6" s="108"/>
      <c r="D6" s="378"/>
      <c r="E6" s="378"/>
      <c r="F6" s="111"/>
      <c r="G6" s="111"/>
    </row>
    <row r="7" spans="1:7" ht="22.5" x14ac:dyDescent="0.45">
      <c r="A7" s="515" t="s">
        <v>151</v>
      </c>
      <c r="B7" s="515"/>
      <c r="C7" s="515"/>
      <c r="D7" s="515"/>
      <c r="E7" s="515"/>
      <c r="F7" s="515"/>
      <c r="G7" s="111"/>
    </row>
    <row r="8" spans="1:7" ht="22.5" x14ac:dyDescent="0.45">
      <c r="A8" s="516" t="str">
        <f>'Page de garde'!D18</f>
        <v>Lafrane Sfax</v>
      </c>
      <c r="B8" s="516"/>
      <c r="C8" s="516"/>
      <c r="D8" s="516"/>
      <c r="E8" s="516"/>
      <c r="F8" s="516"/>
      <c r="G8" s="111"/>
    </row>
    <row r="9" spans="1:7" ht="22.5" x14ac:dyDescent="0.45">
      <c r="A9" s="112" t="s">
        <v>39</v>
      </c>
      <c r="B9" s="517"/>
      <c r="C9" s="517"/>
      <c r="D9" s="517"/>
      <c r="E9" s="517"/>
      <c r="F9" s="517"/>
      <c r="G9" s="111"/>
    </row>
    <row r="10" spans="1:7" ht="22.5" x14ac:dyDescent="0.45">
      <c r="A10" s="113" t="s">
        <v>41</v>
      </c>
      <c r="B10" s="518"/>
      <c r="C10" s="518"/>
      <c r="D10" s="518"/>
      <c r="E10" s="518"/>
      <c r="F10" s="518"/>
      <c r="G10" s="111"/>
    </row>
    <row r="11" spans="1:7" ht="22.5" x14ac:dyDescent="0.45">
      <c r="A11" s="112" t="s">
        <v>40</v>
      </c>
      <c r="B11" s="513"/>
      <c r="C11" s="513"/>
      <c r="D11" s="513"/>
      <c r="E11" s="513"/>
      <c r="F11" s="513"/>
      <c r="G11" s="111"/>
    </row>
    <row r="12" spans="1:7" ht="22.5" x14ac:dyDescent="0.45">
      <c r="A12" s="112" t="s">
        <v>200</v>
      </c>
      <c r="B12" s="519" t="e">
        <f>D730</f>
        <v>#DIV/0!</v>
      </c>
      <c r="C12" s="519"/>
      <c r="D12" s="519"/>
      <c r="E12" s="519"/>
      <c r="F12" s="519"/>
      <c r="G12" s="111"/>
    </row>
    <row r="13" spans="1:7" ht="22.5" x14ac:dyDescent="0.45">
      <c r="A13" s="110"/>
      <c r="B13" s="108"/>
      <c r="C13" s="108"/>
      <c r="D13" s="514"/>
      <c r="E13" s="514"/>
      <c r="F13" s="514"/>
      <c r="G13" s="514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9" t="s">
        <v>28</v>
      </c>
      <c r="B17" s="450" t="s">
        <v>29</v>
      </c>
      <c r="C17" s="450"/>
      <c r="D17" s="450" t="s">
        <v>42</v>
      </c>
      <c r="E17" s="451" t="s">
        <v>266</v>
      </c>
      <c r="F17" s="451" t="s">
        <v>300</v>
      </c>
      <c r="G17" s="114"/>
    </row>
    <row r="18" spans="1:8" ht="16.5" customHeight="1" x14ac:dyDescent="0.4">
      <c r="A18" s="449"/>
      <c r="B18" s="118" t="s">
        <v>32</v>
      </c>
      <c r="C18" s="118" t="s">
        <v>31</v>
      </c>
      <c r="D18" s="450"/>
      <c r="E18" s="451"/>
      <c r="F18" s="451"/>
      <c r="G18" s="114"/>
    </row>
    <row r="19" spans="1:8" s="80" customFormat="1" ht="16.5" customHeight="1" x14ac:dyDescent="0.4">
      <c r="A19" s="359"/>
      <c r="B19" s="360"/>
      <c r="C19" s="360"/>
      <c r="D19" s="360"/>
      <c r="E19" s="361"/>
      <c r="F19" s="361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55" t="s">
        <v>16</v>
      </c>
      <c r="B29" s="556"/>
      <c r="C29" s="556"/>
      <c r="D29" s="556"/>
      <c r="E29" s="556"/>
      <c r="F29" s="556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7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55" t="s">
        <v>311</v>
      </c>
      <c r="B38" s="556"/>
      <c r="C38" s="556"/>
      <c r="D38" s="556"/>
      <c r="E38" s="556"/>
      <c r="F38" s="556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4" t="str">
        <f>IF(D43=1, 2, IF(AND(D43&lt;1,D43&gt;0), 1, IF(D43=0,"0","NA")))</f>
        <v>NA</v>
      </c>
      <c r="C43" s="122"/>
      <c r="D43" s="410" t="str">
        <f>IFERROR(E43/F43,"N.A")</f>
        <v>N.A</v>
      </c>
      <c r="E43" s="413">
        <f>COUNTIF('A3 Exploitation'!F21:F42,"ok")</f>
        <v>0</v>
      </c>
      <c r="F43" s="413">
        <f>COUNTA('A3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6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6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37"/>
      <c r="B49" s="437"/>
      <c r="C49" s="437"/>
      <c r="D49" s="437"/>
      <c r="E49" s="437"/>
      <c r="F49" s="437"/>
      <c r="G49" s="437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9" t="s">
        <v>28</v>
      </c>
      <c r="B52" s="450" t="s">
        <v>29</v>
      </c>
      <c r="C52" s="450"/>
      <c r="D52" s="450" t="s">
        <v>42</v>
      </c>
      <c r="E52" s="451" t="s">
        <v>266</v>
      </c>
      <c r="F52" s="451" t="s">
        <v>302</v>
      </c>
      <c r="G52" s="129"/>
    </row>
    <row r="53" spans="1:7" ht="21" x14ac:dyDescent="0.4">
      <c r="A53" s="449"/>
      <c r="B53" s="118" t="s">
        <v>32</v>
      </c>
      <c r="C53" s="118" t="s">
        <v>31</v>
      </c>
      <c r="D53" s="450"/>
      <c r="E53" s="451"/>
      <c r="F53" s="451"/>
      <c r="G53" s="114"/>
    </row>
    <row r="54" spans="1:7" s="80" customFormat="1" ht="22.5" x14ac:dyDescent="0.4">
      <c r="A54" s="359"/>
      <c r="B54" s="360"/>
      <c r="C54" s="360"/>
      <c r="D54" s="360"/>
      <c r="E54" s="361"/>
      <c r="F54" s="361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35"/>
      <c r="B64" s="436"/>
      <c r="C64" s="436"/>
      <c r="D64" s="436"/>
      <c r="E64" s="436"/>
      <c r="F64" s="436"/>
      <c r="G64" s="436"/>
    </row>
    <row r="65" spans="1:7" ht="43.5" customHeight="1" x14ac:dyDescent="0.4">
      <c r="A65" s="524" t="s">
        <v>351</v>
      </c>
      <c r="B65" s="524"/>
      <c r="C65" s="524"/>
      <c r="D65" s="524"/>
      <c r="E65" s="524"/>
      <c r="F65" s="524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44"/>
      <c r="B83" s="444"/>
      <c r="C83" s="444"/>
      <c r="D83" s="444"/>
      <c r="E83" s="444"/>
      <c r="F83" s="444"/>
      <c r="G83" s="444"/>
    </row>
    <row r="84" spans="1:7" ht="45" customHeight="1" x14ac:dyDescent="0.45">
      <c r="A84" s="525" t="s">
        <v>352</v>
      </c>
      <c r="B84" s="525"/>
      <c r="C84" s="525"/>
      <c r="D84" s="525"/>
      <c r="E84" s="525"/>
      <c r="F84" s="525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440"/>
      <c r="B103" s="438"/>
      <c r="C103" s="438"/>
      <c r="D103" s="438"/>
      <c r="E103" s="438"/>
      <c r="F103" s="445"/>
      <c r="G103" s="173"/>
    </row>
    <row r="104" spans="1:7" s="80" customFormat="1" ht="46.5" customHeight="1" x14ac:dyDescent="0.4">
      <c r="A104" s="524" t="s">
        <v>353</v>
      </c>
      <c r="B104" s="524"/>
      <c r="C104" s="524"/>
      <c r="D104" s="524"/>
      <c r="E104" s="524"/>
      <c r="F104" s="524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46"/>
      <c r="B111" s="447"/>
      <c r="C111" s="447"/>
      <c r="D111" s="447"/>
      <c r="E111" s="447"/>
      <c r="F111" s="448"/>
      <c r="G111" s="129"/>
    </row>
    <row r="112" spans="1:7" s="80" customFormat="1" ht="39.75" customHeight="1" x14ac:dyDescent="0.4">
      <c r="A112" s="524" t="s">
        <v>390</v>
      </c>
      <c r="B112" s="524"/>
      <c r="C112" s="524"/>
      <c r="D112" s="524"/>
      <c r="E112" s="524"/>
      <c r="F112" s="524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38"/>
      <c r="B120" s="438"/>
      <c r="C120" s="438"/>
      <c r="D120" s="438"/>
      <c r="E120" s="438"/>
      <c r="F120" s="438"/>
      <c r="G120" s="173"/>
    </row>
    <row r="121" spans="1:7" ht="22.5" x14ac:dyDescent="0.4">
      <c r="A121" s="524" t="s">
        <v>311</v>
      </c>
      <c r="B121" s="524"/>
      <c r="C121" s="524"/>
      <c r="D121" s="524"/>
      <c r="E121" s="524"/>
      <c r="F121" s="524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4" t="str">
        <f>IF(D129=1, 2, IF(AND(D129&lt;1,D129&gt;0), 1, IF(D129=0,"0","NA")))</f>
        <v>NA</v>
      </c>
      <c r="C129" s="183"/>
      <c r="D129" s="410" t="str">
        <f>IFERROR(E129/F129,"N.A")</f>
        <v>N.A</v>
      </c>
      <c r="E129" s="413">
        <f>COUNTIF('A3 Exploitation'!F56:F128,"ok")</f>
        <v>0</v>
      </c>
      <c r="F129" s="413">
        <f>COUNTA('A3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439"/>
      <c r="B132" s="439"/>
      <c r="C132" s="439"/>
      <c r="D132" s="439"/>
      <c r="E132" s="439"/>
      <c r="F132" s="439"/>
      <c r="G132" s="114"/>
    </row>
    <row r="133" spans="1:16384" ht="22.5" customHeight="1" x14ac:dyDescent="0.4">
      <c r="A133" s="526" t="s">
        <v>424</v>
      </c>
      <c r="B133" s="526"/>
      <c r="C133" s="526"/>
      <c r="D133" s="526"/>
      <c r="E133" s="526"/>
      <c r="F133" s="526"/>
      <c r="G133" s="114"/>
    </row>
    <row r="134" spans="1:16384" ht="22.5" customHeight="1" x14ac:dyDescent="0.4">
      <c r="A134" s="527"/>
      <c r="B134" s="527"/>
      <c r="C134" s="527"/>
      <c r="D134" s="527"/>
      <c r="E134" s="527"/>
      <c r="F134" s="527"/>
      <c r="G134" s="114"/>
    </row>
    <row r="135" spans="1:16384" s="326" customFormat="1" ht="22.5" customHeight="1" x14ac:dyDescent="0.25">
      <c r="A135" s="449" t="s">
        <v>28</v>
      </c>
      <c r="B135" s="450" t="s">
        <v>29</v>
      </c>
      <c r="C135" s="450"/>
      <c r="D135" s="450" t="s">
        <v>42</v>
      </c>
      <c r="E135" s="451" t="s">
        <v>266</v>
      </c>
      <c r="F135" s="451" t="s">
        <v>302</v>
      </c>
    </row>
    <row r="136" spans="1:16384" s="326" customFormat="1" ht="22.5" customHeight="1" x14ac:dyDescent="0.25">
      <c r="A136" s="449"/>
      <c r="B136" s="118" t="s">
        <v>32</v>
      </c>
      <c r="C136" s="118" t="s">
        <v>31</v>
      </c>
      <c r="D136" s="450"/>
      <c r="E136" s="451"/>
      <c r="F136" s="451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528" t="s">
        <v>461</v>
      </c>
      <c r="B139" s="528"/>
      <c r="C139" s="528"/>
      <c r="D139" s="528"/>
      <c r="E139" s="528"/>
      <c r="F139" s="528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5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7" t="s">
        <v>350</v>
      </c>
      <c r="B147" s="477"/>
      <c r="C147" s="477"/>
      <c r="D147" s="477"/>
      <c r="E147" s="477"/>
      <c r="F147" s="477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440"/>
      <c r="B165" s="438"/>
      <c r="C165" s="438"/>
      <c r="D165" s="438"/>
      <c r="E165" s="438"/>
      <c r="F165" s="438"/>
      <c r="G165" s="114"/>
    </row>
    <row r="166" spans="1:7" ht="32.25" customHeight="1" x14ac:dyDescent="0.4">
      <c r="A166" s="528" t="s">
        <v>462</v>
      </c>
      <c r="B166" s="528"/>
      <c r="C166" s="528"/>
      <c r="D166" s="528"/>
      <c r="E166" s="528"/>
      <c r="F166" s="528"/>
      <c r="G166" s="114"/>
    </row>
    <row r="167" spans="1:7" ht="63" x14ac:dyDescent="0.4">
      <c r="A167" s="403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441"/>
      <c r="B176" s="442"/>
      <c r="C176" s="442"/>
      <c r="D176" s="442"/>
      <c r="E176" s="442"/>
      <c r="F176" s="442"/>
      <c r="G176" s="114"/>
    </row>
    <row r="177" spans="1:7" ht="32.25" customHeight="1" x14ac:dyDescent="0.4">
      <c r="A177" s="528" t="s">
        <v>311</v>
      </c>
      <c r="B177" s="528"/>
      <c r="C177" s="528"/>
      <c r="D177" s="528"/>
      <c r="E177" s="528"/>
      <c r="F177" s="528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0" t="str">
        <f>IFERROR(E185/F185,"N.A")</f>
        <v>N.A</v>
      </c>
      <c r="E185" s="413">
        <f>COUNTIF('A3 Exploitation'!F141:F184,"ok")</f>
        <v>0</v>
      </c>
      <c r="F185" s="413">
        <f>COUNTA('A3 Exploitation'!F141:F184)</f>
        <v>0</v>
      </c>
      <c r="G185" s="114"/>
    </row>
    <row r="186" spans="1:7" ht="22.5" x14ac:dyDescent="0.4">
      <c r="A186" s="292" t="s">
        <v>438</v>
      </c>
      <c r="B186" s="478"/>
      <c r="C186" s="479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443"/>
      <c r="B188" s="443"/>
      <c r="C188" s="443"/>
      <c r="D188" s="443"/>
      <c r="E188" s="443"/>
      <c r="F188" s="443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9" t="s">
        <v>28</v>
      </c>
      <c r="B191" s="450" t="s">
        <v>29</v>
      </c>
      <c r="C191" s="450"/>
      <c r="D191" s="450" t="s">
        <v>42</v>
      </c>
      <c r="E191" s="451" t="s">
        <v>266</v>
      </c>
      <c r="F191" s="451" t="s">
        <v>302</v>
      </c>
      <c r="G191" s="114"/>
    </row>
    <row r="192" spans="1:7" ht="21" x14ac:dyDescent="0.4">
      <c r="A192" s="449"/>
      <c r="B192" s="118" t="s">
        <v>32</v>
      </c>
      <c r="C192" s="118" t="s">
        <v>31</v>
      </c>
      <c r="D192" s="450"/>
      <c r="E192" s="451"/>
      <c r="F192" s="451"/>
      <c r="G192" s="173"/>
    </row>
    <row r="193" spans="1:7" s="80" customFormat="1" ht="22.5" x14ac:dyDescent="0.4">
      <c r="A193" s="359"/>
      <c r="B193" s="360"/>
      <c r="C193" s="360"/>
      <c r="D193" s="360"/>
      <c r="E193" s="361"/>
      <c r="F193" s="361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8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63" t="s">
        <v>34</v>
      </c>
      <c r="B203" s="464"/>
      <c r="C203" s="465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37"/>
      <c r="B205" s="437"/>
      <c r="C205" s="437"/>
      <c r="D205" s="437"/>
      <c r="E205" s="437"/>
      <c r="F205" s="437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63" t="s">
        <v>34</v>
      </c>
      <c r="B227" s="464"/>
      <c r="C227" s="465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37"/>
      <c r="B229" s="437"/>
      <c r="C229" s="437"/>
      <c r="D229" s="437"/>
      <c r="E229" s="437"/>
      <c r="F229" s="437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20" t="s">
        <v>311</v>
      </c>
      <c r="B236" s="521"/>
      <c r="C236" s="521"/>
      <c r="D236" s="522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0" t="str">
        <f>IFERROR(#REF!/F244,"N.A")</f>
        <v>N.A</v>
      </c>
      <c r="E244" s="413">
        <f>COUNTIF('A3 Exploitation'!F195:F244,"ok")</f>
        <v>0</v>
      </c>
      <c r="F244" s="413">
        <f>COUNTA('A3 Exploitation'!F195:F243)</f>
        <v>0</v>
      </c>
      <c r="G244" s="114"/>
    </row>
    <row r="245" spans="1:7" ht="21" x14ac:dyDescent="0.4">
      <c r="A245" s="463" t="s">
        <v>34</v>
      </c>
      <c r="B245" s="464"/>
      <c r="C245" s="465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6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6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37"/>
      <c r="B250" s="437"/>
      <c r="C250" s="437"/>
      <c r="D250" s="437"/>
      <c r="E250" s="437"/>
      <c r="F250" s="437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9" t="s">
        <v>28</v>
      </c>
      <c r="B253" s="450" t="s">
        <v>29</v>
      </c>
      <c r="C253" s="450"/>
      <c r="D253" s="450" t="s">
        <v>42</v>
      </c>
      <c r="E253" s="451" t="s">
        <v>266</v>
      </c>
      <c r="F253" s="451" t="s">
        <v>302</v>
      </c>
      <c r="G253" s="129"/>
    </row>
    <row r="254" spans="1:7" ht="21" x14ac:dyDescent="0.4">
      <c r="A254" s="449"/>
      <c r="B254" s="118" t="s">
        <v>32</v>
      </c>
      <c r="C254" s="118" t="s">
        <v>31</v>
      </c>
      <c r="D254" s="450"/>
      <c r="E254" s="451"/>
      <c r="F254" s="451"/>
      <c r="G254" s="114"/>
    </row>
    <row r="255" spans="1:7" s="80" customFormat="1" ht="22.5" x14ac:dyDescent="0.4">
      <c r="A255" s="359"/>
      <c r="B255" s="360"/>
      <c r="C255" s="360"/>
      <c r="D255" s="360"/>
      <c r="E255" s="361"/>
      <c r="F255" s="361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63" t="s">
        <v>34</v>
      </c>
      <c r="B265" s="464"/>
      <c r="C265" s="465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399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71"/>
      <c r="B290" s="471"/>
      <c r="C290" s="471"/>
      <c r="D290" s="471"/>
      <c r="E290" s="471"/>
      <c r="F290" s="471"/>
      <c r="G290" s="129"/>
    </row>
    <row r="291" spans="1:7" s="80" customFormat="1" ht="31.5" customHeight="1" x14ac:dyDescent="0.4">
      <c r="A291" s="523" t="s">
        <v>311</v>
      </c>
      <c r="B291" s="523"/>
      <c r="C291" s="523"/>
      <c r="D291" s="523"/>
      <c r="E291" s="523"/>
      <c r="F291" s="523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0" t="str">
        <f>IFERROR(E299/F299,"N.A")</f>
        <v>N.A</v>
      </c>
      <c r="E299" s="413">
        <f>COUNTIF('A3 Exploitation'!F257:F298,"ok")</f>
        <v>0</v>
      </c>
      <c r="F299" s="413">
        <f>COUNTA('A3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6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6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9" t="s">
        <v>28</v>
      </c>
      <c r="B308" s="450" t="s">
        <v>29</v>
      </c>
      <c r="C308" s="450"/>
      <c r="D308" s="450" t="s">
        <v>42</v>
      </c>
      <c r="E308" s="451" t="s">
        <v>266</v>
      </c>
      <c r="F308" s="451" t="s">
        <v>302</v>
      </c>
      <c r="G308" s="129"/>
    </row>
    <row r="309" spans="1:7" ht="21" x14ac:dyDescent="0.4">
      <c r="A309" s="449"/>
      <c r="B309" s="118" t="s">
        <v>32</v>
      </c>
      <c r="C309" s="118" t="s">
        <v>31</v>
      </c>
      <c r="D309" s="450"/>
      <c r="E309" s="451"/>
      <c r="F309" s="451"/>
      <c r="G309" s="114"/>
    </row>
    <row r="310" spans="1:7" s="80" customFormat="1" ht="22.5" x14ac:dyDescent="0.4">
      <c r="A310" s="359"/>
      <c r="B310" s="360"/>
      <c r="C310" s="360"/>
      <c r="D310" s="360"/>
      <c r="E310" s="361"/>
      <c r="F310" s="361"/>
      <c r="G310" s="129"/>
    </row>
    <row r="311" spans="1:7" ht="24.75" x14ac:dyDescent="0.4">
      <c r="A311" s="362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2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2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62"/>
      <c r="B357" s="462"/>
      <c r="C357" s="462"/>
      <c r="D357" s="462"/>
      <c r="E357" s="462"/>
      <c r="F357" s="462"/>
      <c r="G357" s="462"/>
    </row>
    <row r="358" spans="1:7" ht="32.25" customHeight="1" x14ac:dyDescent="0.4">
      <c r="A358" s="507" t="s">
        <v>311</v>
      </c>
      <c r="B358" s="507"/>
      <c r="C358" s="507"/>
      <c r="D358" s="507"/>
      <c r="E358" s="507"/>
      <c r="F358" s="507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0" t="str">
        <f>IFERROR(E366/F366,"N.A")</f>
        <v>N.A</v>
      </c>
      <c r="E366" s="413">
        <f>COUNTIF('A3 Exploitation'!F312:F365,"ok")</f>
        <v>0</v>
      </c>
      <c r="F366" s="413">
        <f>COUNTA('A3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6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3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9" t="s">
        <v>28</v>
      </c>
      <c r="B375" s="450" t="s">
        <v>29</v>
      </c>
      <c r="C375" s="450"/>
      <c r="D375" s="450" t="s">
        <v>42</v>
      </c>
      <c r="E375" s="451" t="s">
        <v>266</v>
      </c>
      <c r="F375" s="451" t="s">
        <v>302</v>
      </c>
      <c r="G375" s="173"/>
    </row>
    <row r="376" spans="1:7" s="260" customFormat="1" ht="21" x14ac:dyDescent="0.4">
      <c r="A376" s="449"/>
      <c r="B376" s="118" t="s">
        <v>32</v>
      </c>
      <c r="C376" s="118" t="s">
        <v>31</v>
      </c>
      <c r="D376" s="450"/>
      <c r="E376" s="451"/>
      <c r="F376" s="451"/>
      <c r="G376" s="173"/>
    </row>
    <row r="377" spans="1:7" s="260" customFormat="1" ht="22.5" x14ac:dyDescent="0.4">
      <c r="A377" s="359"/>
      <c r="B377" s="360"/>
      <c r="C377" s="360"/>
      <c r="D377" s="360"/>
      <c r="E377" s="361"/>
      <c r="F377" s="361"/>
      <c r="G377" s="173"/>
    </row>
    <row r="378" spans="1:7" s="260" customFormat="1" ht="35.25" customHeight="1" x14ac:dyDescent="0.4">
      <c r="A378" s="362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2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505"/>
      <c r="B415" s="444"/>
      <c r="C415" s="444"/>
      <c r="D415" s="444"/>
      <c r="E415" s="444"/>
      <c r="F415" s="444"/>
      <c r="G415" s="444"/>
    </row>
    <row r="416" spans="1:7" s="260" customFormat="1" ht="24.75" x14ac:dyDescent="0.4">
      <c r="A416" s="510" t="s">
        <v>320</v>
      </c>
      <c r="B416" s="510"/>
      <c r="C416" s="510"/>
      <c r="D416" s="510"/>
      <c r="E416" s="510"/>
      <c r="F416" s="510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0" t="str">
        <f>IFERROR(E424/F424,"N.A")</f>
        <v>N.A</v>
      </c>
      <c r="E424" s="413">
        <f>COUNTIF('A3 Exploitation'!F379:F423,"ok")</f>
        <v>0</v>
      </c>
      <c r="F424" s="413">
        <f>COUNTA('A3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6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6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3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9" t="s">
        <v>28</v>
      </c>
      <c r="B433" s="450" t="s">
        <v>29</v>
      </c>
      <c r="C433" s="450"/>
      <c r="D433" s="450" t="s">
        <v>42</v>
      </c>
      <c r="E433" s="451" t="s">
        <v>266</v>
      </c>
      <c r="F433" s="451" t="s">
        <v>302</v>
      </c>
      <c r="G433" s="129"/>
    </row>
    <row r="434" spans="1:7" ht="21" x14ac:dyDescent="0.4">
      <c r="A434" s="449"/>
      <c r="B434" s="118" t="s">
        <v>32</v>
      </c>
      <c r="C434" s="118" t="s">
        <v>31</v>
      </c>
      <c r="D434" s="450"/>
      <c r="E434" s="451"/>
      <c r="F434" s="451"/>
      <c r="G434" s="129"/>
    </row>
    <row r="435" spans="1:7" s="80" customFormat="1" ht="22.5" x14ac:dyDescent="0.4">
      <c r="A435" s="359"/>
      <c r="B435" s="360"/>
      <c r="C435" s="360"/>
      <c r="D435" s="360"/>
      <c r="E435" s="361"/>
      <c r="F435" s="361"/>
      <c r="G435" s="129"/>
    </row>
    <row r="436" spans="1:7" ht="24.75" x14ac:dyDescent="0.4">
      <c r="A436" s="362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2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10" t="s">
        <v>311</v>
      </c>
      <c r="B464" s="510"/>
      <c r="C464" s="510"/>
      <c r="D464" s="510"/>
      <c r="E464" s="510"/>
      <c r="F464" s="510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0" t="str">
        <f>IFERROR(E471/F471,"N.A")</f>
        <v>N.A</v>
      </c>
      <c r="E471" s="413">
        <f>COUNTIF('A3 Exploitation'!F437:F470,"ok")</f>
        <v>0</v>
      </c>
      <c r="F471" s="413">
        <f>COUNTA('A3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6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6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11" t="s">
        <v>425</v>
      </c>
      <c r="B478" s="511"/>
      <c r="C478" s="511"/>
      <c r="D478" s="511"/>
      <c r="E478" s="511"/>
      <c r="F478" s="511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81" t="s">
        <v>28</v>
      </c>
      <c r="B480" s="482" t="s">
        <v>29</v>
      </c>
      <c r="C480" s="482"/>
      <c r="D480" s="482" t="s">
        <v>42</v>
      </c>
      <c r="E480" s="483" t="s">
        <v>266</v>
      </c>
      <c r="F480" s="483" t="s">
        <v>302</v>
      </c>
      <c r="G480" s="114"/>
    </row>
    <row r="481" spans="1:7" ht="21" x14ac:dyDescent="0.4">
      <c r="A481" s="481"/>
      <c r="B481" s="320" t="s">
        <v>32</v>
      </c>
      <c r="C481" s="320" t="s">
        <v>31</v>
      </c>
      <c r="D481" s="482"/>
      <c r="E481" s="483"/>
      <c r="F481" s="483"/>
      <c r="G481" s="114"/>
    </row>
    <row r="482" spans="1:7" s="260" customFormat="1" ht="22.5" x14ac:dyDescent="0.4">
      <c r="A482" s="366"/>
      <c r="B482" s="367"/>
      <c r="C482" s="367"/>
      <c r="D482" s="367"/>
      <c r="E482" s="354"/>
      <c r="F482" s="354"/>
      <c r="G482" s="173"/>
    </row>
    <row r="483" spans="1:7" s="260" customFormat="1" ht="24.75" x14ac:dyDescent="0.4">
      <c r="A483" s="472" t="s">
        <v>52</v>
      </c>
      <c r="B483" s="472"/>
      <c r="C483" s="472"/>
      <c r="D483" s="472"/>
      <c r="E483" s="472"/>
      <c r="F483" s="472"/>
      <c r="G483" s="173"/>
    </row>
    <row r="484" spans="1:7" ht="21" x14ac:dyDescent="0.4">
      <c r="A484" s="252" t="s">
        <v>334</v>
      </c>
      <c r="B484" s="122" t="s">
        <v>30</v>
      </c>
      <c r="C484" s="383"/>
      <c r="D484" s="383"/>
      <c r="E484" s="383"/>
      <c r="F484" s="123"/>
      <c r="G484" s="129"/>
    </row>
    <row r="485" spans="1:7" ht="21" x14ac:dyDescent="0.4">
      <c r="A485" s="252" t="s">
        <v>363</v>
      </c>
      <c r="B485" s="122" t="s">
        <v>30</v>
      </c>
      <c r="C485" s="384"/>
      <c r="D485" s="384"/>
      <c r="E485" s="384"/>
      <c r="F485" s="123"/>
      <c r="G485" s="129"/>
    </row>
    <row r="486" spans="1:7" ht="21" x14ac:dyDescent="0.4">
      <c r="A486" s="252" t="s">
        <v>364</v>
      </c>
      <c r="B486" s="122" t="s">
        <v>30</v>
      </c>
      <c r="C486" s="385"/>
      <c r="D486" s="385"/>
      <c r="E486" s="385"/>
      <c r="F486" s="123"/>
      <c r="G486" s="129"/>
    </row>
    <row r="487" spans="1:7" ht="21" x14ac:dyDescent="0.4">
      <c r="A487" s="252" t="s">
        <v>365</v>
      </c>
      <c r="B487" s="122" t="s">
        <v>30</v>
      </c>
      <c r="C487" s="384"/>
      <c r="D487" s="384"/>
      <c r="E487" s="384"/>
      <c r="F487" s="123"/>
      <c r="G487" s="129"/>
    </row>
    <row r="488" spans="1:7" ht="21" x14ac:dyDescent="0.4">
      <c r="A488" s="252" t="s">
        <v>44</v>
      </c>
      <c r="B488" s="122" t="s">
        <v>30</v>
      </c>
      <c r="C488" s="384"/>
      <c r="D488" s="384"/>
      <c r="E488" s="384"/>
      <c r="F488" s="123"/>
      <c r="G488" s="114"/>
    </row>
    <row r="489" spans="1:7" ht="21" x14ac:dyDescent="0.4">
      <c r="A489" s="252" t="s">
        <v>18</v>
      </c>
      <c r="B489" s="122" t="s">
        <v>30</v>
      </c>
      <c r="C489" s="384"/>
      <c r="D489" s="384"/>
      <c r="E489" s="384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469" t="s">
        <v>463</v>
      </c>
      <c r="B491" s="470"/>
      <c r="C491" s="470"/>
      <c r="D491" s="470"/>
      <c r="E491" s="470"/>
      <c r="F491" s="470"/>
      <c r="G491" s="114"/>
    </row>
    <row r="492" spans="1:7" ht="21" x14ac:dyDescent="0.4">
      <c r="A492" s="252" t="s">
        <v>80</v>
      </c>
      <c r="B492" s="122" t="s">
        <v>30</v>
      </c>
      <c r="C492" s="384"/>
      <c r="D492" s="384"/>
      <c r="E492" s="384"/>
      <c r="F492" s="123"/>
      <c r="G492" s="114"/>
    </row>
    <row r="493" spans="1:7" ht="21" x14ac:dyDescent="0.4">
      <c r="A493" s="252" t="s">
        <v>106</v>
      </c>
      <c r="B493" s="122" t="s">
        <v>30</v>
      </c>
      <c r="C493" s="384"/>
      <c r="D493" s="384"/>
      <c r="E493" s="384"/>
      <c r="F493" s="123"/>
      <c r="G493" s="114"/>
    </row>
    <row r="494" spans="1:7" ht="21" x14ac:dyDescent="0.4">
      <c r="A494" s="252" t="s">
        <v>366</v>
      </c>
      <c r="B494" s="122" t="s">
        <v>30</v>
      </c>
      <c r="C494" s="384"/>
      <c r="D494" s="384"/>
      <c r="E494" s="384"/>
      <c r="F494" s="123"/>
      <c r="G494" s="114"/>
    </row>
    <row r="495" spans="1:7" ht="42" x14ac:dyDescent="0.4">
      <c r="A495" s="252" t="s">
        <v>395</v>
      </c>
      <c r="B495" s="122" t="s">
        <v>30</v>
      </c>
      <c r="C495" s="384"/>
      <c r="D495" s="384"/>
      <c r="E495" s="384"/>
      <c r="F495" s="123"/>
      <c r="G495" s="114"/>
    </row>
    <row r="496" spans="1:7" ht="21" x14ac:dyDescent="0.4">
      <c r="A496" s="252" t="s">
        <v>367</v>
      </c>
      <c r="B496" s="122" t="s">
        <v>30</v>
      </c>
      <c r="C496" s="384"/>
      <c r="D496" s="384"/>
      <c r="E496" s="384"/>
      <c r="F496" s="123"/>
      <c r="G496" s="114"/>
    </row>
    <row r="497" spans="1:7" ht="21" x14ac:dyDescent="0.4">
      <c r="A497" s="252" t="s">
        <v>142</v>
      </c>
      <c r="B497" s="122" t="s">
        <v>30</v>
      </c>
      <c r="C497" s="384"/>
      <c r="D497" s="384"/>
      <c r="E497" s="384"/>
      <c r="F497" s="123"/>
      <c r="G497" s="114"/>
    </row>
    <row r="498" spans="1:7" ht="21" x14ac:dyDescent="0.4">
      <c r="A498" s="252" t="s">
        <v>412</v>
      </c>
      <c r="B498" s="122" t="s">
        <v>30</v>
      </c>
      <c r="C498" s="386"/>
      <c r="D498" s="386"/>
      <c r="E498" s="386"/>
      <c r="F498" s="123"/>
      <c r="G498" s="114"/>
    </row>
    <row r="499" spans="1:7" ht="21" x14ac:dyDescent="0.4">
      <c r="A499" s="252" t="s">
        <v>340</v>
      </c>
      <c r="B499" s="122" t="s">
        <v>30</v>
      </c>
      <c r="C499" s="384"/>
      <c r="D499" s="384"/>
      <c r="E499" s="384"/>
      <c r="F499" s="123"/>
      <c r="G499" s="114"/>
    </row>
    <row r="500" spans="1:7" ht="42" x14ac:dyDescent="0.4">
      <c r="A500" s="252" t="s">
        <v>341</v>
      </c>
      <c r="B500" s="122" t="s">
        <v>30</v>
      </c>
      <c r="C500" s="384"/>
      <c r="D500" s="384"/>
      <c r="E500" s="384"/>
      <c r="F500" s="123"/>
      <c r="G500" s="114"/>
    </row>
    <row r="501" spans="1:7" ht="42" x14ac:dyDescent="0.4">
      <c r="A501" s="252" t="s">
        <v>375</v>
      </c>
      <c r="B501" s="122" t="s">
        <v>30</v>
      </c>
      <c r="C501" s="384"/>
      <c r="D501" s="384"/>
      <c r="E501" s="384"/>
      <c r="F501" s="123"/>
      <c r="G501" s="114"/>
    </row>
    <row r="502" spans="1:7" ht="21" x14ac:dyDescent="0.4">
      <c r="A502" s="201" t="s">
        <v>417</v>
      </c>
      <c r="B502" s="122" t="s">
        <v>30</v>
      </c>
      <c r="C502" s="384"/>
      <c r="D502" s="384"/>
      <c r="E502" s="384"/>
      <c r="F502" s="123"/>
      <c r="G502" s="114"/>
    </row>
    <row r="503" spans="1:7" ht="21" x14ac:dyDescent="0.4">
      <c r="A503" s="252" t="s">
        <v>347</v>
      </c>
      <c r="B503" s="122" t="s">
        <v>30</v>
      </c>
      <c r="C503" s="384"/>
      <c r="D503" s="384"/>
      <c r="E503" s="384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84" t="s">
        <v>23</v>
      </c>
      <c r="B505" s="485"/>
      <c r="C505" s="485"/>
      <c r="D505" s="485"/>
      <c r="E505" s="485"/>
      <c r="F505" s="486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4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4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94"/>
      <c r="B517" s="494"/>
      <c r="C517" s="494"/>
      <c r="D517" s="494"/>
      <c r="E517" s="494"/>
      <c r="F517" s="494"/>
      <c r="G517" s="494"/>
    </row>
    <row r="518" spans="1:7" ht="26.25" customHeight="1" x14ac:dyDescent="0.5">
      <c r="A518" s="368" t="s">
        <v>311</v>
      </c>
      <c r="B518" s="506"/>
      <c r="C518" s="506"/>
      <c r="D518" s="506"/>
      <c r="E518" s="506"/>
      <c r="F518" s="506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0" t="str">
        <f>IFERROR(E525/F525,"N.A")</f>
        <v>N.A</v>
      </c>
      <c r="E525" s="413">
        <f>COUNTIF('A3 Exploitation'!F484:F524,"ok")</f>
        <v>0</v>
      </c>
      <c r="F525" s="413">
        <f>COUNTA('A3 Exploitation'!F484:F524)</f>
        <v>0</v>
      </c>
      <c r="G525" s="114"/>
    </row>
    <row r="526" spans="1:7" ht="21" customHeight="1" x14ac:dyDescent="0.45">
      <c r="A526" s="407" t="s">
        <v>453</v>
      </c>
      <c r="B526" s="408"/>
      <c r="C526" s="409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6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512" t="s">
        <v>97</v>
      </c>
      <c r="B530" s="512"/>
      <c r="C530" s="512"/>
      <c r="D530" s="512"/>
      <c r="E530" s="512"/>
      <c r="F530" s="512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87" t="s">
        <v>28</v>
      </c>
      <c r="B532" s="489" t="s">
        <v>29</v>
      </c>
      <c r="C532" s="490"/>
      <c r="D532" s="450" t="s">
        <v>42</v>
      </c>
      <c r="E532" s="451" t="s">
        <v>266</v>
      </c>
      <c r="F532" s="451" t="s">
        <v>302</v>
      </c>
      <c r="G532" s="114"/>
    </row>
    <row r="533" spans="1:7" ht="21" x14ac:dyDescent="0.4">
      <c r="A533" s="488"/>
      <c r="B533" s="315" t="s">
        <v>32</v>
      </c>
      <c r="C533" s="316" t="s">
        <v>31</v>
      </c>
      <c r="D533" s="450"/>
      <c r="E533" s="451"/>
      <c r="F533" s="451"/>
      <c r="G533" s="114"/>
    </row>
    <row r="534" spans="1:7" s="80" customFormat="1" ht="22.5" x14ac:dyDescent="0.4">
      <c r="A534" s="364"/>
      <c r="B534" s="365"/>
      <c r="C534" s="365"/>
      <c r="D534" s="360"/>
      <c r="E534" s="361"/>
      <c r="F534" s="361"/>
      <c r="G534" s="129"/>
    </row>
    <row r="535" spans="1:7" ht="24.75" x14ac:dyDescent="0.4">
      <c r="A535" s="369" t="s">
        <v>17</v>
      </c>
      <c r="B535" s="317"/>
      <c r="C535" s="508"/>
      <c r="D535" s="508"/>
      <c r="E535" s="508"/>
      <c r="F535" s="509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63" t="s">
        <v>34</v>
      </c>
      <c r="B542" s="464"/>
      <c r="C542" s="465"/>
      <c r="D542" s="406">
        <f>SUM(B536:C541)</f>
        <v>0</v>
      </c>
      <c r="E542" s="248"/>
      <c r="F542" s="248"/>
      <c r="G542" s="114"/>
    </row>
    <row r="543" spans="1:7" ht="21" customHeight="1" x14ac:dyDescent="0.4">
      <c r="A543" s="463" t="s">
        <v>33</v>
      </c>
      <c r="B543" s="464"/>
      <c r="C543" s="465"/>
      <c r="D543" s="387" t="e">
        <f>D542/(COUNT(B536:C541)*2)</f>
        <v>#DIV/0!</v>
      </c>
      <c r="E543" s="248"/>
      <c r="F543" s="248"/>
      <c r="G543" s="114"/>
    </row>
    <row r="544" spans="1:7" ht="21" x14ac:dyDescent="0.4">
      <c r="A544" s="437"/>
      <c r="B544" s="437"/>
      <c r="C544" s="437"/>
      <c r="D544" s="437"/>
      <c r="E544" s="437"/>
      <c r="F544" s="437"/>
      <c r="G544" s="135"/>
    </row>
    <row r="545" spans="1:7" ht="24.75" x14ac:dyDescent="0.4">
      <c r="A545" s="362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29"/>
      <c r="B556" s="462"/>
      <c r="C556" s="462"/>
      <c r="D556" s="462"/>
      <c r="E556" s="462"/>
      <c r="F556" s="462"/>
      <c r="G556" s="462"/>
    </row>
    <row r="557" spans="1:7" ht="35.25" customHeight="1" x14ac:dyDescent="0.4">
      <c r="A557" s="370" t="s">
        <v>311</v>
      </c>
      <c r="B557" s="337"/>
      <c r="C557" s="460"/>
      <c r="D557" s="460"/>
      <c r="E557" s="460"/>
      <c r="F557" s="461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0" t="str">
        <f>IFERROR(E565/F565,"N.A")</f>
        <v>N.A</v>
      </c>
      <c r="E565" s="413">
        <f>COUNTIF('A3 Exploitation'!F536:F564,"ok")</f>
        <v>0</v>
      </c>
      <c r="F565" s="413">
        <f>COUNTA('A3 Exploitation'!F536:F564)</f>
        <v>0</v>
      </c>
      <c r="G565" s="114"/>
    </row>
    <row r="566" spans="1:7" ht="21" x14ac:dyDescent="0.4">
      <c r="A566" s="455" t="s">
        <v>34</v>
      </c>
      <c r="B566" s="455"/>
      <c r="C566" s="456"/>
      <c r="D566" s="377">
        <f>SUM(B558:C565,B546:C555)</f>
        <v>0</v>
      </c>
      <c r="E566" s="108"/>
      <c r="F566" s="114"/>
      <c r="G566" s="114"/>
    </row>
    <row r="567" spans="1:7" ht="21" x14ac:dyDescent="0.4">
      <c r="A567" s="455" t="s">
        <v>33</v>
      </c>
      <c r="B567" s="455"/>
      <c r="C567" s="455"/>
      <c r="D567" s="387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6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6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7"/>
      <c r="B572" s="437"/>
      <c r="C572" s="437"/>
      <c r="D572" s="437"/>
      <c r="E572" s="437"/>
      <c r="F572" s="437"/>
      <c r="G572" s="114"/>
    </row>
    <row r="573" spans="1:7" ht="22.5" x14ac:dyDescent="0.45">
      <c r="A573" s="468" t="s">
        <v>19</v>
      </c>
      <c r="B573" s="468"/>
      <c r="C573" s="468"/>
      <c r="D573" s="468"/>
      <c r="E573" s="468"/>
      <c r="F573" s="468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81" t="s">
        <v>28</v>
      </c>
      <c r="B575" s="482" t="s">
        <v>29</v>
      </c>
      <c r="C575" s="482"/>
      <c r="D575" s="482" t="s">
        <v>42</v>
      </c>
      <c r="E575" s="483" t="s">
        <v>266</v>
      </c>
      <c r="F575" s="483" t="s">
        <v>302</v>
      </c>
      <c r="G575" s="114"/>
    </row>
    <row r="576" spans="1:7" ht="21" x14ac:dyDescent="0.4">
      <c r="A576" s="481"/>
      <c r="B576" s="320" t="s">
        <v>32</v>
      </c>
      <c r="C576" s="320" t="s">
        <v>31</v>
      </c>
      <c r="D576" s="482"/>
      <c r="E576" s="483"/>
      <c r="F576" s="483"/>
      <c r="G576" s="129"/>
    </row>
    <row r="577" spans="1:7" s="80" customFormat="1" ht="22.5" x14ac:dyDescent="0.4">
      <c r="A577" s="371"/>
      <c r="B577" s="372"/>
      <c r="C577" s="372"/>
      <c r="D577" s="372"/>
      <c r="E577" s="341"/>
      <c r="F577" s="373"/>
      <c r="G577" s="129"/>
    </row>
    <row r="578" spans="1:7" ht="24.75" x14ac:dyDescent="0.4">
      <c r="A578" s="495" t="s">
        <v>10</v>
      </c>
      <c r="B578" s="496"/>
      <c r="C578" s="496"/>
      <c r="D578" s="496"/>
      <c r="E578" s="496"/>
      <c r="F578" s="497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399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55" t="s">
        <v>34</v>
      </c>
      <c r="B588" s="455"/>
      <c r="C588" s="456"/>
      <c r="D588" s="377">
        <f>SUM(B579:C587)</f>
        <v>0</v>
      </c>
      <c r="E588" s="108"/>
      <c r="F588" s="114"/>
      <c r="G588" s="114"/>
    </row>
    <row r="589" spans="1:7" ht="21" x14ac:dyDescent="0.4">
      <c r="A589" s="455" t="s">
        <v>33</v>
      </c>
      <c r="B589" s="455"/>
      <c r="C589" s="455"/>
      <c r="D589" s="387" t="e">
        <f>D588/(COUNT(B579:C587)*2)</f>
        <v>#DIV/0!</v>
      </c>
      <c r="E589" s="108"/>
      <c r="F589" s="114"/>
      <c r="G589" s="114"/>
    </row>
    <row r="590" spans="1:7" ht="21" x14ac:dyDescent="0.4">
      <c r="A590" s="388"/>
      <c r="B590" s="389"/>
      <c r="C590" s="389"/>
      <c r="D590" s="390"/>
      <c r="E590" s="108"/>
      <c r="F590" s="114"/>
      <c r="G590" s="114"/>
    </row>
    <row r="591" spans="1:7" ht="39.75" customHeight="1" x14ac:dyDescent="0.4">
      <c r="A591" s="498" t="s">
        <v>23</v>
      </c>
      <c r="B591" s="499"/>
      <c r="C591" s="499"/>
      <c r="D591" s="499"/>
      <c r="E591" s="499"/>
      <c r="F591" s="500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0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0" t="str">
        <f>IFERROR(E605/F605,"N.A")</f>
        <v>N.A</v>
      </c>
      <c r="E605" s="413">
        <f>COUNTIF('A3 Exploitation'!F579:F604,"ok")</f>
        <v>0</v>
      </c>
      <c r="F605" s="413">
        <f>COUNTA('A3 Exploitation'!F579:F604)</f>
        <v>0</v>
      </c>
      <c r="G605" s="129"/>
    </row>
    <row r="606" spans="1:7" ht="21" x14ac:dyDescent="0.4">
      <c r="A606" s="455" t="s">
        <v>34</v>
      </c>
      <c r="B606" s="455"/>
      <c r="C606" s="456"/>
      <c r="D606" s="377">
        <f>SUM(B592:C605)</f>
        <v>0</v>
      </c>
      <c r="E606" s="108"/>
      <c r="F606" s="114"/>
      <c r="G606" s="114"/>
    </row>
    <row r="607" spans="1:7" ht="21" x14ac:dyDescent="0.4">
      <c r="A607" s="455" t="s">
        <v>33</v>
      </c>
      <c r="B607" s="455"/>
      <c r="C607" s="455"/>
      <c r="D607" s="387" t="e">
        <f>D606/(COUNT(B592:C605)*2)</f>
        <v>#DIV/0!</v>
      </c>
      <c r="E607" s="108"/>
      <c r="F607" s="114"/>
      <c r="G607" s="114"/>
    </row>
    <row r="608" spans="1:7" ht="21" x14ac:dyDescent="0.4">
      <c r="A608" s="388"/>
      <c r="B608" s="389"/>
      <c r="C608" s="391"/>
      <c r="D608" s="392"/>
      <c r="E608" s="108"/>
      <c r="F608" s="114"/>
      <c r="G608" s="114"/>
    </row>
    <row r="609" spans="1:7" s="80" customFormat="1" ht="22.5" x14ac:dyDescent="0.45">
      <c r="A609" s="376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57" t="s">
        <v>170</v>
      </c>
      <c r="B610" s="458"/>
      <c r="C610" s="459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68" t="s">
        <v>8</v>
      </c>
      <c r="B612" s="468"/>
      <c r="C612" s="468"/>
      <c r="D612" s="468"/>
      <c r="E612" s="468"/>
      <c r="F612" s="468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9" t="s">
        <v>28</v>
      </c>
      <c r="B614" s="450" t="s">
        <v>29</v>
      </c>
      <c r="C614" s="450"/>
      <c r="D614" s="450" t="s">
        <v>42</v>
      </c>
      <c r="E614" s="451" t="s">
        <v>266</v>
      </c>
      <c r="F614" s="451" t="s">
        <v>302</v>
      </c>
      <c r="G614" s="114"/>
    </row>
    <row r="615" spans="1:7" ht="18.75" customHeight="1" x14ac:dyDescent="0.4">
      <c r="A615" s="449"/>
      <c r="B615" s="118" t="s">
        <v>32</v>
      </c>
      <c r="C615" s="118" t="s">
        <v>31</v>
      </c>
      <c r="D615" s="450"/>
      <c r="E615" s="451"/>
      <c r="F615" s="451"/>
      <c r="G615" s="129"/>
    </row>
    <row r="616" spans="1:7" s="80" customFormat="1" ht="18.75" customHeight="1" x14ac:dyDescent="0.4">
      <c r="A616" s="359"/>
      <c r="B616" s="360"/>
      <c r="C616" s="360"/>
      <c r="D616" s="360"/>
      <c r="E616" s="361"/>
      <c r="F616" s="361"/>
      <c r="G616" s="129"/>
    </row>
    <row r="617" spans="1:7" ht="24.75" x14ac:dyDescent="0.4">
      <c r="A617" s="362" t="s">
        <v>90</v>
      </c>
      <c r="B617" s="137"/>
      <c r="C617" s="466"/>
      <c r="D617" s="466"/>
      <c r="E617" s="466"/>
      <c r="F617" s="467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55" t="s">
        <v>34</v>
      </c>
      <c r="B627" s="455"/>
      <c r="C627" s="455"/>
      <c r="D627" s="377">
        <f>SUM(B618:C626)</f>
        <v>0</v>
      </c>
      <c r="E627" s="492"/>
      <c r="F627" s="471"/>
      <c r="G627" s="129"/>
    </row>
    <row r="628" spans="1:7" ht="21" x14ac:dyDescent="0.4">
      <c r="A628" s="455" t="s">
        <v>33</v>
      </c>
      <c r="B628" s="455"/>
      <c r="C628" s="455"/>
      <c r="D628" s="387" t="e">
        <f>D627/(COUNT(B618:C626)*2)</f>
        <v>#DIV/0!</v>
      </c>
      <c r="E628" s="493"/>
      <c r="F628" s="494"/>
      <c r="G628" s="129"/>
    </row>
    <row r="629" spans="1:7" ht="21" x14ac:dyDescent="0.4">
      <c r="A629" s="325"/>
      <c r="B629" s="135"/>
      <c r="C629" s="491"/>
      <c r="D629" s="491"/>
      <c r="E629" s="491"/>
      <c r="F629" s="491"/>
      <c r="G629" s="129"/>
    </row>
    <row r="630" spans="1:7" ht="18.75" customHeight="1" x14ac:dyDescent="0.4">
      <c r="A630" s="362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63" t="s">
        <v>34</v>
      </c>
      <c r="B639" s="464"/>
      <c r="C639" s="465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2" t="s">
        <v>96</v>
      </c>
      <c r="B642" s="137"/>
      <c r="C642" s="466"/>
      <c r="D642" s="466"/>
      <c r="E642" s="466"/>
      <c r="F642" s="467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63" t="s">
        <v>34</v>
      </c>
      <c r="B650" s="464"/>
      <c r="C650" s="465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80"/>
      <c r="B652" s="480"/>
      <c r="C652" s="480"/>
      <c r="D652" s="480"/>
      <c r="E652" s="480"/>
      <c r="F652" s="480"/>
      <c r="G652" s="480"/>
    </row>
    <row r="653" spans="1:16382" ht="24.75" x14ac:dyDescent="0.4">
      <c r="A653" s="362" t="s">
        <v>26</v>
      </c>
      <c r="B653" s="466"/>
      <c r="C653" s="466"/>
      <c r="D653" s="466"/>
      <c r="E653" s="466"/>
      <c r="F653" s="467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501" t="s">
        <v>311</v>
      </c>
      <c r="B661" s="502"/>
      <c r="C661" s="502"/>
      <c r="D661" s="502"/>
      <c r="E661" s="502"/>
      <c r="F661" s="503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1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0" t="str">
        <f>IFERROR(E668/F668,"N.A")</f>
        <v>N.A</v>
      </c>
      <c r="E668" s="413">
        <f>COUNTIF('A3 Exploitation'!F618:F667,"ok")</f>
        <v>0</v>
      </c>
      <c r="F668" s="413">
        <f>COUNTA('A3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6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6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68" t="s">
        <v>356</v>
      </c>
      <c r="B676" s="468"/>
      <c r="C676" s="468"/>
      <c r="D676" s="468"/>
      <c r="E676" s="468"/>
      <c r="F676" s="468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9" t="s">
        <v>28</v>
      </c>
      <c r="B678" s="450" t="s">
        <v>29</v>
      </c>
      <c r="C678" s="450"/>
      <c r="D678" s="450" t="s">
        <v>42</v>
      </c>
      <c r="E678" s="451" t="s">
        <v>266</v>
      </c>
      <c r="F678" s="451" t="s">
        <v>302</v>
      </c>
      <c r="G678" s="129"/>
    </row>
    <row r="679" spans="1:7" ht="21" x14ac:dyDescent="0.4">
      <c r="A679" s="449"/>
      <c r="B679" s="118" t="s">
        <v>32</v>
      </c>
      <c r="C679" s="118" t="s">
        <v>31</v>
      </c>
      <c r="D679" s="450"/>
      <c r="E679" s="451"/>
      <c r="F679" s="451"/>
      <c r="G679" s="114"/>
    </row>
    <row r="680" spans="1:7" s="80" customFormat="1" ht="22.5" x14ac:dyDescent="0.4">
      <c r="A680" s="359"/>
      <c r="B680" s="360"/>
      <c r="C680" s="360"/>
      <c r="D680" s="360"/>
      <c r="E680" s="361"/>
      <c r="F680" s="361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2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0" t="str">
        <f>IFERROR(E700/F700,"N.A")</f>
        <v>N.A</v>
      </c>
      <c r="E700" s="413">
        <f>COUNTIF('A3 Exploitation'!F681:F699,"ok")</f>
        <v>0</v>
      </c>
      <c r="F700" s="413">
        <f>COUNTA('A3 Exploitation'!F681:F699)</f>
        <v>0</v>
      </c>
      <c r="G700" s="114"/>
    </row>
    <row r="701" spans="1:7" s="80" customFormat="1" ht="22.5" x14ac:dyDescent="0.45">
      <c r="A701" s="376" t="s">
        <v>427</v>
      </c>
      <c r="B701" s="189"/>
      <c r="C701" s="190"/>
      <c r="D701" s="393">
        <f>SUM(B681:C700)</f>
        <v>0</v>
      </c>
      <c r="E701" s="108"/>
      <c r="F701" s="114"/>
      <c r="G701" s="129"/>
    </row>
    <row r="702" spans="1:7" ht="22.5" x14ac:dyDescent="0.45">
      <c r="A702" s="376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504" t="s">
        <v>459</v>
      </c>
      <c r="B704" s="504"/>
      <c r="C704" s="504"/>
      <c r="D704" s="504"/>
      <c r="E704" s="504"/>
      <c r="F704" s="504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475" t="s">
        <v>28</v>
      </c>
      <c r="B706" s="489" t="s">
        <v>29</v>
      </c>
      <c r="C706" s="489"/>
      <c r="D706" s="450" t="s">
        <v>42</v>
      </c>
      <c r="E706" s="451" t="s">
        <v>266</v>
      </c>
      <c r="F706" s="451" t="s">
        <v>302</v>
      </c>
      <c r="G706" s="274"/>
    </row>
    <row r="707" spans="1:7" ht="21" x14ac:dyDescent="0.4">
      <c r="A707" s="476"/>
      <c r="B707" s="382" t="s">
        <v>32</v>
      </c>
      <c r="C707" s="382" t="s">
        <v>31</v>
      </c>
      <c r="D707" s="450"/>
      <c r="E707" s="451"/>
      <c r="F707" s="451"/>
      <c r="G707" s="274"/>
    </row>
    <row r="708" spans="1:7" s="80" customFormat="1" ht="22.5" x14ac:dyDescent="0.4">
      <c r="A708" s="359"/>
      <c r="B708" s="360"/>
      <c r="C708" s="360"/>
      <c r="D708" s="360"/>
      <c r="E708" s="361"/>
      <c r="F708" s="361"/>
      <c r="G708" s="129"/>
    </row>
    <row r="709" spans="1:7" ht="24.75" x14ac:dyDescent="0.4">
      <c r="A709" s="452" t="s">
        <v>306</v>
      </c>
      <c r="B709" s="453"/>
      <c r="C709" s="453"/>
      <c r="D709" s="453"/>
      <c r="E709" s="453"/>
      <c r="F709" s="454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0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73"/>
      <c r="C715" s="474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473"/>
      <c r="C716" s="474"/>
      <c r="D716" s="396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4"/>
      <c r="C717" s="374"/>
      <c r="D717" s="250"/>
      <c r="E717" s="394"/>
      <c r="F717" s="395"/>
      <c r="G717" s="129"/>
    </row>
    <row r="718" spans="1:7" ht="24.75" x14ac:dyDescent="0.4">
      <c r="A718" s="452" t="s">
        <v>307</v>
      </c>
      <c r="B718" s="453"/>
      <c r="C718" s="453"/>
      <c r="D718" s="453"/>
      <c r="E718" s="453"/>
      <c r="F718" s="454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0" t="str">
        <f>IFERROR(E721/F721,"N.A")</f>
        <v>N.A</v>
      </c>
      <c r="E721" s="413">
        <f>COUNTIF('A3 Exploitation'!F710:F720,"ok")</f>
        <v>0</v>
      </c>
      <c r="F721" s="413">
        <f>COUNTA('A3 Exploitation'!F710:F720)</f>
        <v>0</v>
      </c>
    </row>
    <row r="722" spans="1:7" ht="21" x14ac:dyDescent="0.3">
      <c r="A722" s="130" t="s">
        <v>34</v>
      </c>
      <c r="B722" s="130"/>
      <c r="C722" s="148"/>
      <c r="D722" s="358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6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6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5" t="s">
        <v>422</v>
      </c>
      <c r="B728" s="264"/>
      <c r="C728" s="264"/>
      <c r="D728" s="412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algorithmName="SHA-512" hashValue="DJlsM0iQ8+gk99LsliWAhlYNz1ye2zOFguEtBotSlRNbA3I1jUA07T7StaOe2VMPDqPdxTJxnPj+y4GXszfCnw==" saltValue="hnOq5Vtj7+q8LXvYJZWnfQ==" spinCount="100000" sheet="1" objects="1" scenarios="1"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0" zoomScale="80" zoomScaleNormal="90" zoomScaleSheetLayoutView="80" workbookViewId="0">
      <selection activeCell="D183" sqref="D183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50"/>
      <c r="E1" s="550"/>
      <c r="F1" s="550"/>
      <c r="G1" s="550"/>
    </row>
    <row r="2" spans="1:7" s="258" customFormat="1" ht="24" x14ac:dyDescent="0.45">
      <c r="A2" s="1"/>
      <c r="B2" s="12">
        <v>1</v>
      </c>
      <c r="D2" s="381"/>
      <c r="E2" s="381"/>
      <c r="F2" s="381"/>
      <c r="G2" s="92"/>
    </row>
    <row r="3" spans="1:7" s="258" customFormat="1" ht="24" x14ac:dyDescent="0.45">
      <c r="A3" s="1"/>
      <c r="B3" s="12">
        <v>2</v>
      </c>
      <c r="D3" s="381"/>
      <c r="E3" s="381"/>
      <c r="F3" s="381"/>
      <c r="G3" s="92"/>
    </row>
    <row r="4" spans="1:7" s="258" customFormat="1" ht="16.5" customHeight="1" x14ac:dyDescent="0.45">
      <c r="A4" s="1"/>
      <c r="B4" s="12" t="s">
        <v>30</v>
      </c>
      <c r="D4" s="259"/>
      <c r="E4" s="381"/>
      <c r="F4" s="381"/>
      <c r="G4" s="92"/>
    </row>
    <row r="5" spans="1:7" s="258" customFormat="1" ht="16.5" customHeight="1" x14ac:dyDescent="0.45">
      <c r="A5" s="1"/>
      <c r="D5" s="381"/>
      <c r="E5" s="381"/>
      <c r="F5" s="381"/>
      <c r="G5" s="92"/>
    </row>
    <row r="6" spans="1:7" s="258" customFormat="1" ht="37.5" customHeight="1" x14ac:dyDescent="0.45">
      <c r="A6" s="551" t="s">
        <v>46</v>
      </c>
      <c r="B6" s="551"/>
      <c r="C6" s="551"/>
      <c r="D6" s="551"/>
      <c r="E6" s="551"/>
      <c r="F6" s="551"/>
      <c r="G6" s="92"/>
    </row>
    <row r="7" spans="1:7" s="258" customFormat="1" ht="21.75" customHeight="1" x14ac:dyDescent="0.45">
      <c r="A7" s="552" t="str">
        <f>'Page de garde'!D18</f>
        <v>Lafrane Sfax</v>
      </c>
      <c r="B7" s="552"/>
      <c r="C7" s="552"/>
      <c r="D7" s="552"/>
      <c r="E7" s="552"/>
      <c r="F7" s="552"/>
      <c r="G7" s="92"/>
    </row>
    <row r="8" spans="1:7" s="258" customFormat="1" ht="24" x14ac:dyDescent="0.45">
      <c r="A8" s="4" t="s">
        <v>39</v>
      </c>
      <c r="B8" s="553" t="str">
        <f>'A1 Exploitation'!B9:F9</f>
        <v>Dr Hatem KARAA</v>
      </c>
      <c r="C8" s="553"/>
      <c r="D8" s="553"/>
      <c r="E8" s="553"/>
      <c r="F8" s="553"/>
      <c r="G8" s="92"/>
    </row>
    <row r="9" spans="1:7" s="258" customFormat="1" ht="24" x14ac:dyDescent="0.45">
      <c r="A9" s="5" t="s">
        <v>41</v>
      </c>
      <c r="B9" s="554" t="str">
        <f>'A1 Exploitation'!B10:F10</f>
        <v>Directeur du magasin et chefs de rayon</v>
      </c>
      <c r="C9" s="554"/>
      <c r="D9" s="554"/>
      <c r="E9" s="554"/>
      <c r="F9" s="554"/>
      <c r="G9" s="92"/>
    </row>
    <row r="10" spans="1:7" s="258" customFormat="1" ht="24" x14ac:dyDescent="0.45">
      <c r="A10" s="4" t="s">
        <v>40</v>
      </c>
      <c r="B10" s="549">
        <f>'A1 Exploitation'!B11:F11</f>
        <v>43510</v>
      </c>
      <c r="C10" s="549"/>
      <c r="D10" s="549"/>
      <c r="E10" s="549"/>
      <c r="F10" s="549"/>
      <c r="G10" s="92"/>
    </row>
    <row r="11" spans="1:7" s="258" customFormat="1" ht="24" x14ac:dyDescent="0.45">
      <c r="A11" s="4" t="s">
        <v>250</v>
      </c>
      <c r="B11" s="546" t="e">
        <f>D199</f>
        <v>#DIV/0!</v>
      </c>
      <c r="C11" s="546"/>
      <c r="D11" s="546"/>
      <c r="E11" s="546"/>
      <c r="F11" s="546"/>
      <c r="G11" s="92"/>
    </row>
    <row r="12" spans="1:7" s="258" customFormat="1" ht="22.5" x14ac:dyDescent="0.45">
      <c r="A12" s="1"/>
      <c r="D12" s="514"/>
      <c r="E12" s="514"/>
      <c r="F12" s="514"/>
      <c r="G12" s="514"/>
    </row>
    <row r="13" spans="1:7" s="258" customFormat="1" ht="11.25" customHeight="1" x14ac:dyDescent="0.3">
      <c r="A13" s="547" t="s">
        <v>28</v>
      </c>
      <c r="B13" s="548" t="s">
        <v>29</v>
      </c>
      <c r="C13" s="548"/>
      <c r="D13" s="548" t="s">
        <v>42</v>
      </c>
      <c r="E13" s="548" t="s">
        <v>160</v>
      </c>
      <c r="F13" s="548" t="s">
        <v>161</v>
      </c>
      <c r="G13" s="80"/>
    </row>
    <row r="14" spans="1:7" s="258" customFormat="1" ht="12.75" customHeight="1" x14ac:dyDescent="0.3">
      <c r="A14" s="547"/>
      <c r="B14" s="22" t="s">
        <v>32</v>
      </c>
      <c r="C14" s="22" t="s">
        <v>31</v>
      </c>
      <c r="D14" s="548"/>
      <c r="E14" s="548"/>
      <c r="F14" s="548"/>
      <c r="G14" s="94"/>
    </row>
    <row r="15" spans="1:7" x14ac:dyDescent="0.3">
      <c r="A15" s="537"/>
      <c r="B15" s="538"/>
      <c r="C15" s="538"/>
      <c r="D15" s="538"/>
      <c r="E15" s="538"/>
      <c r="F15" s="538"/>
    </row>
    <row r="16" spans="1:7" ht="19.5" x14ac:dyDescent="0.4">
      <c r="A16" s="541" t="s">
        <v>0</v>
      </c>
      <c r="B16" s="542"/>
      <c r="C16" s="542"/>
      <c r="D16" s="542"/>
      <c r="E16" s="542"/>
      <c r="F16" s="542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43" t="s">
        <v>34</v>
      </c>
      <c r="B22" s="539"/>
      <c r="C22" s="540"/>
      <c r="D22" s="380">
        <f>SUM(B17:C21)</f>
        <v>0</v>
      </c>
    </row>
    <row r="23" spans="1:7" x14ac:dyDescent="0.3">
      <c r="A23" s="530" t="s">
        <v>251</v>
      </c>
      <c r="B23" s="531"/>
      <c r="C23" s="532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35" t="s">
        <v>4</v>
      </c>
      <c r="B25" s="536"/>
      <c r="C25" s="536"/>
      <c r="D25" s="536"/>
      <c r="E25" s="536"/>
      <c r="F25" s="536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30" t="s">
        <v>34</v>
      </c>
      <c r="B33" s="531"/>
      <c r="C33" s="532"/>
      <c r="D33" s="379">
        <f>SUM(B26:C32)</f>
        <v>0</v>
      </c>
    </row>
    <row r="34" spans="1:7" x14ac:dyDescent="0.3">
      <c r="A34" s="530" t="s">
        <v>251</v>
      </c>
      <c r="B34" s="531"/>
      <c r="C34" s="532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35" t="s">
        <v>180</v>
      </c>
      <c r="B36" s="536"/>
      <c r="C36" s="536"/>
      <c r="D36" s="536"/>
      <c r="E36" s="536"/>
      <c r="F36" s="536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30" t="s">
        <v>34</v>
      </c>
      <c r="B42" s="531"/>
      <c r="C42" s="532"/>
      <c r="D42" s="379">
        <f>SUM(B37:C41)</f>
        <v>0</v>
      </c>
      <c r="E42" s="259"/>
      <c r="F42" s="259"/>
      <c r="G42" s="93"/>
    </row>
    <row r="43" spans="1:7" s="10" customFormat="1" x14ac:dyDescent="0.3">
      <c r="A43" s="530" t="s">
        <v>251</v>
      </c>
      <c r="B43" s="531"/>
      <c r="C43" s="532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4" t="s">
        <v>19</v>
      </c>
      <c r="B45" s="545"/>
      <c r="C45" s="545"/>
      <c r="D45" s="545"/>
      <c r="E45" s="545"/>
      <c r="F45" s="545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30" t="s">
        <v>34</v>
      </c>
      <c r="B52" s="531"/>
      <c r="C52" s="532"/>
      <c r="D52" s="379">
        <f>SUM(B46:C51)</f>
        <v>0</v>
      </c>
    </row>
    <row r="53" spans="1:7" x14ac:dyDescent="0.3">
      <c r="A53" s="530" t="s">
        <v>251</v>
      </c>
      <c r="B53" s="531"/>
      <c r="C53" s="532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35" t="s">
        <v>8</v>
      </c>
      <c r="B55" s="536"/>
      <c r="C55" s="536"/>
      <c r="D55" s="536"/>
      <c r="E55" s="536"/>
      <c r="F55" s="536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30" t="s">
        <v>34</v>
      </c>
      <c r="B63" s="531"/>
      <c r="C63" s="532"/>
      <c r="D63" s="379">
        <f>SUM(B56:C62)</f>
        <v>0</v>
      </c>
    </row>
    <row r="64" spans="1:7" x14ac:dyDescent="0.3">
      <c r="A64" s="530" t="s">
        <v>251</v>
      </c>
      <c r="B64" s="531"/>
      <c r="C64" s="532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35" t="s">
        <v>111</v>
      </c>
      <c r="B66" s="536"/>
      <c r="C66" s="536"/>
      <c r="D66" s="536"/>
      <c r="E66" s="536"/>
      <c r="F66" s="536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30" t="s">
        <v>34</v>
      </c>
      <c r="B84" s="531"/>
      <c r="C84" s="532"/>
      <c r="D84" s="379">
        <f>SUM(B67:C83)</f>
        <v>0</v>
      </c>
    </row>
    <row r="85" spans="1:7" x14ac:dyDescent="0.3">
      <c r="A85" s="530" t="s">
        <v>251</v>
      </c>
      <c r="B85" s="531"/>
      <c r="C85" s="532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35" t="s">
        <v>172</v>
      </c>
      <c r="B87" s="536"/>
      <c r="C87" s="536"/>
      <c r="D87" s="536"/>
      <c r="E87" s="536"/>
      <c r="F87" s="536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30" t="s">
        <v>34</v>
      </c>
      <c r="B102" s="531"/>
      <c r="C102" s="532"/>
      <c r="D102" s="379">
        <f>SUM(B88:C101)</f>
        <v>0</v>
      </c>
    </row>
    <row r="103" spans="1:7" x14ac:dyDescent="0.3">
      <c r="A103" s="530" t="s">
        <v>251</v>
      </c>
      <c r="B103" s="531"/>
      <c r="C103" s="532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35" t="s">
        <v>173</v>
      </c>
      <c r="B106" s="536"/>
      <c r="C106" s="536"/>
      <c r="D106" s="536"/>
      <c r="E106" s="536"/>
      <c r="F106" s="536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30" t="s">
        <v>34</v>
      </c>
      <c r="B118" s="531"/>
      <c r="C118" s="532"/>
      <c r="D118" s="379">
        <f>SUM(B107:C117)</f>
        <v>0</v>
      </c>
      <c r="E118" s="259"/>
      <c r="F118" s="259"/>
      <c r="G118" s="93"/>
    </row>
    <row r="119" spans="1:7" s="10" customFormat="1" x14ac:dyDescent="0.3">
      <c r="A119" s="530" t="s">
        <v>251</v>
      </c>
      <c r="B119" s="531"/>
      <c r="C119" s="532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35" t="s">
        <v>156</v>
      </c>
      <c r="B121" s="536"/>
      <c r="C121" s="536"/>
      <c r="D121" s="536"/>
      <c r="E121" s="536"/>
      <c r="F121" s="536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30" t="s">
        <v>34</v>
      </c>
      <c r="B133" s="531"/>
      <c r="C133" s="532"/>
      <c r="D133" s="379">
        <f>SUM(B122:C132)</f>
        <v>0</v>
      </c>
    </row>
    <row r="134" spans="1:7" x14ac:dyDescent="0.3">
      <c r="A134" s="530" t="s">
        <v>251</v>
      </c>
      <c r="B134" s="531"/>
      <c r="C134" s="532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35" t="s">
        <v>61</v>
      </c>
      <c r="B136" s="536"/>
      <c r="C136" s="536"/>
      <c r="D136" s="536"/>
      <c r="E136" s="536"/>
      <c r="F136" s="536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30" t="s">
        <v>34</v>
      </c>
      <c r="B149" s="531"/>
      <c r="C149" s="532"/>
      <c r="D149" s="379">
        <f>SUM(B137:C148)</f>
        <v>0</v>
      </c>
    </row>
    <row r="150" spans="1:7" x14ac:dyDescent="0.3">
      <c r="A150" s="530" t="s">
        <v>251</v>
      </c>
      <c r="B150" s="531"/>
      <c r="C150" s="532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35" t="s">
        <v>178</v>
      </c>
      <c r="B152" s="536"/>
      <c r="C152" s="536"/>
      <c r="D152" s="536"/>
      <c r="E152" s="536"/>
      <c r="F152" s="536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30" t="s">
        <v>34</v>
      </c>
      <c r="B161" s="539"/>
      <c r="C161" s="540"/>
      <c r="D161" s="380">
        <f>SUM(B153:C160)</f>
        <v>0</v>
      </c>
    </row>
    <row r="162" spans="1:7" x14ac:dyDescent="0.3">
      <c r="A162" s="530" t="s">
        <v>251</v>
      </c>
      <c r="B162" s="531"/>
      <c r="C162" s="532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35" t="s">
        <v>64</v>
      </c>
      <c r="B164" s="536"/>
      <c r="C164" s="536"/>
      <c r="D164" s="536"/>
      <c r="E164" s="536"/>
      <c r="F164" s="536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30" t="s">
        <v>34</v>
      </c>
      <c r="B169" s="531"/>
      <c r="C169" s="532"/>
      <c r="D169" s="379">
        <f>SUM(B165:C168)</f>
        <v>0</v>
      </c>
    </row>
    <row r="170" spans="1:7" x14ac:dyDescent="0.3">
      <c r="A170" s="530" t="s">
        <v>251</v>
      </c>
      <c r="B170" s="531"/>
      <c r="C170" s="532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33" t="s">
        <v>15</v>
      </c>
      <c r="B172" s="534"/>
      <c r="C172" s="534"/>
      <c r="D172" s="534"/>
      <c r="E172" s="534"/>
      <c r="F172" s="534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30" t="s">
        <v>34</v>
      </c>
      <c r="B177" s="531"/>
      <c r="C177" s="532"/>
      <c r="D177" s="379">
        <f>SUM(B173:C176)</f>
        <v>0</v>
      </c>
    </row>
    <row r="178" spans="1:7" x14ac:dyDescent="0.3">
      <c r="A178" s="530" t="s">
        <v>251</v>
      </c>
      <c r="B178" s="531"/>
      <c r="C178" s="532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35" t="s">
        <v>65</v>
      </c>
      <c r="B180" s="536"/>
      <c r="C180" s="536"/>
      <c r="D180" s="536"/>
      <c r="E180" s="536"/>
      <c r="F180" s="536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30" t="s">
        <v>34</v>
      </c>
      <c r="B186" s="531"/>
      <c r="C186" s="532"/>
      <c r="D186" s="379">
        <f>SUM(B181:C185)</f>
        <v>0</v>
      </c>
    </row>
    <row r="187" spans="1:7" x14ac:dyDescent="0.3">
      <c r="A187" s="530" t="s">
        <v>251</v>
      </c>
      <c r="B187" s="531"/>
      <c r="C187" s="532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35" t="s">
        <v>177</v>
      </c>
      <c r="B189" s="536"/>
      <c r="C189" s="536"/>
      <c r="D189" s="536"/>
      <c r="E189" s="536"/>
      <c r="F189" s="536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30" t="s">
        <v>34</v>
      </c>
      <c r="B194" s="531"/>
      <c r="C194" s="532"/>
      <c r="D194" s="40">
        <f>SUM(B190:C193)</f>
        <v>0</v>
      </c>
    </row>
    <row r="195" spans="1:6" x14ac:dyDescent="0.3">
      <c r="A195" s="530" t="s">
        <v>251</v>
      </c>
      <c r="B195" s="531"/>
      <c r="C195" s="532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5">
        <f>COUNTIF('A3 Technique'!F17:F193,"ok")</f>
        <v>0</v>
      </c>
      <c r="F197" s="415">
        <f>COUNTA('A3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574KROHL3Kg89TInWfUPO5C91n+LCIFtNQVQ/n+1J7ElkKy5GnolQt3D8Y/iGr2/zADwKQzVjMbVU0TkohuDEw==" saltValue="ljZ6kWqOJcag3UCEfRkigQ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2019-01-11T11:00:47Z</cp:lastPrinted>
  <dcterms:created xsi:type="dcterms:W3CDTF">2015-10-03T07:44:26Z</dcterms:created>
  <dcterms:modified xsi:type="dcterms:W3CDTF">2019-04-26T21:07:04Z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