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Lafrane/2018/8/"/>
    </mc:Choice>
  </mc:AlternateContent>
  <bookViews>
    <workbookView xWindow="0" yWindow="0" windowWidth="2370" windowHeight="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3" l="1"/>
  <c r="B543" i="31" l="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476" i="33"/>
  <c r="B153" i="33"/>
  <c r="F543" i="31"/>
  <c r="D444" i="43"/>
  <c r="D197" i="32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B476" i="43"/>
  <c r="D477" i="43" s="1"/>
  <c r="D476" i="40"/>
  <c r="B476" i="40" s="1"/>
  <c r="D477" i="40" s="1"/>
  <c r="D222" i="40"/>
  <c r="D223" i="40" s="1"/>
  <c r="D25" i="40"/>
  <c r="D26" i="40" s="1"/>
  <c r="D476" i="38"/>
  <c r="B476" i="38" s="1"/>
  <c r="D477" i="38" s="1"/>
  <c r="D285" i="38"/>
  <c r="D286" i="38" s="1"/>
  <c r="D25" i="38"/>
  <c r="D26" i="38" s="1"/>
  <c r="D493" i="31"/>
  <c r="D494" i="31" s="1"/>
  <c r="D476" i="31"/>
  <c r="D222" i="31"/>
  <c r="D223" i="31" s="1"/>
  <c r="D25" i="31"/>
  <c r="D26" i="31" s="1"/>
  <c r="D476" i="33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D498" i="40" s="1"/>
  <c r="B498" i="40" s="1"/>
  <c r="D499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B353" i="40" s="1"/>
  <c r="D354" i="40" s="1"/>
  <c r="F313" i="40"/>
  <c r="E313" i="40"/>
  <c r="F261" i="40"/>
  <c r="E261" i="40"/>
  <c r="D261" i="40" s="1"/>
  <c r="B261" i="40" s="1"/>
  <c r="F200" i="40"/>
  <c r="E200" i="40"/>
  <c r="F153" i="40"/>
  <c r="E153" i="40"/>
  <c r="D153" i="40" s="1"/>
  <c r="B153" i="40" s="1"/>
  <c r="D154" i="40" s="1"/>
  <c r="F99" i="40"/>
  <c r="E99" i="40"/>
  <c r="F41" i="40"/>
  <c r="E41" i="40"/>
  <c r="D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D543" i="38" s="1"/>
  <c r="B543" i="38" s="1"/>
  <c r="D544" i="38" s="1"/>
  <c r="F532" i="38"/>
  <c r="E532" i="38"/>
  <c r="D532" i="38" s="1"/>
  <c r="B532" i="38" s="1"/>
  <c r="D533" i="38" s="1"/>
  <c r="D534" i="38" s="1"/>
  <c r="F512" i="38"/>
  <c r="E512" i="38"/>
  <c r="D512" i="38" s="1"/>
  <c r="F498" i="38"/>
  <c r="E498" i="38"/>
  <c r="D498" i="38" s="1"/>
  <c r="B498" i="38" s="1"/>
  <c r="D499" i="38" s="1"/>
  <c r="F476" i="38"/>
  <c r="E476" i="38"/>
  <c r="F439" i="38"/>
  <c r="E439" i="38"/>
  <c r="D439" i="38" s="1"/>
  <c r="F386" i="38"/>
  <c r="E386" i="38"/>
  <c r="D386" i="38" s="1"/>
  <c r="B386" i="38" s="1"/>
  <c r="D387" i="38" s="1"/>
  <c r="F353" i="38"/>
  <c r="E353" i="38"/>
  <c r="D353" i="38" s="1"/>
  <c r="B353" i="38" s="1"/>
  <c r="D354" i="38" s="1"/>
  <c r="F313" i="38"/>
  <c r="E313" i="38"/>
  <c r="D313" i="38" s="1"/>
  <c r="B313" i="38" s="1"/>
  <c r="D314" i="38" s="1"/>
  <c r="F261" i="38"/>
  <c r="E261" i="38"/>
  <c r="D261" i="38" s="1"/>
  <c r="B261" i="38" s="1"/>
  <c r="F200" i="38"/>
  <c r="E200" i="38"/>
  <c r="D200" i="38" s="1"/>
  <c r="B200" i="38" s="1"/>
  <c r="F153" i="38"/>
  <c r="E153" i="38"/>
  <c r="D153" i="38" s="1"/>
  <c r="B153" i="38" s="1"/>
  <c r="D154" i="38" s="1"/>
  <c r="F99" i="38"/>
  <c r="E99" i="38"/>
  <c r="D99" i="38" s="1"/>
  <c r="F41" i="38"/>
  <c r="E41" i="38"/>
  <c r="D41" i="38" s="1"/>
  <c r="B41" i="38" s="1"/>
  <c r="D42" i="38" s="1"/>
  <c r="D45" i="38" s="1"/>
  <c r="D46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F532" i="33"/>
  <c r="E532" i="33"/>
  <c r="D532" i="33" s="1"/>
  <c r="F512" i="33"/>
  <c r="E512" i="33"/>
  <c r="D512" i="33" s="1"/>
  <c r="F498" i="33"/>
  <c r="E498" i="33"/>
  <c r="D498" i="33" s="1"/>
  <c r="F476" i="33"/>
  <c r="E476" i="33"/>
  <c r="F439" i="33"/>
  <c r="E439" i="33"/>
  <c r="D439" i="33" s="1"/>
  <c r="F386" i="33"/>
  <c r="E386" i="33"/>
  <c r="D386" i="33" s="1"/>
  <c r="F353" i="33"/>
  <c r="E353" i="33"/>
  <c r="D353" i="33" s="1"/>
  <c r="F313" i="33"/>
  <c r="E313" i="33"/>
  <c r="D313" i="33" s="1"/>
  <c r="B313" i="33" s="1"/>
  <c r="F261" i="33"/>
  <c r="E261" i="33"/>
  <c r="D261" i="33" s="1"/>
  <c r="F200" i="33"/>
  <c r="E200" i="33"/>
  <c r="D200" i="33" s="1"/>
  <c r="F153" i="33"/>
  <c r="E153" i="33"/>
  <c r="D153" i="33" s="1"/>
  <c r="F99" i="33"/>
  <c r="E99" i="33"/>
  <c r="D99" i="33" s="1"/>
  <c r="B99" i="33" s="1"/>
  <c r="F41" i="33"/>
  <c r="E41" i="33"/>
  <c r="D41" i="33" s="1"/>
  <c r="F200" i="43"/>
  <c r="F153" i="43"/>
  <c r="F99" i="43"/>
  <c r="F41" i="43"/>
  <c r="E543" i="43"/>
  <c r="D543" i="43" s="1"/>
  <c r="B543" i="43" s="1"/>
  <c r="D544" i="43" s="1"/>
  <c r="E532" i="43"/>
  <c r="F532" i="43"/>
  <c r="F512" i="43"/>
  <c r="E512" i="43"/>
  <c r="D512" i="43" s="1"/>
  <c r="B512" i="43" s="1"/>
  <c r="D513" i="43" s="1"/>
  <c r="D514" i="43" s="1"/>
  <c r="B152" i="29" s="1"/>
  <c r="F498" i="43"/>
  <c r="E498" i="43"/>
  <c r="D498" i="43" s="1"/>
  <c r="B498" i="43" s="1"/>
  <c r="D499" i="43" s="1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D261" i="43" s="1"/>
  <c r="B261" i="43" s="1"/>
  <c r="D262" i="43" s="1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B543" i="33" l="1"/>
  <c r="D544" i="33" s="1"/>
  <c r="D545" i="33" s="1"/>
  <c r="B532" i="33"/>
  <c r="D533" i="33" s="1"/>
  <c r="D534" i="33" s="1"/>
  <c r="B512" i="33"/>
  <c r="D513" i="33" s="1"/>
  <c r="D514" i="33" s="1"/>
  <c r="B498" i="33"/>
  <c r="D499" i="33" s="1"/>
  <c r="B439" i="33"/>
  <c r="D440" i="33" s="1"/>
  <c r="B386" i="33"/>
  <c r="D387" i="33" s="1"/>
  <c r="B353" i="33"/>
  <c r="D354" i="33" s="1"/>
  <c r="B261" i="33"/>
  <c r="D262" i="33" s="1"/>
  <c r="B200" i="33"/>
  <c r="D201" i="33" s="1"/>
  <c r="D42" i="33"/>
  <c r="B41" i="33"/>
  <c r="D532" i="40"/>
  <c r="B532" i="40" s="1"/>
  <c r="D533" i="40" s="1"/>
  <c r="D534" i="40" s="1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17" i="40" s="1"/>
  <c r="D318" i="40" s="1"/>
  <c r="D386" i="40"/>
  <c r="B386" i="40" s="1"/>
  <c r="D387" i="40" s="1"/>
  <c r="D512" i="40"/>
  <c r="D543" i="40"/>
  <c r="B543" i="40" s="1"/>
  <c r="D544" i="40" s="1"/>
  <c r="B439" i="38"/>
  <c r="D440" i="38" s="1"/>
  <c r="B41" i="40"/>
  <c r="D42" i="40" s="1"/>
  <c r="D45" i="40" s="1"/>
  <c r="D46" i="40" s="1"/>
  <c r="D100" i="33"/>
  <c r="D547" i="38"/>
  <c r="B99" i="38"/>
  <c r="D100" i="38" s="1"/>
  <c r="D101" i="38" s="1"/>
  <c r="B512" i="38"/>
  <c r="D513" i="38" s="1"/>
  <c r="D514" i="38" s="1"/>
  <c r="B512" i="40"/>
  <c r="D513" i="40" s="1"/>
  <c r="D514" i="40" s="1"/>
  <c r="D41" i="43"/>
  <c r="D532" i="43"/>
  <c r="B532" i="43" s="1"/>
  <c r="D533" i="43" s="1"/>
  <c r="D534" i="43" s="1"/>
  <c r="B162" i="29" s="1"/>
  <c r="D547" i="33"/>
  <c r="D155" i="43"/>
  <c r="D157" i="43"/>
  <c r="D158" i="43" s="1"/>
  <c r="D390" i="43"/>
  <c r="D391" i="43" s="1"/>
  <c r="D388" i="43"/>
  <c r="D202" i="43"/>
  <c r="D204" i="43"/>
  <c r="D205" i="43" s="1"/>
  <c r="D443" i="43"/>
  <c r="D441" i="43"/>
  <c r="D265" i="43"/>
  <c r="D266" i="43" s="1"/>
  <c r="D263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0" i="43"/>
  <c r="D502" i="43"/>
  <c r="D503" i="43" s="1"/>
  <c r="B143" i="29" s="1"/>
  <c r="D502" i="40"/>
  <c r="D503" i="40" s="1"/>
  <c r="D45" i="33"/>
  <c r="D46" i="33" s="1"/>
  <c r="D357" i="40"/>
  <c r="D358" i="40" s="1"/>
  <c r="D440" i="40"/>
  <c r="D443" i="40" s="1"/>
  <c r="D444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477" i="31"/>
  <c r="D47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317" i="38"/>
  <c r="D318" i="38" s="1"/>
  <c r="D315" i="38"/>
  <c r="D43" i="38"/>
  <c r="D355" i="38"/>
  <c r="D500" i="38"/>
  <c r="D85" i="38"/>
  <c r="D173" i="38"/>
  <c r="D85" i="31"/>
  <c r="D173" i="31"/>
  <c r="D43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500" i="33" l="1"/>
  <c r="D502" i="33"/>
  <c r="D503" i="33" s="1"/>
  <c r="D478" i="33"/>
  <c r="D443" i="33"/>
  <c r="B126" i="29" s="1"/>
  <c r="D441" i="33"/>
  <c r="D390" i="33"/>
  <c r="D391" i="33" s="1"/>
  <c r="D388" i="33"/>
  <c r="D355" i="33"/>
  <c r="D357" i="33"/>
  <c r="D358" i="33" s="1"/>
  <c r="D263" i="33"/>
  <c r="D265" i="33"/>
  <c r="D266" i="33" s="1"/>
  <c r="D204" i="33"/>
  <c r="D205" i="33" s="1"/>
  <c r="D202" i="33"/>
  <c r="D315" i="40"/>
  <c r="D317" i="33"/>
  <c r="D318" i="33" s="1"/>
  <c r="D480" i="31"/>
  <c r="D481" i="31" s="1"/>
  <c r="D547" i="40"/>
  <c r="D102" i="33"/>
  <c r="D103" i="33" s="1"/>
  <c r="D101" i="33"/>
  <c r="D441" i="38"/>
  <c r="D443" i="38"/>
  <c r="D444" i="38" s="1"/>
  <c r="D547" i="43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63" i="39"/>
  <c r="D64" i="39" s="1"/>
  <c r="D118" i="39"/>
  <c r="D119" i="39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102" i="39"/>
  <c r="D103" i="39" s="1"/>
  <c r="D84" i="41"/>
  <c r="D85" i="41" s="1"/>
  <c r="D102" i="41"/>
  <c r="D103" i="41" s="1"/>
  <c r="D118" i="41"/>
  <c r="D119" i="41" s="1"/>
  <c r="D149" i="41"/>
  <c r="D150" i="41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12" i="43" s="1"/>
  <c r="B11" i="39"/>
  <c r="B183" i="29"/>
  <c r="B11" i="41"/>
  <c r="B184" i="29"/>
  <c r="B128" i="29"/>
  <c r="B101" i="29"/>
  <c r="B35" i="29" l="1"/>
  <c r="B12" i="40"/>
  <c r="B39" i="29"/>
  <c r="B29" i="29"/>
  <c r="B12" i="38"/>
  <c r="B38" i="29"/>
  <c r="B28" i="29"/>
  <c r="E543" i="31"/>
  <c r="F532" i="31"/>
  <c r="E532" i="31"/>
  <c r="D532" i="31" s="1"/>
  <c r="D533" i="31" s="1"/>
  <c r="D534" i="31" s="1"/>
  <c r="F512" i="31"/>
  <c r="E512" i="31"/>
  <c r="D512" i="31" s="1"/>
  <c r="D513" i="31" s="1"/>
  <c r="D514" i="31" s="1"/>
  <c r="F498" i="31"/>
  <c r="E498" i="31"/>
  <c r="D498" i="31" s="1"/>
  <c r="D499" i="31" s="1"/>
  <c r="F476" i="31"/>
  <c r="E476" i="31"/>
  <c r="F439" i="31"/>
  <c r="E439" i="31"/>
  <c r="D439" i="31" s="1"/>
  <c r="D440" i="31" s="1"/>
  <c r="F386" i="31"/>
  <c r="E386" i="31"/>
  <c r="D386" i="31" s="1"/>
  <c r="D387" i="31" s="1"/>
  <c r="F353" i="31"/>
  <c r="E353" i="31"/>
  <c r="D353" i="31" s="1"/>
  <c r="D354" i="31" s="1"/>
  <c r="F313" i="31"/>
  <c r="E313" i="31"/>
  <c r="D313" i="31" s="1"/>
  <c r="D314" i="31" s="1"/>
  <c r="F261" i="31"/>
  <c r="E261" i="31"/>
  <c r="D261" i="31" s="1"/>
  <c r="D262" i="31" s="1"/>
  <c r="F200" i="31"/>
  <c r="E200" i="31"/>
  <c r="D200" i="31" s="1"/>
  <c r="D201" i="31" s="1"/>
  <c r="F153" i="31"/>
  <c r="E153" i="31"/>
  <c r="D153" i="31" s="1"/>
  <c r="D154" i="31" s="1"/>
  <c r="F99" i="31"/>
  <c r="E99" i="31"/>
  <c r="D99" i="31" s="1"/>
  <c r="D100" i="31" s="1"/>
  <c r="F41" i="31"/>
  <c r="E41" i="31"/>
  <c r="D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18" i="35" l="1"/>
  <c r="D119" i="35" s="1"/>
  <c r="D149" i="35"/>
  <c r="D150" i="35" s="1"/>
  <c r="D102" i="35"/>
  <c r="D103" i="35" s="1"/>
  <c r="D197" i="35"/>
  <c r="B44" i="29" s="1"/>
  <c r="D161" i="35"/>
  <c r="D162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63" i="35"/>
  <c r="D64" i="35" s="1"/>
  <c r="D133" i="35"/>
  <c r="D134" i="35" s="1"/>
  <c r="D42" i="31"/>
  <c r="D157" i="31"/>
  <c r="D158" i="31" s="1"/>
  <c r="D155" i="31"/>
  <c r="D265" i="31"/>
  <c r="D266" i="31" s="1"/>
  <c r="D263" i="31"/>
  <c r="D357" i="31"/>
  <c r="D358" i="31" s="1"/>
  <c r="D355" i="31"/>
  <c r="D443" i="31"/>
  <c r="D444" i="31" s="1"/>
  <c r="D441" i="31"/>
  <c r="D500" i="31"/>
  <c r="D502" i="31"/>
  <c r="D503" i="31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61" i="32" l="1"/>
  <c r="D162" i="32" s="1"/>
  <c r="D84" i="32"/>
  <c r="D85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B11" i="32" l="1"/>
  <c r="B182" i="29"/>
  <c r="D545" i="31"/>
  <c r="B173" i="29" s="1"/>
  <c r="D548" i="31"/>
  <c r="D549" i="31" s="1"/>
  <c r="B100" i="29"/>
  <c r="C191" i="25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D118" i="25" s="1"/>
  <c r="D119" i="25" s="1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C60" i="25"/>
  <c r="C56" i="25"/>
  <c r="C51" i="25"/>
  <c r="D52" i="25" s="1"/>
  <c r="D53" i="25" s="1"/>
  <c r="C37" i="25"/>
  <c r="D42" i="25" s="1"/>
  <c r="D43" i="25" s="1"/>
  <c r="D194" i="25"/>
  <c r="D195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02" i="25" l="1"/>
  <c r="D103" i="25" s="1"/>
  <c r="D161" i="25"/>
  <c r="D162" i="25" s="1"/>
  <c r="D149" i="25"/>
  <c r="D150" i="25" s="1"/>
  <c r="D133" i="25"/>
  <c r="D134" i="25" s="1"/>
  <c r="D63" i="25"/>
  <c r="D64" i="25" s="1"/>
  <c r="B27" i="29"/>
  <c r="B37" i="29"/>
  <c r="B12" i="31"/>
  <c r="D198" i="25" l="1"/>
  <c r="D199" i="25" s="1"/>
  <c r="B26" i="29" s="1"/>
  <c r="B46" i="29"/>
  <c r="B181" i="29" l="1"/>
  <c r="B11" i="25"/>
</calcChain>
</file>

<file path=xl/sharedStrings.xml><?xml version="1.0" encoding="utf-8"?>
<sst xmlns="http://schemas.openxmlformats.org/spreadsheetml/2006/main" count="5198" uniqueCount="536">
  <si>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</si>
  <si>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</si>
  <si>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</si>
  <si>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</si>
  <si>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</si>
  <si>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</si>
  <si>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</si>
  <si>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</si>
  <si>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</si>
  <si>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</si>
  <si>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</si>
  <si>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</si>
  <si>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</si>
  <si>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</si>
  <si>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</si>
  <si>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</si>
  <si>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</si>
  <si>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</si>
  <si>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</si>
  <si>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</si>
  <si>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</si>
  <si>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</si>
  <si>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</si>
  <si>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</si>
  <si>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</si>
  <si>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</si>
  <si>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</si>
  <si>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</si>
  <si>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</si>
  <si>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</si>
  <si>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</si>
  <si>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</si>
  <si>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</si>
  <si>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</si>
  <si>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</si>
  <si>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</si>
  <si>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</si>
  <si>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</si>
  <si>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</si>
  <si>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</si>
  <si>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</si>
  <si>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</si>
  <si>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</si>
  <si>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</si>
  <si>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</si>
  <si>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</si>
  <si>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</si>
  <si>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</si>
  <si>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</si>
  <si>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</si>
  <si>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</si>
  <si>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</si>
  <si>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</si>
  <si>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</si>
  <si>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</si>
  <si>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</si>
  <si>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</si>
  <si>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</si>
  <si>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</si>
  <si>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</si>
  <si>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</si>
  <si>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</si>
  <si>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</si>
  <si>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</si>
  <si>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</si>
  <si>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</si>
  <si>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</si>
  <si>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</si>
  <si>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</si>
  <si>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</si>
  <si>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</si>
  <si>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</si>
  <si>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</si>
  <si>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</si>
  <si>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</si>
  <si>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</si>
  <si>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</si>
  <si>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</si>
  <si>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</si>
  <si>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</si>
  <si>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</si>
  <si>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</si>
  <si>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</si>
  <si>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</si>
  <si>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</si>
  <si>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</si>
  <si>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</si>
  <si>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</si>
  <si>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</si>
  <si>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</si>
  <si>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</si>
  <si>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</si>
  <si>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</si>
  <si>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</si>
  <si>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</si>
  <si>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</si>
  <si>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</si>
  <si>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</si>
  <si>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</si>
  <si>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</si>
  <si>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</si>
  <si>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</si>
  <si>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</si>
  <si>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</si>
  <si>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</si>
  <si>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</si>
  <si>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</si>
  <si>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</si>
  <si>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</si>
  <si>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</si>
  <si>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</si>
  <si>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</si>
  <si>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</si>
  <si>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</si>
  <si>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</si>
  <si>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</si>
  <si>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</si>
  <si>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</si>
  <si>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</si>
  <si>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</si>
  <si>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</si>
  <si>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</si>
  <si>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</si>
  <si>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</si>
  <si>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</si>
  <si>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</si>
  <si>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</si>
  <si>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</si>
  <si>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</si>
  <si>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</si>
  <si>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</si>
  <si>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</si>
  <si>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</si>
  <si>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</si>
  <si>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</si>
  <si>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</si>
  <si>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</si>
  <si>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</si>
  <si>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</si>
  <si>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</si>
  <si>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</si>
  <si>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</si>
  <si>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</si>
  <si>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</si>
  <si>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</si>
  <si>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</si>
  <si>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</si>
  <si>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</si>
  <si>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</si>
  <si>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</si>
  <si>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</si>
  <si>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</si>
  <si>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</si>
  <si>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</si>
  <si>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</si>
  <si>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</si>
  <si>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</si>
  <si>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</si>
  <si>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</si>
  <si>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</si>
  <si>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</si>
  <si>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</si>
  <si>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</si>
  <si>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</si>
  <si>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</si>
  <si>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</si>
  <si>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</si>
  <si>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</si>
  <si>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</si>
  <si>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</si>
  <si>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</si>
  <si>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</si>
  <si>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</si>
  <si>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</si>
  <si>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</si>
  <si>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</si>
  <si>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</si>
  <si>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</si>
  <si>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</si>
  <si>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</si>
  <si>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</si>
  <si>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</si>
  <si>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</si>
  <si>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</si>
  <si>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</si>
  <si>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</si>
  <si>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</si>
  <si>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</si>
  <si>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</si>
  <si>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</si>
  <si>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</si>
  <si>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</si>
  <si>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</si>
  <si>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</si>
  <si>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</si>
  <si>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</si>
  <si>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</si>
  <si>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</si>
  <si>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</si>
  <si>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</si>
  <si>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</si>
  <si>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</si>
  <si>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</si>
  <si>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</si>
  <si>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</si>
  <si>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</si>
  <si>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</si>
  <si>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</si>
  <si>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</si>
  <si>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</si>
  <si>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</si>
  <si>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</si>
  <si>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</si>
  <si>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</si>
  <si>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</si>
  <si>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</si>
  <si>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</si>
  <si>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</si>
  <si>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</si>
  <si>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</si>
  <si>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</si>
  <si>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</si>
  <si>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</si>
  <si>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</si>
  <si>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</si>
  <si>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</si>
  <si>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</si>
  <si>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</si>
  <si>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</si>
  <si>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</si>
  <si>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</si>
  <si>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</si>
  <si>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</si>
  <si>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</si>
  <si>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</si>
  <si>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</si>
  <si>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</si>
  <si>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</si>
  <si>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</si>
  <si>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</si>
  <si>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</si>
  <si>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</si>
  <si>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</si>
  <si>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</si>
  <si>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</si>
  <si>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</si>
  <si>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</si>
  <si>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</si>
  <si>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</si>
  <si>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</si>
  <si>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</si>
  <si>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</si>
  <si>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</si>
  <si>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</si>
  <si>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</si>
  <si>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</si>
  <si>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</si>
  <si>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</si>
  <si>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</si>
  <si>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</si>
  <si>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</si>
  <si>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</si>
  <si>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</si>
  <si>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</si>
  <si>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</si>
  <si>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</si>
  <si>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</si>
  <si>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</si>
  <si>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</si>
  <si>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</si>
  <si>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</si>
  <si>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</si>
  <si>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</si>
  <si>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</si>
  <si>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</si>
  <si>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</si>
  <si>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</si>
  <si>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</si>
  <si>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</si>
  <si>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</si>
  <si>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</si>
  <si>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</si>
  <si>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</si>
  <si>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</si>
  <si>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</si>
  <si>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</si>
  <si>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</si>
  <si>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</si>
  <si>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</si>
  <si>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</si>
  <si>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</si>
  <si>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</si>
  <si>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</si>
  <si>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</si>
  <si>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</si>
  <si>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</si>
  <si>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</si>
  <si>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</si>
  <si>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</si>
  <si>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</si>
  <si>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</si>
  <si>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</si>
  <si>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</si>
  <si>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</si>
  <si>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</si>
  <si>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</si>
  <si>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</si>
  <si>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</si>
  <si>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</si>
  <si>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</si>
  <si>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</si>
  <si>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</si>
  <si>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</si>
  <si>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</si>
  <si>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</si>
  <si>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</si>
  <si>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</si>
  <si>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</si>
  <si>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</si>
  <si>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</si>
  <si>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</si>
  <si>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</si>
  <si>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</si>
  <si>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</si>
  <si>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</si>
  <si>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</si>
  <si>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</si>
  <si>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</si>
  <si>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</si>
  <si>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</si>
  <si>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</si>
  <si>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</si>
  <si>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</si>
  <si>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</si>
  <si>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</si>
  <si>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</si>
  <si>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</si>
  <si>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</si>
  <si>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</si>
  <si>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</si>
  <si>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</si>
  <si>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</si>
  <si>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</si>
  <si>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</si>
  <si>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</si>
  <si>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</si>
  <si>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</si>
  <si>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</si>
  <si>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</si>
  <si>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</si>
  <si>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</si>
  <si>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</si>
  <si>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</si>
  <si>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</si>
  <si>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</si>
  <si>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</si>
  <si>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</si>
  <si>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</si>
  <si>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</si>
  <si>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</si>
  <si>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</si>
  <si>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</si>
  <si>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</si>
  <si>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</si>
  <si>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</si>
  <si>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</si>
  <si>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</si>
  <si>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</si>
  <si>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</si>
  <si>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</si>
  <si>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</si>
  <si>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</si>
  <si>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</si>
  <si>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</si>
  <si>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</si>
  <si>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</si>
  <si>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</si>
  <si>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</si>
  <si>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</si>
  <si>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</si>
  <si>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</si>
  <si>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</si>
  <si>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</si>
  <si>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</si>
  <si>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</si>
  <si>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</si>
  <si>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</si>
  <si>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</si>
  <si>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</si>
  <si>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</si>
  <si>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</si>
  <si>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</si>
  <si>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</si>
  <si>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</si>
  <si>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</si>
  <si>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</si>
  <si>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</si>
  <si>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</si>
  <si>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</si>
  <si>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</si>
  <si>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</si>
  <si>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</si>
  <si>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</si>
  <si>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</si>
  <si>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</si>
  <si>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</si>
  <si>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</si>
  <si>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</si>
  <si>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Sfax Lafrane</t>
  </si>
  <si>
    <t>Mme Meriam CHOUCHENE</t>
  </si>
  <si>
    <t>Directeur magasin &amp; chefs rayons</t>
  </si>
  <si>
    <t>Mise en emballage des barquettes des fruits de mer en utilisant la machine filmeuse de la pâtisserie.</t>
  </si>
  <si>
    <t xml:space="preserve">Interdire cette pratique. 
</t>
  </si>
  <si>
    <t>Les échantillons vérifiés sont conformes</t>
  </si>
  <si>
    <t>Protéger ou raser la barbe; interdire le port de bijoux (collier)</t>
  </si>
  <si>
    <t>Protéger les cartons pour éviter la détérioration des étiquettes de ce produit.</t>
  </si>
  <si>
    <t xml:space="preserve">Présence d’une boite de thon périmée dans la réserve non retirée des produits conformes (DLUO avril 2017)
</t>
  </si>
  <si>
    <t>Présence de piqûres de moisissures sur les instructions affichées au laboratoire traiteur.</t>
  </si>
  <si>
    <t>Taux d'hygrométrie: 50%</t>
  </si>
  <si>
    <t>T affichée 2°C</t>
  </si>
  <si>
    <t>T° CF produits finis: 2,7°C
T° CF poulets: 1,9°C.</t>
  </si>
  <si>
    <t>T° laboratoire: 11,3°C</t>
  </si>
  <si>
    <t>T° salade méchouia: 6°C</t>
  </si>
  <si>
    <t>Correcte</t>
  </si>
  <si>
    <t>La DLC UHD  (20/03) du fromage Sicilien au persil 'Meriah'  dépasse la DLC indiquée par le fournisseur (19/03).</t>
  </si>
  <si>
    <t>T° laboratoire est 11,9°C</t>
  </si>
  <si>
    <t>Boucherie:
Manque traçabilité de viande hachée pour merguez le 12/03 (quantité tracée de viande hachée 1k 400g quantité vendue au Hit parade 2k 300g).
Volaillerie:
Mention d'utilisation de viande 'Chahia' au lieu de viande 'Cuisto' dans la fiche de traçabilité trad.</t>
  </si>
  <si>
    <t>Assurer la mention exacte de la quantité de viande utilisée et respecter la dénomination du fournisseur.</t>
  </si>
  <si>
    <t>Emplacement du DEIV au dessus du meuble FLEG.</t>
  </si>
  <si>
    <t>Présence de rouille sur les ustensiles de découpe des poulets rôtis.
Les chevalets des rayons fromage et FLEG sont rouillés.</t>
  </si>
  <si>
    <t>Laboratoire non climatisé.</t>
  </si>
  <si>
    <t>Le système d'ouverture à pédale est cassé.</t>
  </si>
  <si>
    <t>Les revêtements des meubles sont écaillés.</t>
  </si>
  <si>
    <t>Présence de toile d'araignée sous les palettes.</t>
  </si>
  <si>
    <t xml:space="preserve">Présence d'une fuite d'eau au robinet de toilette des sanitaires femmes.
</t>
  </si>
  <si>
    <t>Les bouches d'aération des sanitaires manquent de dépoussiérage.</t>
  </si>
  <si>
    <t>Présence de piqûres de moisissures sur les paniers de boudins de charcuterie et de souillures sur le meuble froid d'animation.</t>
  </si>
  <si>
    <t xml:space="preserve">Couloir devant chambre froide: le revêtement du sol est écaillé
</t>
  </si>
  <si>
    <t>Présence des bulletins d'analyse et plans d'action</t>
  </si>
  <si>
    <t>Enregistrements des autocontrôles de nettoyage et de désinfection</t>
  </si>
  <si>
    <t>Présence de piqûres de moisissures sur les grilles d'aération. Assurer le démontage et le nettoyage approfondie du meuble froid des yaourts.</t>
  </si>
  <si>
    <t>Procéder à un traitement antirouille pour ces ustensiles.</t>
  </si>
  <si>
    <t>Taux de réalisation du plan d'action précédent</t>
  </si>
  <si>
    <t>Assurer l'enregistrement de la quantité correcte des produits utilisés.</t>
  </si>
  <si>
    <t>Interdire cette pratique.</t>
  </si>
  <si>
    <t>Ecaillement du meuble volaille trad.</t>
  </si>
  <si>
    <t>T° meuble 3,9°C</t>
  </si>
  <si>
    <t xml:space="preserve">Interdire cette pratique.  </t>
  </si>
  <si>
    <t>Réemballe d'une quantité de moules décortiquées ultérieurement emballée le 07/02/2018.</t>
  </si>
  <si>
    <t>Manque de traçabilité des moules décortiqués emballés le 22/02/2018.</t>
  </si>
  <si>
    <t>Renforcer le nettoyage et la désinfection des paniers ou remplacer ces équipements par du matériau facilement nettoyable.</t>
  </si>
  <si>
    <t>Présence d'une planche de découpe de couleur rouge similaire à celle de la poissonnerie. Séparer cet ustensile  par une identification autre que la couleur pour éviter le risque de contamination croisée en cas d'utilisation erronée lors de la découpe.</t>
  </si>
  <si>
    <t xml:space="preserve">Utilisation correcte des cadenciers de cuisson et de fabrication </t>
  </si>
  <si>
    <t>La quantité de côtelette royale 'Mazraa'  N° lot 528064181 °réceptionnée le 09/03/2018 est de 2kg 220g 
La quantité mentionnée sur la traçabilité  du même article est:
- le 16/03: 750g
-17/03: 752g
-18/03: 626g
-19/03: 612g
-20/03: 704g
-Quantité totale 3kg 440g  &gt; 2kg 220g.
On note que la quantité de casse le 16/03 est de 970g et le 21/03 est de 500g</t>
  </si>
  <si>
    <t>Les températures à cœur des produits stockés aux chambres froides n’ont pas été prélevées;</t>
  </si>
  <si>
    <t xml:space="preserve">Respect des durées de vie des produits trad. exposés dans le stand </t>
  </si>
  <si>
    <t>Interdire le remballage des produits de mer.</t>
  </si>
  <si>
    <t xml:space="preserve">Les étiquettes des cartons des poissons salés sont soit démontées soit illisibles. </t>
  </si>
  <si>
    <t>Dr Hatem KARAA</t>
  </si>
  <si>
    <t>Directeur du magasin &amp; chefs rayons</t>
  </si>
  <si>
    <t>Pas de vérification mensuelle à la thermosonde des températures des chambres froides et du linéaire</t>
  </si>
  <si>
    <t>Assurer la vérification mensuelle à la thermosonde des températures des chambres froides et du linéaire</t>
  </si>
  <si>
    <t>Rayon non fonctionnel durant le mois de Ramadan</t>
  </si>
  <si>
    <t>Face interne du stand d'exposition des volailles trad est sale</t>
  </si>
  <si>
    <t>Renforcer les opérations de nettoyage du meuble froid volaille trad</t>
  </si>
  <si>
    <t xml:space="preserve">Mise en emballage des barquettes des fruits de mer en utilisant la machine filmeuse de la pâtisserie. Interdire cette pratique.
</t>
  </si>
  <si>
    <t xml:space="preserve">en l'absence d'une filmeuse propre à la poissonnerie, une instruction de travail doit être en place afin d'éviter la contamination croisée </t>
  </si>
  <si>
    <t>dépoussiérer les linéaires</t>
  </si>
  <si>
    <t>Linéaires manquaient de propreté</t>
  </si>
  <si>
    <t>assurer un meilleur rangement des produits casse</t>
  </si>
  <si>
    <t>Manque de rangement au niveau de la réserve.
Zone d'emballage sucre est sale</t>
  </si>
  <si>
    <t>Renforcer les opérations de nettoyage de la réserve</t>
  </si>
  <si>
    <t>présence d'un pot de yaourt dont la DLC est dépassée (06/06/18)</t>
  </si>
  <si>
    <t>Renforcer le contrôle de DLC des denrées présentées à la vente</t>
  </si>
  <si>
    <t>Présence d'une pièce de fromage "carré de Mateur" bombée et présentée au rayon</t>
  </si>
  <si>
    <t>03 bidons d'huile d'olive à même le sol au niveau de la réserve</t>
  </si>
  <si>
    <t>Dépoussièrer le présentoir d'huile d'olive</t>
  </si>
  <si>
    <t>Prévoir une formation sur le GTC au profit des directeurs de magasins</t>
  </si>
  <si>
    <t>Le revetement des meubles sont écaillés</t>
  </si>
  <si>
    <t>Hygromètrie 52%</t>
  </si>
  <si>
    <t>T du labo 11,8°C</t>
  </si>
  <si>
    <t>Ecaillement du meuble trad</t>
  </si>
  <si>
    <t>Décollement du revetement du sol devant la chambre froide</t>
  </si>
  <si>
    <t>Les chevalets des rayons fromage et FLEG sont rouillés.</t>
  </si>
  <si>
    <t>M.Dhia MECHLAOUI / M.Souheil DRAOUI</t>
  </si>
  <si>
    <t>Directeur magasin et chef rayons</t>
  </si>
  <si>
    <t>La liste des ingrédients « palet noix de coco » était illisible.
la liste des ingrédients « croquant céréale » était illisible.</t>
  </si>
  <si>
    <t>Renforcer le tri.</t>
  </si>
  <si>
    <t>Renforcer le tri des fromages exposés.</t>
  </si>
  <si>
    <t>Présence d'un morceau de « Gouda Holandais », et de 4 morceaux de fromage « Bastardo Olives » moisis au niveau du meuble froid d'exposition. (voir les photos)</t>
  </si>
  <si>
    <t>Le distributeur de savon liquide était vide.</t>
  </si>
  <si>
    <t>L’état de rangement des produits marinés et produits crus était insatisfaisant.</t>
  </si>
  <si>
    <t>La planche de découpe est usée.</t>
  </si>
  <si>
    <t>Manque de la dénomination en langue arabe sur les piques prix.</t>
  </si>
  <si>
    <t>Présence de givre au niveau de l’évaporateur de la CF positive.</t>
  </si>
  <si>
    <t>Manque de fraîcheur des laitues exposé à la vente.</t>
  </si>
  <si>
    <t xml:space="preserve">Présence de traces de moisissures au niveau des corbeilles d’exposition des petits boudins de « Mozzarella ». </t>
  </si>
  <si>
    <t>L’afficheur d’un meuble froid positif affichait -11°C, réparer l’afficheur.</t>
  </si>
  <si>
    <t>Un ingrédient était masqué de la part du fournisseur pour un paquet de chocolat en poudre de la marque « BANANIA », il s’agit d’une non-conformité relative à l’étiquetage des produits préemballés.</t>
  </si>
  <si>
    <t>L'ancien rapport et son plan d'action n'étaient pas affichées.</t>
  </si>
  <si>
    <t>Le rapport et son plan d'action doivent être affichés.</t>
  </si>
  <si>
    <t>Absence totale de papier essuie-mains au niveau des sanitaires hommes et femmes.</t>
  </si>
  <si>
    <t>Présence d'une demi baguette dans un casier au niveau des vestiaires femmes, interdire cette pratique.</t>
  </si>
  <si>
    <t>Fournir ces éléments.</t>
  </si>
  <si>
    <t xml:space="preserve">Les cartons contenant du pain en décongélation étaient stockés au froid. </t>
  </si>
  <si>
    <t>Cette pratique est interdite, le décartonnage est primordial.</t>
  </si>
  <si>
    <t>Procéder au nettoyage.</t>
  </si>
  <si>
    <t>Le four était souillé.</t>
  </si>
  <si>
    <t>Stockage des dattes dans leurs cartons au niveau de la chambre froide.</t>
  </si>
  <si>
    <t>Cette pratique est interdite.</t>
  </si>
  <si>
    <t xml:space="preserve">Assurer un tri régulier des légumes et fruits exposés. </t>
  </si>
  <si>
    <t>Renforcer le rangement à ce niveau.</t>
  </si>
  <si>
    <t>Hygrométrie: 62%&lt; 65%</t>
  </si>
  <si>
    <t>Présence de l’humidité au niveau du plafond</t>
  </si>
  <si>
    <t>T° affichée: 8°C
T° mesurée: 11°C&gt; 10°C</t>
  </si>
  <si>
    <t>Procéder au rabotage de cet élément.</t>
  </si>
  <si>
    <t>T° du labo = 12,3°C&gt; 10°C</t>
  </si>
  <si>
    <t>T° à cœur de la salade mechouia: 9°C</t>
  </si>
  <si>
    <t>T° affichée: 2,5°C
T° mesurée: 11°C</t>
  </si>
  <si>
    <t>T° affichée: 5,1°C
T° mesurée: 4,5°C</t>
  </si>
  <si>
    <t>Certaines étagères étaient rouillées.</t>
  </si>
  <si>
    <t>Traiter la rouille.
Assurer une bonne fixation de l'entrée de la CF.</t>
  </si>
  <si>
    <t xml:space="preserve"> Le contrôle des DLC des produits pharmaceutiques est primordial.</t>
  </si>
  <si>
    <t>Manque de louches, fournir une louche pour chaque récipient.</t>
  </si>
  <si>
    <t>L'autocontrôle de nettoyage et désinfection était non quotidien.</t>
  </si>
  <si>
    <t>Les dates de retrait pour deux lots de « Miglior gatto, aliments pour animaux) exposés au linéaire étaient dépassées, voir les photos.</t>
  </si>
  <si>
    <t>Renforcer le contrôle des DLC et dates de retrait pour tous les produits d'alimentation animale et surtout les produits importés puisqu'ils ont un faible taux de rotation.</t>
  </si>
  <si>
    <t>Le rangement et la propreté de la réserve étaient insatisfaisants.</t>
  </si>
  <si>
    <t>On à tracé une quantité de 17kg d'un globe de veau desossé réceptionné le 23/07/18, la quantité finale était de 17,8 kg, la traçabilité est maitrisée.</t>
  </si>
  <si>
    <t>1/Traçabilité du thon rectangle:
N°lot: 20517
Quantité réceptionnée: 30 pièces
3 pièces exposées / 27 pièces stockées dans la CF négative.
2/ Traçabilité du pathé thon cercle
N°lot: 23017 
Quantité réceptionnée: 30 pièces
27 pièces tracées / 3 pièce en casse</t>
  </si>
  <si>
    <t xml:space="preserve">Le test de traçabilité effectué était comme suit:
Produit: Tartelette amandinex2
Quantité réceptionnée: un carton contenant 32 pièces, la date d'ouveture était le 21/07/18
Pièces tracées: 10
Pièces dans la CF négative: 22 pièces
Le compte est bon.
</t>
  </si>
  <si>
    <t>Le test de contrôle des poids de 5 baguettes (poids de référence est de 200g) à montrer la présence de deux baguettes non conformes, les poids relevés étaient de:
208g/182g/228g/168g/170g
Aviser le fournisseur(SOPRAL) sur cet écart.</t>
  </si>
  <si>
    <t>Même poubelle utilisée par les opérateurs des rayons fromage/charcuterie et boucherie.</t>
  </si>
  <si>
    <t>Les analyses copro parasitologiques ont été réalisées pour 9 employés du secteur PFT, le magasin a reçu les résultats de 5 employés seulement.
Le directeur magasin a envoyé un mail d'une demande d'un deuxième passage depuis le 08/01/18, aucune réponse jusqu'au jour de l'audit.</t>
  </si>
  <si>
    <t>Un flacon de bétadine était périmé depuis mai 2018.</t>
  </si>
  <si>
    <t>Le sol de la chambre froide était rouillé.
Stagnation d’eau en dessous du revêtement de la CF.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</si>
</sst>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1"/>
      <name val="Calibri Light"/>
      <family val="2"/>
      <scheme val="major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6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9" fontId="8" fillId="0" borderId="1" xfId="0" applyNumberFormat="1" applyFont="1" applyBorder="1" applyAlignment="1" applyProtection="1">
      <alignment horizontal="righ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16" borderId="1" xfId="0" applyNumberFormat="1" applyFont="1" applyFill="1" applyBorder="1" applyProtection="1">
      <protection locked="0"/>
    </xf>
    <xf numFmtId="165" fontId="41" fillId="14" borderId="0" xfId="0" applyNumberFormat="1" applyFont="1" applyFill="1" applyAlignment="1" applyProtection="1">
      <alignment horizontal="center" wrapText="1"/>
      <protection hidden="1"/>
    </xf>
    <xf numFmtId="0" fontId="25" fillId="7" borderId="1" xfId="0" applyFont="1" applyFill="1" applyBorder="1" applyAlignment="1" applyProtection="1">
      <alignment horizontal="center" wrapText="1"/>
      <protection hidden="1"/>
    </xf>
    <xf numFmtId="165" fontId="25" fillId="7" borderId="1" xfId="0" applyNumberFormat="1" applyFont="1" applyFill="1" applyBorder="1" applyAlignment="1" applyProtection="1">
      <alignment horizontal="center" wrapText="1"/>
      <protection hidden="1"/>
    </xf>
    <xf numFmtId="0" fontId="43" fillId="2" borderId="1" xfId="1" applyFont="1" applyFill="1" applyBorder="1" applyAlignment="1" applyProtection="1">
      <alignment horizontal="left" wrapText="1"/>
      <protection locked="0"/>
    </xf>
    <xf numFmtId="0" fontId="44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8" fillId="4" borderId="5" xfId="0" applyFont="1" applyFill="1" applyBorder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8163440"/>
        <c:axId val="848155824"/>
      </c:barChart>
      <c:catAx>
        <c:axId val="84816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8155824"/>
        <c:crosses val="autoZero"/>
        <c:auto val="1"/>
        <c:lblAlgn val="ctr"/>
        <c:lblOffset val="100"/>
        <c:noMultiLvlLbl val="0"/>
      </c:catAx>
      <c:valAx>
        <c:axId val="848155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816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</c:v>
                </c:pt>
                <c:pt idx="2">
                  <c:v>0.92500000000000004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73920"/>
        <c:axId val="988578272"/>
      </c:barChart>
      <c:catAx>
        <c:axId val="98857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78272"/>
        <c:crosses val="autoZero"/>
        <c:auto val="1"/>
        <c:lblAlgn val="ctr"/>
        <c:lblOffset val="100"/>
        <c:noMultiLvlLbl val="0"/>
      </c:catAx>
      <c:valAx>
        <c:axId val="98857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7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0.8125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74464"/>
        <c:axId val="988580992"/>
      </c:barChart>
      <c:catAx>
        <c:axId val="98857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80992"/>
        <c:crosses val="autoZero"/>
        <c:auto val="1"/>
        <c:lblAlgn val="ctr"/>
        <c:lblOffset val="100"/>
        <c:noMultiLvlLbl val="0"/>
      </c:catAx>
      <c:valAx>
        <c:axId val="98858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7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79360"/>
        <c:axId val="988579904"/>
      </c:barChart>
      <c:catAx>
        <c:axId val="988579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79904"/>
        <c:crosses val="autoZero"/>
        <c:auto val="1"/>
        <c:lblAlgn val="ctr"/>
        <c:lblOffset val="100"/>
        <c:noMultiLvlLbl val="0"/>
      </c:catAx>
      <c:valAx>
        <c:axId val="98857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79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0.95454545454545459</c:v>
                </c:pt>
                <c:pt idx="1">
                  <c:v>1</c:v>
                </c:pt>
                <c:pt idx="2">
                  <c:v>0.88888888888888884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9205472"/>
        <c:axId val="989194048"/>
      </c:barChart>
      <c:catAx>
        <c:axId val="98920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194048"/>
        <c:crosses val="autoZero"/>
        <c:auto val="1"/>
        <c:lblAlgn val="ctr"/>
        <c:lblOffset val="100"/>
        <c:noMultiLvlLbl val="0"/>
      </c:catAx>
      <c:valAx>
        <c:axId val="98919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920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9199488"/>
        <c:axId val="989206016"/>
      </c:barChart>
      <c:catAx>
        <c:axId val="98919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206016"/>
        <c:crosses val="autoZero"/>
        <c:auto val="1"/>
        <c:lblAlgn val="ctr"/>
        <c:lblOffset val="100"/>
        <c:noMultiLvlLbl val="0"/>
      </c:catAx>
      <c:valAx>
        <c:axId val="989206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9199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0.95412844036697253</c:v>
                </c:pt>
                <c:pt idx="1">
                  <c:v>0.95588235294117652</c:v>
                </c:pt>
                <c:pt idx="2">
                  <c:v>0.95132743362831862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9194592"/>
        <c:axId val="989203840"/>
      </c:barChart>
      <c:catAx>
        <c:axId val="98919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203840"/>
        <c:crosses val="autoZero"/>
        <c:auto val="1"/>
        <c:lblAlgn val="ctr"/>
        <c:lblOffset val="100"/>
        <c:noMultiLvlLbl val="0"/>
      </c:catAx>
      <c:valAx>
        <c:axId val="989203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919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0.87296416938110755</c:v>
                </c:pt>
                <c:pt idx="1">
                  <c:v>0.95090909090909093</c:v>
                </c:pt>
                <c:pt idx="2">
                  <c:v>0.93421052631578949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9207104"/>
        <c:axId val="989195136"/>
      </c:barChart>
      <c:catAx>
        <c:axId val="989207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195136"/>
        <c:crosses val="autoZero"/>
        <c:auto val="1"/>
        <c:lblAlgn val="ctr"/>
        <c:lblOffset val="100"/>
        <c:noMultiLvlLbl val="0"/>
      </c:catAx>
      <c:valAx>
        <c:axId val="98919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9207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0.91354630487403998</c:v>
                </c:pt>
                <c:pt idx="1">
                  <c:v>0.95339572192513367</c:v>
                </c:pt>
                <c:pt idx="2">
                  <c:v>0.942768979972054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89191872"/>
        <c:axId val="989204384"/>
        <c:extLst xmlns:c16r2="http://schemas.microsoft.com/office/drawing/2015/06/chart"/>
      </c:barChart>
      <c:catAx>
        <c:axId val="989191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204384"/>
        <c:crosses val="autoZero"/>
        <c:auto val="1"/>
        <c:lblAlgn val="ctr"/>
        <c:lblOffset val="100"/>
        <c:noMultiLvlLbl val="0"/>
      </c:catAx>
      <c:valAx>
        <c:axId val="9892043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19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0.984375</c:v>
                </c:pt>
                <c:pt idx="2">
                  <c:v>0.85277777777777786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89202752"/>
        <c:axId val="989204928"/>
        <c:extLst xmlns:c16r2="http://schemas.microsoft.com/office/drawing/2015/06/chart"/>
      </c:barChart>
      <c:catAx>
        <c:axId val="98920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204928"/>
        <c:crosses val="autoZero"/>
        <c:auto val="1"/>
        <c:lblAlgn val="ctr"/>
        <c:lblOffset val="100"/>
        <c:noMultiLvlLbl val="0"/>
      </c:catAx>
      <c:valAx>
        <c:axId val="98920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9202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0.86764705882352944</c:v>
                </c:pt>
                <c:pt idx="1">
                  <c:v>0.97368421052631582</c:v>
                </c:pt>
                <c:pt idx="2">
                  <c:v>0.89393939393939392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8159632"/>
        <c:axId val="848160720"/>
      </c:barChart>
      <c:catAx>
        <c:axId val="84815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8160720"/>
        <c:crosses val="autoZero"/>
        <c:auto val="1"/>
        <c:lblAlgn val="ctr"/>
        <c:lblOffset val="100"/>
        <c:noMultiLvlLbl val="0"/>
      </c:catAx>
      <c:valAx>
        <c:axId val="84816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815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0.84722222222222221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8165072"/>
        <c:axId val="848166704"/>
      </c:barChart>
      <c:catAx>
        <c:axId val="84816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8166704"/>
        <c:crosses val="autoZero"/>
        <c:auto val="1"/>
        <c:lblAlgn val="ctr"/>
        <c:lblOffset val="100"/>
        <c:noMultiLvlLbl val="0"/>
      </c:catAx>
      <c:valAx>
        <c:axId val="84816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816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0.93548387096774188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42540032"/>
        <c:axId val="842533504"/>
      </c:barChart>
      <c:catAx>
        <c:axId val="842540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2533504"/>
        <c:crosses val="autoZero"/>
        <c:auto val="1"/>
        <c:lblAlgn val="ctr"/>
        <c:lblOffset val="100"/>
        <c:noMultiLvlLbl val="0"/>
      </c:catAx>
      <c:valAx>
        <c:axId val="84253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42540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0.88095238095238093</c:v>
                </c:pt>
                <c:pt idx="1">
                  <c:v>0.97560975609756095</c:v>
                </c:pt>
                <c:pt idx="2">
                  <c:v>0.98780487804878048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4056528"/>
        <c:axId val="988582624"/>
      </c:barChart>
      <c:catAx>
        <c:axId val="60405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82624"/>
        <c:crosses val="autoZero"/>
        <c:auto val="1"/>
        <c:lblAlgn val="ctr"/>
        <c:lblOffset val="100"/>
        <c:noMultiLvlLbl val="0"/>
      </c:catAx>
      <c:valAx>
        <c:axId val="988582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405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0.63513513513513509</c:v>
                </c:pt>
                <c:pt idx="1">
                  <c:v>0.95833333333333337</c:v>
                </c:pt>
                <c:pt idx="2">
                  <c:v>0.98611111111111116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84256"/>
        <c:axId val="988570112"/>
      </c:barChart>
      <c:catAx>
        <c:axId val="98858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70112"/>
        <c:crosses val="autoZero"/>
        <c:auto val="1"/>
        <c:lblAlgn val="ctr"/>
        <c:lblOffset val="100"/>
        <c:noMultiLvlLbl val="0"/>
      </c:catAx>
      <c:valAx>
        <c:axId val="98857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8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0.78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70656"/>
        <c:axId val="988571200"/>
      </c:barChart>
      <c:catAx>
        <c:axId val="988570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71200"/>
        <c:crosses val="autoZero"/>
        <c:auto val="1"/>
        <c:lblAlgn val="ctr"/>
        <c:lblOffset val="100"/>
        <c:noMultiLvlLbl val="0"/>
      </c:catAx>
      <c:valAx>
        <c:axId val="988571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70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0.8529411764705882</c:v>
                </c:pt>
                <c:pt idx="2">
                  <c:v>0.79411764705882348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80448"/>
        <c:axId val="988571744"/>
      </c:barChart>
      <c:catAx>
        <c:axId val="98858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71744"/>
        <c:crosses val="autoZero"/>
        <c:auto val="1"/>
        <c:lblAlgn val="ctr"/>
        <c:lblOffset val="100"/>
        <c:noMultiLvlLbl val="0"/>
      </c:catAx>
      <c:valAx>
        <c:axId val="988571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80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0.87931034482758619</c:v>
                </c:pt>
                <c:pt idx="2">
                  <c:v>0.98275862068965514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88575552"/>
        <c:axId val="988573376"/>
      </c:barChart>
      <c:catAx>
        <c:axId val="988575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88573376"/>
        <c:crosses val="autoZero"/>
        <c:auto val="1"/>
        <c:lblAlgn val="ctr"/>
        <c:lblOffset val="100"/>
        <c:noMultiLvlLbl val="0"/>
      </c:catAx>
      <c:valAx>
        <c:axId val="98857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88575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9" zoomScaleSheetLayoutView="100" workbookViewId="0">
      <selection activeCell="B26" sqref="B26:C26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8" t="s">
        <v>324</v>
      </c>
      <c r="B18" s="308"/>
      <c r="C18" s="308"/>
      <c r="D18" s="309" t="s">
        <v>408</v>
      </c>
      <c r="E18" s="309"/>
      <c r="F18" s="309"/>
      <c r="G18" s="309"/>
      <c r="H18" s="309"/>
      <c r="I18" s="309"/>
      <c r="J18" s="309"/>
      <c r="K18" s="309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0" t="s">
        <v>325</v>
      </c>
      <c r="B21" s="310"/>
      <c r="C21" s="310"/>
      <c r="D21" s="310"/>
      <c r="E21" s="310"/>
      <c r="F21" s="310"/>
      <c r="G21" s="310"/>
      <c r="H21" s="310"/>
      <c r="I21" s="310"/>
      <c r="J21" s="310"/>
      <c r="K21" s="310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4" t="s">
        <v>327</v>
      </c>
      <c r="C23" s="304"/>
      <c r="D23" s="78"/>
      <c r="E23" s="78"/>
      <c r="F23" s="78"/>
      <c r="G23" s="78"/>
      <c r="H23" s="78"/>
      <c r="I23" s="78"/>
      <c r="J23" s="77" t="str">
        <f>D18</f>
        <v>Sfax Lafrane</v>
      </c>
    </row>
    <row r="24" spans="1:11" ht="33" customHeight="1" x14ac:dyDescent="0.25">
      <c r="A24" s="86" t="s">
        <v>328</v>
      </c>
      <c r="B24" s="303">
        <f>AVERAGE('A1 Exploitation'!D549,'A1 Technique'!D199)</f>
        <v>0.91354630487403998</v>
      </c>
      <c r="C24" s="30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3">
        <f>AVERAGE('A2 Exploitation'!D549,'A2 Technique'!D199)</f>
        <v>0.95339572192513367</v>
      </c>
      <c r="C25" s="30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3">
        <f>AVERAGE('A3 Exploitation'!D549,'A3 Technique'!D199)</f>
        <v>0.942768979972054</v>
      </c>
      <c r="C26" s="30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3">
        <f>AVERAGE('A4 Exploitation'!D549,'A4 Technique'!D199)</f>
        <v>0</v>
      </c>
      <c r="C27" s="30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3">
        <f>AVERAGE('A5 Exploitation'!D549,'A5 Technique'!D199)</f>
        <v>0</v>
      </c>
      <c r="C28" s="30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3">
        <f>AVERAGE('A6 Exploitation'!D549,'A6 Technique'!D199)</f>
        <v>0</v>
      </c>
      <c r="C29" s="30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4" t="s">
        <v>334</v>
      </c>
      <c r="C33" s="304"/>
      <c r="D33" s="78"/>
      <c r="E33" s="78"/>
      <c r="F33" s="78"/>
      <c r="G33" s="78"/>
      <c r="H33" s="78"/>
      <c r="I33" s="78"/>
      <c r="J33" s="77" t="str">
        <f>D18</f>
        <v>Sfax Lafrane</v>
      </c>
    </row>
    <row r="34" spans="1:10" ht="33" customHeight="1" x14ac:dyDescent="0.25">
      <c r="A34" s="86" t="s">
        <v>328</v>
      </c>
      <c r="B34" s="303">
        <f>'A1 Exploitation'!D549</f>
        <v>0.87296416938110755</v>
      </c>
      <c r="C34" s="30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3">
        <f>'A2 Exploitation'!D549</f>
        <v>0.95090909090909093</v>
      </c>
      <c r="C35" s="30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3">
        <f>'A3 Exploitation'!D549</f>
        <v>0.93421052631578949</v>
      </c>
      <c r="C36" s="30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3">
        <f>'A4 Exploitation'!D549</f>
        <v>0</v>
      </c>
      <c r="C37" s="30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3">
        <f>'A5 Exploitation'!D549</f>
        <v>0</v>
      </c>
      <c r="C38" s="30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3">
        <f>'A6 Exploitation'!D549</f>
        <v>0</v>
      </c>
      <c r="C39" s="30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7" t="s">
        <v>335</v>
      </c>
      <c r="C42" s="307"/>
      <c r="D42" s="78"/>
      <c r="E42" s="78"/>
      <c r="F42" s="78"/>
      <c r="G42" s="78"/>
      <c r="H42" s="78"/>
      <c r="I42" s="78"/>
      <c r="J42" s="77" t="str">
        <f>D18</f>
        <v>Sfax Lafrane</v>
      </c>
    </row>
    <row r="43" spans="1:10" ht="33" customHeight="1" x14ac:dyDescent="0.25">
      <c r="A43" s="86" t="s">
        <v>328</v>
      </c>
      <c r="B43" s="303">
        <f>AVERAGE('A1 Exploitation'!D547, 'A1 Technique'!D197)</f>
        <v>1</v>
      </c>
      <c r="C43" s="30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3">
        <f>AVERAGE('A2 Exploitation'!D547, 'A2 Technique'!D197)</f>
        <v>0.984375</v>
      </c>
      <c r="C44" s="30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3">
        <f>AVERAGE('A3 Exploitation'!D547, 'A3 Technique'!D197)</f>
        <v>0.85277777777777786</v>
      </c>
      <c r="C45" s="30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3" t="e">
        <f>AVERAGE('A4 Exploitation'!D547, 'A4 Technique'!D197)</f>
        <v>#DIV/0!</v>
      </c>
      <c r="C46" s="30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3" t="e">
        <f>AVERAGE('A5 Exploitation'!D547, 'A5 Technique'!D197)</f>
        <v>#DIV/0!</v>
      </c>
      <c r="C47" s="30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3" t="e">
        <f>AVERAGE('A6 Exploitation'!D547, 'A6 Technique'!D197)</f>
        <v>#DIV/0!</v>
      </c>
      <c r="C48" s="30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4" t="s">
        <v>336</v>
      </c>
      <c r="C51" s="304"/>
      <c r="D51" s="78"/>
      <c r="E51" s="78"/>
      <c r="F51" s="78"/>
      <c r="G51" s="78"/>
      <c r="H51" s="78"/>
      <c r="I51" s="78"/>
      <c r="J51" s="77" t="str">
        <f>D18</f>
        <v>Sfax Lafrane</v>
      </c>
    </row>
    <row r="52" spans="1:10" ht="33" customHeight="1" x14ac:dyDescent="0.25">
      <c r="A52" s="86" t="s">
        <v>328</v>
      </c>
      <c r="B52" s="306">
        <f>'A1 Exploitation'!D46</f>
        <v>1</v>
      </c>
      <c r="C52" s="306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6">
        <f>'A2 Exploitation'!D46</f>
        <v>1</v>
      </c>
      <c r="C53" s="306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6">
        <f>'A3 Exploitation'!D46</f>
        <v>1</v>
      </c>
      <c r="C54" s="306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6">
        <f>'A4 Exploitation'!D46</f>
        <v>0</v>
      </c>
      <c r="C55" s="306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6">
        <f>'A5 Exploitation'!D46</f>
        <v>0</v>
      </c>
      <c r="C56" s="306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6">
        <f>'A6 Exploitation'!D46</f>
        <v>0</v>
      </c>
      <c r="C57" s="306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4" t="s">
        <v>337</v>
      </c>
      <c r="C60" s="304"/>
      <c r="D60" s="78"/>
      <c r="E60" s="78"/>
      <c r="F60" s="78"/>
      <c r="G60" s="78"/>
      <c r="H60" s="78"/>
      <c r="I60" s="78"/>
      <c r="J60" s="77" t="str">
        <f>D18</f>
        <v>Sfax Lafrane</v>
      </c>
    </row>
    <row r="61" spans="1:10" ht="33" customHeight="1" x14ac:dyDescent="0.25">
      <c r="A61" s="86" t="s">
        <v>328</v>
      </c>
      <c r="B61" s="303">
        <f>'A1 Exploitation'!D103</f>
        <v>0.86764705882352944</v>
      </c>
      <c r="C61" s="30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3">
        <f>'A2 Exploitation'!D103</f>
        <v>0.97368421052631582</v>
      </c>
      <c r="C62" s="30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3">
        <f>'A3 Exploitation'!D103</f>
        <v>0.89393939393939392</v>
      </c>
      <c r="C63" s="30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3">
        <f>'A4 Exploitation'!D103</f>
        <v>0</v>
      </c>
      <c r="C64" s="30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3">
        <f>'A5 Exploitation'!D103</f>
        <v>0</v>
      </c>
      <c r="C65" s="30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3">
        <f>'A6 Exploitation'!D103</f>
        <v>0</v>
      </c>
      <c r="C66" s="30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4" t="s">
        <v>338</v>
      </c>
      <c r="C69" s="304"/>
      <c r="D69" s="78"/>
      <c r="E69" s="78"/>
      <c r="F69" s="78"/>
      <c r="G69" s="78"/>
      <c r="H69" s="78"/>
      <c r="I69" s="78"/>
      <c r="J69" s="77" t="str">
        <f>D18</f>
        <v>Sfax Lafrane</v>
      </c>
    </row>
    <row r="70" spans="1:10" ht="33" customHeight="1" x14ac:dyDescent="0.25">
      <c r="A70" s="86" t="s">
        <v>328</v>
      </c>
      <c r="B70" s="303">
        <f>'A1 Exploitation'!D158</f>
        <v>0.84722222222222221</v>
      </c>
      <c r="C70" s="30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3" t="e">
        <f>'A2 Exploitation'!D158</f>
        <v>#DIV/0!</v>
      </c>
      <c r="C71" s="30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3">
        <f>'A3 Exploitation'!D158</f>
        <v>1</v>
      </c>
      <c r="C72" s="30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3">
        <f>'A4 Exploitation'!D158</f>
        <v>0</v>
      </c>
      <c r="C73" s="30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3">
        <f>'A5 Exploitation'!D158</f>
        <v>0</v>
      </c>
      <c r="C74" s="30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3">
        <f>'A6 Exploitation'!D158</f>
        <v>0</v>
      </c>
      <c r="C75" s="30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4" t="s">
        <v>339</v>
      </c>
      <c r="C78" s="304"/>
      <c r="D78" s="78"/>
      <c r="E78" s="78"/>
      <c r="F78" s="78"/>
      <c r="G78" s="78"/>
      <c r="H78" s="78"/>
      <c r="I78" s="78"/>
      <c r="J78" s="77" t="str">
        <f>D18</f>
        <v>Sfax Lafrane</v>
      </c>
    </row>
    <row r="79" spans="1:10" ht="33" customHeight="1" x14ac:dyDescent="0.25">
      <c r="A79" s="86" t="s">
        <v>328</v>
      </c>
      <c r="B79" s="303">
        <f>'A1 Exploitation'!D205</f>
        <v>0.875</v>
      </c>
      <c r="C79" s="30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3">
        <f>'A2 Exploitation'!D205</f>
        <v>1</v>
      </c>
      <c r="C80" s="30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3">
        <f>'A3 Exploitation'!D205</f>
        <v>0.93548387096774188</v>
      </c>
      <c r="C81" s="30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3">
        <f>'A4 Exploitation'!D205</f>
        <v>0</v>
      </c>
      <c r="C82" s="30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3">
        <f>'A5 Exploitation'!D205</f>
        <v>0</v>
      </c>
      <c r="C83" s="30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3">
        <f>'A6 Exploitation'!D205</f>
        <v>0</v>
      </c>
      <c r="C84" s="30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4" t="s">
        <v>340</v>
      </c>
      <c r="C87" s="304"/>
      <c r="D87" s="78"/>
      <c r="E87" s="78"/>
      <c r="F87" s="78"/>
      <c r="G87" s="78"/>
      <c r="H87" s="78"/>
      <c r="I87" s="78"/>
      <c r="J87" s="77" t="str">
        <f>D18</f>
        <v>Sfax Lafrane</v>
      </c>
    </row>
    <row r="88" spans="1:10" ht="33" customHeight="1" x14ac:dyDescent="0.25">
      <c r="A88" s="86" t="s">
        <v>328</v>
      </c>
      <c r="B88" s="303">
        <f>'A1 Exploitation'!D266</f>
        <v>0.88095238095238093</v>
      </c>
      <c r="C88" s="30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3">
        <f>'A2 Exploitation'!D266</f>
        <v>0.97560975609756095</v>
      </c>
      <c r="C89" s="30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3">
        <f>'A3 Exploitation'!D266</f>
        <v>0.98780487804878048</v>
      </c>
      <c r="C90" s="30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3">
        <f>'A4 Exploitation'!D266</f>
        <v>0</v>
      </c>
      <c r="C91" s="30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3">
        <f>'A5 Exploitation'!D266</f>
        <v>0</v>
      </c>
      <c r="C92" s="30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3">
        <f>'A6 Exploitation'!D266</f>
        <v>0</v>
      </c>
      <c r="C93" s="30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4" t="s">
        <v>341</v>
      </c>
      <c r="C96" s="304"/>
      <c r="D96" s="78"/>
      <c r="E96" s="78"/>
      <c r="F96" s="78"/>
      <c r="G96" s="78"/>
      <c r="H96" s="78"/>
      <c r="I96" s="78"/>
      <c r="J96" s="77" t="str">
        <f>D18</f>
        <v>Sfax Lafrane</v>
      </c>
    </row>
    <row r="97" spans="1:10" ht="33" customHeight="1" x14ac:dyDescent="0.25">
      <c r="A97" s="86" t="s">
        <v>328</v>
      </c>
      <c r="B97" s="303">
        <f>'A1 Exploitation'!D318</f>
        <v>0.63513513513513509</v>
      </c>
      <c r="C97" s="30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3">
        <f>'A2 Exploitation'!D318</f>
        <v>0.95833333333333337</v>
      </c>
      <c r="C98" s="30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3">
        <f>'A3 Exploitation'!D318</f>
        <v>0.98611111111111116</v>
      </c>
      <c r="C99" s="30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3">
        <f>'A4 Exploitation'!D318</f>
        <v>0</v>
      </c>
      <c r="C100" s="30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3">
        <f>'A5 Exploitation'!D318</f>
        <v>0</v>
      </c>
      <c r="C101" s="30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3">
        <f>'A6 Exploitation'!D318</f>
        <v>0</v>
      </c>
      <c r="C102" s="30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4" t="s">
        <v>342</v>
      </c>
      <c r="C105" s="304"/>
      <c r="D105" s="78"/>
      <c r="E105" s="78"/>
      <c r="F105" s="78"/>
      <c r="G105" s="78"/>
      <c r="H105" s="78"/>
      <c r="I105" s="78"/>
      <c r="J105" s="77" t="str">
        <f>D18</f>
        <v>Sfax Lafrane</v>
      </c>
    </row>
    <row r="106" spans="1:10" ht="33" customHeight="1" x14ac:dyDescent="0.25">
      <c r="A106" s="86" t="s">
        <v>328</v>
      </c>
      <c r="B106" s="303">
        <f>'A1 Exploitation'!D358</f>
        <v>1</v>
      </c>
      <c r="C106" s="30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3">
        <f>'A2 Exploitation'!D358</f>
        <v>1</v>
      </c>
      <c r="C107" s="30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3">
        <f>'A3 Exploitation'!D358</f>
        <v>0.78</v>
      </c>
      <c r="C108" s="30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3">
        <f>'A4 Exploitation'!D358</f>
        <v>0</v>
      </c>
      <c r="C109" s="30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3">
        <f>'A5 Exploitation'!D358</f>
        <v>0</v>
      </c>
      <c r="C110" s="30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3">
        <f>'A6 Exploitation'!D358</f>
        <v>0</v>
      </c>
      <c r="C111" s="30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4" t="s">
        <v>343</v>
      </c>
      <c r="C114" s="304"/>
      <c r="D114" s="78"/>
      <c r="E114" s="78"/>
      <c r="F114" s="78"/>
      <c r="G114" s="78"/>
      <c r="H114" s="78"/>
      <c r="I114" s="78"/>
      <c r="J114" s="77" t="str">
        <f>D18</f>
        <v>Sfax Lafrane</v>
      </c>
    </row>
    <row r="115" spans="1:10" ht="33" customHeight="1" x14ac:dyDescent="0.25">
      <c r="A115" s="86" t="s">
        <v>328</v>
      </c>
      <c r="B115" s="303">
        <f>'A1 Exploitation'!D391</f>
        <v>0.73529411764705888</v>
      </c>
      <c r="C115" s="30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3">
        <f>'A2 Exploitation'!D391</f>
        <v>0.8529411764705882</v>
      </c>
      <c r="C116" s="30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3">
        <f>'A3 Exploitation'!D391</f>
        <v>0.79411764705882348</v>
      </c>
      <c r="C117" s="30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3">
        <f>'A4 Exploitation'!D391</f>
        <v>0</v>
      </c>
      <c r="C118" s="30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3">
        <f>'A5 Exploitation'!D391</f>
        <v>0</v>
      </c>
      <c r="C119" s="30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3">
        <f>'A6 Exploitation'!D391</f>
        <v>0</v>
      </c>
      <c r="C120" s="30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4" t="s">
        <v>344</v>
      </c>
      <c r="C123" s="304"/>
      <c r="D123" s="78"/>
      <c r="E123" s="78"/>
      <c r="F123" s="78"/>
      <c r="G123" s="78"/>
      <c r="H123" s="78"/>
      <c r="I123" s="78"/>
      <c r="J123" s="77" t="str">
        <f>D18</f>
        <v>Sfax Lafrane</v>
      </c>
    </row>
    <row r="124" spans="1:10" ht="33" customHeight="1" x14ac:dyDescent="0.25">
      <c r="A124" s="86" t="s">
        <v>328</v>
      </c>
      <c r="B124" s="303">
        <f>'A1 Exploitation'!D444</f>
        <v>0.96551724137931039</v>
      </c>
      <c r="C124" s="30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3">
        <f>'A2 Exploitation'!D444</f>
        <v>0.87931034482758619</v>
      </c>
      <c r="C125" s="30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3">
        <f>'A3 Exploitation'!D444</f>
        <v>0.98275862068965514</v>
      </c>
      <c r="C126" s="30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3">
        <f>'A4 Exploitation'!D444</f>
        <v>0</v>
      </c>
      <c r="C127" s="30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3">
        <f>'A5 Exploitation'!D444</f>
        <v>0</v>
      </c>
      <c r="C128" s="30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3">
        <f>'A6 Exploitation'!D444</f>
        <v>0</v>
      </c>
      <c r="C129" s="30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4" t="s">
        <v>345</v>
      </c>
      <c r="C132" s="304"/>
      <c r="D132" s="78"/>
      <c r="E132" s="78"/>
      <c r="F132" s="78"/>
      <c r="G132" s="78"/>
      <c r="H132" s="78"/>
      <c r="I132" s="78"/>
      <c r="J132" s="77" t="str">
        <f>D18</f>
        <v>Sfax Lafrane</v>
      </c>
    </row>
    <row r="133" spans="1:10" ht="33" customHeight="1" x14ac:dyDescent="0.25">
      <c r="A133" s="86" t="s">
        <v>328</v>
      </c>
      <c r="B133" s="303">
        <f>'A1 Exploitation'!D481</f>
        <v>1</v>
      </c>
      <c r="C133" s="30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3">
        <f>'A2 Exploitation'!D481</f>
        <v>0.95</v>
      </c>
      <c r="C134" s="30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3">
        <f>'A3 Exploitation'!D481</f>
        <v>0.92500000000000004</v>
      </c>
      <c r="C135" s="30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3">
        <f>'A4 Exploitation'!D481</f>
        <v>0</v>
      </c>
      <c r="C136" s="30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3">
        <f>'A5 Exploitation'!D481</f>
        <v>0</v>
      </c>
      <c r="C137" s="30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3">
        <f>'A6 Exploitation'!D481</f>
        <v>0</v>
      </c>
      <c r="C138" s="30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4" t="s">
        <v>346</v>
      </c>
      <c r="C141" s="304"/>
      <c r="D141" s="78"/>
      <c r="E141" s="78"/>
      <c r="F141" s="78"/>
      <c r="G141" s="78"/>
      <c r="H141" s="78"/>
      <c r="I141" s="78"/>
      <c r="J141" s="77" t="str">
        <f>D18</f>
        <v>Sfax Lafrane</v>
      </c>
    </row>
    <row r="142" spans="1:10" ht="33" customHeight="1" x14ac:dyDescent="0.25">
      <c r="A142" s="86" t="s">
        <v>328</v>
      </c>
      <c r="B142" s="303">
        <f>'A1 Exploitation'!D503</f>
        <v>0.9375</v>
      </c>
      <c r="C142" s="30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3">
        <f>'A2 Exploitation'!D503</f>
        <v>1</v>
      </c>
      <c r="C143" s="30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3">
        <f>'A3 Exploitation'!D503</f>
        <v>0.8125</v>
      </c>
      <c r="C144" s="30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3">
        <f>'A4 Exploitation'!D503</f>
        <v>0</v>
      </c>
      <c r="C145" s="30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3">
        <f>'A5 Exploitation'!D503</f>
        <v>0</v>
      </c>
      <c r="C146" s="30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3">
        <f>'A6 Exploitation'!D503</f>
        <v>0</v>
      </c>
      <c r="C147" s="30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4" t="s">
        <v>347</v>
      </c>
      <c r="C150" s="304"/>
      <c r="D150" s="78"/>
      <c r="E150" s="78"/>
      <c r="F150" s="78"/>
      <c r="G150" s="78"/>
      <c r="H150" s="78"/>
      <c r="I150" s="78"/>
      <c r="J150" s="77" t="str">
        <f>D18</f>
        <v>Sfax Lafrane</v>
      </c>
    </row>
    <row r="151" spans="1:10" ht="33" customHeight="1" x14ac:dyDescent="0.25">
      <c r="A151" s="86" t="s">
        <v>328</v>
      </c>
      <c r="B151" s="303">
        <f>'A1 Exploitation'!D514</f>
        <v>1</v>
      </c>
      <c r="C151" s="30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3">
        <f>'A2 Exploitation'!D514</f>
        <v>1</v>
      </c>
      <c r="C152" s="30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3">
        <f>'A3 Exploitation'!D514</f>
        <v>1</v>
      </c>
      <c r="C153" s="30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3">
        <f>'A4 Exploitation'!D514</f>
        <v>0</v>
      </c>
      <c r="C154" s="30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3">
        <f>'A5 Exploitation'!D514</f>
        <v>0</v>
      </c>
      <c r="C155" s="30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3">
        <f>'A6 Exploitation'!D514</f>
        <v>0</v>
      </c>
      <c r="C156" s="30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5"/>
      <c r="C159" s="305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4" t="s">
        <v>348</v>
      </c>
      <c r="C160" s="304"/>
      <c r="D160" s="78"/>
      <c r="E160" s="78"/>
      <c r="F160" s="78"/>
      <c r="G160" s="78"/>
      <c r="H160" s="78"/>
      <c r="I160" s="78"/>
      <c r="J160" s="77" t="str">
        <f>D18</f>
        <v>Sfax Lafrane</v>
      </c>
    </row>
    <row r="161" spans="1:10" ht="33" customHeight="1" x14ac:dyDescent="0.25">
      <c r="A161" s="86" t="s">
        <v>328</v>
      </c>
      <c r="B161" s="303">
        <f>'A1 Exploitation'!D534</f>
        <v>0.95454545454545459</v>
      </c>
      <c r="C161" s="30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3">
        <f>'A2 Exploitation'!D534</f>
        <v>1</v>
      </c>
      <c r="C162" s="30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3">
        <f>'A3 Exploitation'!D534</f>
        <v>0.88888888888888884</v>
      </c>
      <c r="C163" s="30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3">
        <f>'A4 Exploitation'!D534</f>
        <v>0</v>
      </c>
      <c r="C164" s="303"/>
    </row>
    <row r="165" spans="1:10" ht="33" customHeight="1" x14ac:dyDescent="0.25">
      <c r="A165" s="85" t="s">
        <v>332</v>
      </c>
      <c r="B165" s="303">
        <f>'A5 Exploitation'!D534</f>
        <v>0</v>
      </c>
      <c r="C165" s="303"/>
    </row>
    <row r="166" spans="1:10" ht="18" x14ac:dyDescent="0.25">
      <c r="A166" s="85" t="s">
        <v>333</v>
      </c>
      <c r="B166" s="303">
        <f>'A6 Exploitation'!D534</f>
        <v>0</v>
      </c>
      <c r="C166" s="30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4" t="s">
        <v>349</v>
      </c>
      <c r="C169" s="304"/>
      <c r="J169" s="77" t="str">
        <f>D18</f>
        <v>Sfax Lafrane</v>
      </c>
    </row>
    <row r="170" spans="1:10" ht="33" customHeight="1" x14ac:dyDescent="0.25">
      <c r="A170" s="86" t="s">
        <v>328</v>
      </c>
      <c r="B170" s="303">
        <f>'A1 Exploitation'!D545</f>
        <v>1</v>
      </c>
      <c r="C170" s="303"/>
    </row>
    <row r="171" spans="1:10" ht="33" customHeight="1" x14ac:dyDescent="0.25">
      <c r="A171" s="85" t="s">
        <v>329</v>
      </c>
      <c r="B171" s="303">
        <f>'A2 Exploitation'!D545</f>
        <v>0</v>
      </c>
      <c r="C171" s="303"/>
    </row>
    <row r="172" spans="1:10" ht="33" customHeight="1" x14ac:dyDescent="0.25">
      <c r="A172" s="86" t="s">
        <v>330</v>
      </c>
      <c r="B172" s="303">
        <f>'A3 Exploitation'!D545</f>
        <v>1</v>
      </c>
      <c r="C172" s="303"/>
    </row>
    <row r="173" spans="1:10" ht="33" customHeight="1" x14ac:dyDescent="0.25">
      <c r="A173" s="86" t="s">
        <v>331</v>
      </c>
      <c r="B173" s="303">
        <f>'A4 Exploitation'!D545</f>
        <v>0</v>
      </c>
      <c r="C173" s="303"/>
    </row>
    <row r="174" spans="1:10" ht="33" customHeight="1" x14ac:dyDescent="0.25">
      <c r="A174" s="85" t="s">
        <v>332</v>
      </c>
      <c r="B174" s="303">
        <f>'A5 Exploitation'!D545</f>
        <v>0</v>
      </c>
      <c r="C174" s="303"/>
    </row>
    <row r="175" spans="1:10" ht="18" x14ac:dyDescent="0.25">
      <c r="A175" s="85" t="s">
        <v>333</v>
      </c>
      <c r="B175" s="303">
        <f>'A6 Exploitation'!D545</f>
        <v>0</v>
      </c>
      <c r="C175" s="30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4" t="s">
        <v>350</v>
      </c>
      <c r="C178" s="304"/>
      <c r="J178" s="77" t="str">
        <f>D18</f>
        <v>Sfax Lafrane</v>
      </c>
    </row>
    <row r="179" spans="1:10" ht="33" customHeight="1" x14ac:dyDescent="0.25">
      <c r="A179" s="86" t="s">
        <v>328</v>
      </c>
      <c r="B179" s="303">
        <f>'A1 Technique'!D199</f>
        <v>0.95412844036697253</v>
      </c>
      <c r="C179" s="303"/>
    </row>
    <row r="180" spans="1:10" ht="33" customHeight="1" x14ac:dyDescent="0.25">
      <c r="A180" s="85" t="s">
        <v>329</v>
      </c>
      <c r="B180" s="303">
        <f>'A2 Technique'!D199</f>
        <v>0.95588235294117652</v>
      </c>
      <c r="C180" s="303"/>
    </row>
    <row r="181" spans="1:10" ht="33" customHeight="1" x14ac:dyDescent="0.25">
      <c r="A181" s="86" t="s">
        <v>330</v>
      </c>
      <c r="B181" s="303">
        <f>'A3 Technique'!D199</f>
        <v>0.95132743362831862</v>
      </c>
      <c r="C181" s="303"/>
    </row>
    <row r="182" spans="1:10" ht="33" customHeight="1" x14ac:dyDescent="0.25">
      <c r="A182" s="86" t="s">
        <v>331</v>
      </c>
      <c r="B182" s="303">
        <f>'A4 Technique'!D199</f>
        <v>0</v>
      </c>
      <c r="C182" s="303"/>
    </row>
    <row r="183" spans="1:10" ht="33" customHeight="1" x14ac:dyDescent="0.25">
      <c r="A183" s="85" t="s">
        <v>332</v>
      </c>
      <c r="B183" s="303">
        <f>'A5 Technique'!D199</f>
        <v>0</v>
      </c>
      <c r="C183" s="303"/>
    </row>
    <row r="184" spans="1:10" ht="18" x14ac:dyDescent="0.25">
      <c r="A184" s="85" t="s">
        <v>333</v>
      </c>
      <c r="B184" s="303">
        <f>'A6 Technique'!D199</f>
        <v>0</v>
      </c>
      <c r="C184" s="30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RZrUCiNWU+Cd1UOuLPR680Fm+suQ8WM4fqbVHOPrjnK9K01qtVHaEsPgtxzVP6y/NrCp5VQ1BdhlKudR4HYIDg==" saltValue="sjly31lV1dchNXuEbNtXqw==" spinCount="100000" sheet="1" objects="1" scenarios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Sfax Lafrane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'A5 Exploitation'!A8:F8</f>
        <v>Sfax Lafrane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'A5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'A5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'A5 Exploitation'!B11:F11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8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57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57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57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57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57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57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57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57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8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57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57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57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5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Sfax Lafrane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'A6 Exploitation'!A8:F8</f>
        <v>Sfax Lafrane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'A6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'A6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'A6 Exploitation'!B11:F11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8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57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57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57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57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57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57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57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57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8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57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57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57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63" zoomScale="70" zoomScaleSheetLayoutView="70" workbookViewId="0">
      <selection activeCell="B65" sqref="B65:B83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Sfax Lafrane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 t="s">
        <v>409</v>
      </c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 t="s">
        <v>410</v>
      </c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>
        <v>43180</v>
      </c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0.87296416938110755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43180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1" customHeight="1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79">
        <v>2</v>
      </c>
      <c r="C41" s="130"/>
      <c r="D41" s="292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43180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ht="49.5" x14ac:dyDescent="0.3">
      <c r="A65" s="247" t="s">
        <v>376</v>
      </c>
      <c r="B65" s="130">
        <v>0</v>
      </c>
      <c r="C65" s="289">
        <f>IF(B65=0, -5, "0")</f>
        <v>-5</v>
      </c>
      <c r="D65" s="149" t="s">
        <v>411</v>
      </c>
      <c r="E65" s="116" t="s">
        <v>412</v>
      </c>
      <c r="F65" s="204" t="s">
        <v>356</v>
      </c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 t="s">
        <v>413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23</v>
      </c>
    </row>
    <row r="85" spans="1:7" x14ac:dyDescent="0.3">
      <c r="A85" s="5" t="s">
        <v>35</v>
      </c>
      <c r="B85" s="132"/>
      <c r="C85" s="133"/>
      <c r="D85" s="134">
        <f>D84/(COUNT(B65:C83)*2)</f>
        <v>0.71875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x14ac:dyDescent="0.3">
      <c r="A96" s="55" t="s">
        <v>438</v>
      </c>
      <c r="B96" s="130">
        <v>2</v>
      </c>
      <c r="C96" s="213"/>
      <c r="D96" s="223"/>
      <c r="E96" s="106"/>
      <c r="F96" s="204"/>
      <c r="G96" s="127"/>
    </row>
    <row r="97" spans="1:7" s="112" customFormat="1" x14ac:dyDescent="0.3">
      <c r="A97" s="219" t="s">
        <v>439</v>
      </c>
      <c r="B97" s="130">
        <v>2</v>
      </c>
      <c r="C97" s="213"/>
      <c r="D97" s="223"/>
      <c r="E97" s="106"/>
      <c r="F97" s="204"/>
      <c r="G97" s="127"/>
    </row>
    <row r="98" spans="1:7" s="112" customForma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79">
        <v>2</v>
      </c>
      <c r="C99" s="213"/>
      <c r="D99" s="292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0.86764705882352944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43180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103.5" customHeight="1" x14ac:dyDescent="0.3">
      <c r="A125" s="209" t="s">
        <v>159</v>
      </c>
      <c r="B125" s="130">
        <v>1</v>
      </c>
      <c r="C125" s="279" t="str">
        <f>IF(B125=0, -5, "0")</f>
        <v>0</v>
      </c>
      <c r="D125" s="226" t="s">
        <v>451</v>
      </c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452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ht="214.5" x14ac:dyDescent="0.3">
      <c r="A132" s="210" t="s">
        <v>157</v>
      </c>
      <c r="B132" s="130">
        <v>0</v>
      </c>
      <c r="C132" s="150">
        <f>IF(B132=0, -5, "0")</f>
        <v>-5</v>
      </c>
      <c r="D132" s="295" t="s">
        <v>453</v>
      </c>
      <c r="E132" s="95" t="s">
        <v>443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0.73684210526315785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438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439</v>
      </c>
      <c r="B151" s="130">
        <v>2</v>
      </c>
      <c r="C151" s="225"/>
      <c r="D151" s="116"/>
      <c r="E151" s="116"/>
      <c r="F151" s="204"/>
      <c r="G151" s="127"/>
    </row>
    <row r="152" spans="1:7" s="112" customFormat="1" ht="33" x14ac:dyDescent="0.3">
      <c r="A152" s="219" t="s">
        <v>392</v>
      </c>
      <c r="B152" s="130">
        <v>1</v>
      </c>
      <c r="C152" s="150"/>
      <c r="D152" s="116" t="s">
        <v>454</v>
      </c>
      <c r="E152" s="116"/>
      <c r="F152" s="204"/>
      <c r="G152" s="127"/>
    </row>
    <row r="153" spans="1:7" ht="45" x14ac:dyDescent="0.3">
      <c r="A153" s="55" t="s">
        <v>249</v>
      </c>
      <c r="B153" s="279">
        <v>2</v>
      </c>
      <c r="C153" s="140"/>
      <c r="D153" s="292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0.84722222222222221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43180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49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424</v>
      </c>
      <c r="E182" s="95"/>
      <c r="F182" s="204" t="s">
        <v>356</v>
      </c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17.25" x14ac:dyDescent="0.35">
      <c r="A186" s="266" t="s">
        <v>186</v>
      </c>
      <c r="B186" s="130">
        <v>2</v>
      </c>
      <c r="C186" s="136" t="str">
        <f>IF(B186=0, -10, "0")</f>
        <v>0</v>
      </c>
      <c r="D186" s="293" t="s">
        <v>423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x14ac:dyDescent="0.3">
      <c r="A197" s="70" t="s">
        <v>438</v>
      </c>
      <c r="B197" s="130">
        <v>2</v>
      </c>
      <c r="C197" s="131"/>
      <c r="D197" s="116"/>
      <c r="E197" s="106"/>
      <c r="F197" s="204"/>
      <c r="G197" s="127"/>
    </row>
    <row r="198" spans="1:7" s="112" customFormat="1" x14ac:dyDescent="0.3">
      <c r="A198" s="10" t="s">
        <v>439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>
        <v>2</v>
      </c>
      <c r="C200" s="130"/>
      <c r="D200" s="292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42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56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0.875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43180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15.5" customHeight="1" x14ac:dyDescent="0.3">
      <c r="A238" s="209" t="s">
        <v>66</v>
      </c>
      <c r="B238" s="130">
        <v>0</v>
      </c>
      <c r="C238" s="150">
        <f>IF(B238=0, -5, "0")</f>
        <v>-5</v>
      </c>
      <c r="D238" s="293" t="s">
        <v>426</v>
      </c>
      <c r="E238" s="95" t="s">
        <v>427</v>
      </c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ht="33" x14ac:dyDescent="0.3">
      <c r="A241" s="8" t="s">
        <v>75</v>
      </c>
      <c r="B241" s="130">
        <v>1</v>
      </c>
      <c r="C241" s="130"/>
      <c r="D241" s="95" t="s">
        <v>414</v>
      </c>
      <c r="E241" s="94"/>
      <c r="F241" s="204" t="s">
        <v>356</v>
      </c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28</v>
      </c>
    </row>
    <row r="245" spans="1:7" x14ac:dyDescent="0.3">
      <c r="A245" s="5" t="s">
        <v>35</v>
      </c>
      <c r="B245" s="132"/>
      <c r="C245" s="133"/>
      <c r="D245" s="134">
        <f>D244/(COUNT(B226:C243)*2)</f>
        <v>0.73684210526315785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455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438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439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>
        <v>2</v>
      </c>
      <c r="C261" s="140"/>
      <c r="D261" s="292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0.88095238095238093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43180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48.75" customHeight="1" x14ac:dyDescent="0.3">
      <c r="A279" s="10" t="s">
        <v>174</v>
      </c>
      <c r="B279" s="130">
        <v>0</v>
      </c>
      <c r="C279" s="130"/>
      <c r="D279" s="149" t="s">
        <v>457</v>
      </c>
      <c r="E279" s="116" t="s">
        <v>415</v>
      </c>
      <c r="F279" s="204" t="s">
        <v>356</v>
      </c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ht="36.75" customHeight="1" x14ac:dyDescent="0.3">
      <c r="A281" s="7" t="s">
        <v>62</v>
      </c>
      <c r="B281" s="130">
        <v>0</v>
      </c>
      <c r="C281" s="130"/>
      <c r="D281" s="116" t="s">
        <v>411</v>
      </c>
      <c r="E281" s="106" t="s">
        <v>444</v>
      </c>
      <c r="F281" s="204" t="s">
        <v>357</v>
      </c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0.83333333333333337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ht="33" customHeight="1" x14ac:dyDescent="0.3">
      <c r="A295" s="269" t="s">
        <v>375</v>
      </c>
      <c r="B295" s="130">
        <v>0</v>
      </c>
      <c r="C295" s="136">
        <f>IF(B295=0, -10, "0")</f>
        <v>-10</v>
      </c>
      <c r="D295" s="220" t="s">
        <v>448</v>
      </c>
      <c r="E295" s="116" t="s">
        <v>447</v>
      </c>
      <c r="F295" s="204" t="s">
        <v>356</v>
      </c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0</v>
      </c>
      <c r="C302" s="150">
        <f>IF(B302=0, -5, "0")</f>
        <v>-5</v>
      </c>
      <c r="D302" s="165" t="s">
        <v>449</v>
      </c>
      <c r="E302" s="116" t="s">
        <v>456</v>
      </c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438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439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>
        <v>2</v>
      </c>
      <c r="C313" s="140"/>
      <c r="D313" s="292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27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0.54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47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0.63513513513513509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43180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 t="s">
        <v>32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 t="s">
        <v>32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 t="s">
        <v>32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18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439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>
        <v>2</v>
      </c>
      <c r="C353" s="130"/>
      <c r="D353" s="292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43180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13" t="s">
        <v>433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54" customHeight="1" x14ac:dyDescent="0.35">
      <c r="A369" s="261" t="s">
        <v>56</v>
      </c>
      <c r="B369" s="130">
        <v>1</v>
      </c>
      <c r="C369" s="136">
        <f>IF(B369=0, -10, IF(B369=1, -5, "0"))</f>
        <v>-5</v>
      </c>
      <c r="D369" s="113" t="s">
        <v>416</v>
      </c>
      <c r="E369" s="94"/>
      <c r="F369" s="204" t="s">
        <v>356</v>
      </c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9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79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 t="s">
        <v>32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x14ac:dyDescent="0.3">
      <c r="A385" s="10" t="s">
        <v>439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>
        <v>2</v>
      </c>
      <c r="C386" s="130"/>
      <c r="D386" s="292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25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0.73529411764705888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43180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99" x14ac:dyDescent="0.3">
      <c r="A410" s="4" t="s">
        <v>96</v>
      </c>
      <c r="B410" s="130">
        <v>0</v>
      </c>
      <c r="C410" s="130"/>
      <c r="D410" s="113" t="s">
        <v>436</v>
      </c>
      <c r="E410" s="95" t="s">
        <v>450</v>
      </c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439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>
        <v>2</v>
      </c>
      <c r="C439" s="130"/>
      <c r="D439" s="292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43180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438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439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79">
        <v>2</v>
      </c>
      <c r="C476" s="140"/>
      <c r="D476" s="292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43180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ht="33" x14ac:dyDescent="0.3">
      <c r="A490" s="209" t="s">
        <v>319</v>
      </c>
      <c r="B490" s="130">
        <v>1</v>
      </c>
      <c r="C490" s="150" t="str">
        <f>IF(B490=0, -5, "0")</f>
        <v>0</v>
      </c>
      <c r="D490" s="95" t="s">
        <v>435</v>
      </c>
      <c r="E490" s="94"/>
      <c r="F490" s="204" t="s">
        <v>356</v>
      </c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>
        <v>2</v>
      </c>
      <c r="C498" s="213"/>
      <c r="D498" s="292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43180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>
        <v>2</v>
      </c>
      <c r="C512" s="140"/>
      <c r="D512" s="292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43180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ht="33" x14ac:dyDescent="0.3">
      <c r="A525" s="4" t="s">
        <v>79</v>
      </c>
      <c r="B525" s="130">
        <v>1</v>
      </c>
      <c r="C525" s="130"/>
      <c r="D525" s="95" t="s">
        <v>417</v>
      </c>
      <c r="E525" s="94"/>
      <c r="F525" s="204" t="s">
        <v>356</v>
      </c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>
        <v>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21</v>
      </c>
    </row>
    <row r="534" spans="1:7" x14ac:dyDescent="0.3">
      <c r="A534" s="5" t="s">
        <v>35</v>
      </c>
      <c r="B534" s="132"/>
      <c r="C534" s="133"/>
      <c r="D534" s="134">
        <f>D533/(COUNT(B520:C532)*2)</f>
        <v>0.95454545454545459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43180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28.5" customHeight="1" x14ac:dyDescent="0.3">
      <c r="A543" s="66" t="s">
        <v>249</v>
      </c>
      <c r="B543" s="279">
        <v>2</v>
      </c>
      <c r="C543" s="130"/>
      <c r="D543" s="292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0.87296416938110755</v>
      </c>
    </row>
  </sheetData>
  <sheetProtection algorithmName="SHA-512" hashValue="obZRjS7rmCUP5rDNTm1HKzIaCn3cCC4pSMxXEwZAmt0FDPysETZ1kGu70r9wn90ECu4bQMXXWwas7snB/vmKcg==" saltValue="BWI9HsfBePPTDwjoT35rd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91" zoomScale="82" zoomScaleNormal="90" zoomScaleSheetLayoutView="82" workbookViewId="0">
      <selection activeCell="D173" sqref="D17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'A1 Exploitation'!A8:F8</f>
        <v>Sfax Lafrane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 t="str">
        <f>'A1 Exploitation'!B9:F9</f>
        <v>Mme Meriam CHOUCHENE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 t="str">
        <f>'A1 Exploitation'!B10:F10</f>
        <v>Directeur magasin &amp; chefs rayons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'A1 Exploitation'!B11:F11</f>
        <v>43180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0.95412844036697253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0">
        <f>SUM(B17:C21)</f>
        <v>10</v>
      </c>
    </row>
    <row r="23" spans="1:7" x14ac:dyDescent="0.3">
      <c r="A23" s="337" t="s">
        <v>295</v>
      </c>
      <c r="B23" s="338"/>
      <c r="C23" s="33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8">
        <f>SUM(B26:C32)</f>
        <v>14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8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432</v>
      </c>
      <c r="E48" s="94"/>
      <c r="F48" s="94" t="s">
        <v>356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418</v>
      </c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8">
        <f>SUM(B46:C51)</f>
        <v>9</v>
      </c>
    </row>
    <row r="53" spans="1:7" x14ac:dyDescent="0.3">
      <c r="A53" s="337" t="s">
        <v>295</v>
      </c>
      <c r="B53" s="338"/>
      <c r="C53" s="339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65.25" customHeight="1" x14ac:dyDescent="0.3">
      <c r="A58" s="23" t="s">
        <v>244</v>
      </c>
      <c r="B58" s="94">
        <v>1</v>
      </c>
      <c r="C58" s="94"/>
      <c r="D58" s="95" t="s">
        <v>440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22.5" customHeight="1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8">
        <f>SUM(B56:C62)</f>
        <v>13</v>
      </c>
    </row>
    <row r="64" spans="1:7" x14ac:dyDescent="0.3">
      <c r="A64" s="337" t="s">
        <v>295</v>
      </c>
      <c r="B64" s="338"/>
      <c r="C64" s="339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95" t="s">
        <v>430</v>
      </c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8">
        <f>SUM(B67:C83)</f>
        <v>22</v>
      </c>
    </row>
    <row r="85" spans="1:7" x14ac:dyDescent="0.3">
      <c r="A85" s="337" t="s">
        <v>295</v>
      </c>
      <c r="B85" s="338"/>
      <c r="C85" s="339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 t="s">
        <v>420</v>
      </c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421</v>
      </c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419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 t="s">
        <v>422</v>
      </c>
      <c r="E101" s="94"/>
      <c r="F101" s="94"/>
    </row>
    <row r="102" spans="1:7" x14ac:dyDescent="0.3">
      <c r="A102" s="337" t="s">
        <v>36</v>
      </c>
      <c r="B102" s="338"/>
      <c r="C102" s="339"/>
      <c r="D102" s="248">
        <f>SUM(B88:C101)</f>
        <v>28</v>
      </c>
    </row>
    <row r="103" spans="1:7" x14ac:dyDescent="0.3">
      <c r="A103" s="337" t="s">
        <v>295</v>
      </c>
      <c r="B103" s="338"/>
      <c r="C103" s="339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22.5" customHeight="1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18.75" customHeight="1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21" customHeight="1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425</v>
      </c>
      <c r="E128" s="95"/>
      <c r="F128" s="94"/>
    </row>
    <row r="129" spans="1:7" x14ac:dyDescent="0.3">
      <c r="A129" s="20" t="s">
        <v>166</v>
      </c>
      <c r="B129" s="111">
        <v>1</v>
      </c>
      <c r="C129" s="121"/>
      <c r="D129" s="95" t="s">
        <v>445</v>
      </c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446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8">
        <f>SUM(B122:C132)</f>
        <v>21</v>
      </c>
    </row>
    <row r="134" spans="1:7" x14ac:dyDescent="0.3">
      <c r="A134" s="337" t="s">
        <v>295</v>
      </c>
      <c r="B134" s="338"/>
      <c r="C134" s="339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ht="33.75" customHeight="1" x14ac:dyDescent="0.3">
      <c r="A140" s="52" t="s">
        <v>278</v>
      </c>
      <c r="B140" s="110">
        <v>0</v>
      </c>
      <c r="C140" s="95"/>
      <c r="D140" s="137" t="s">
        <v>437</v>
      </c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8">
        <f>SUM(B137:C148)</f>
        <v>20</v>
      </c>
    </row>
    <row r="150" spans="1:7" x14ac:dyDescent="0.3">
      <c r="A150" s="337" t="s">
        <v>295</v>
      </c>
      <c r="B150" s="338"/>
      <c r="C150" s="339"/>
      <c r="D150" s="33">
        <f>D149/(COUNT(B137:C148)*2)</f>
        <v>0.90909090909090906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ht="36" customHeight="1" x14ac:dyDescent="0.3">
      <c r="A153" s="50" t="s">
        <v>279</v>
      </c>
      <c r="B153" s="94">
        <v>1</v>
      </c>
      <c r="C153" s="94"/>
      <c r="D153" s="113" t="s">
        <v>434</v>
      </c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5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0">
        <f>SUM(B153:C160)</f>
        <v>15</v>
      </c>
    </row>
    <row r="162" spans="1:7" x14ac:dyDescent="0.3">
      <c r="A162" s="337" t="s">
        <v>295</v>
      </c>
      <c r="B162" s="338"/>
      <c r="C162" s="339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66" x14ac:dyDescent="0.3">
      <c r="A167" s="44" t="s">
        <v>215</v>
      </c>
      <c r="B167" s="94">
        <v>0</v>
      </c>
      <c r="C167" s="94"/>
      <c r="D167" s="95" t="s">
        <v>429</v>
      </c>
      <c r="E167" s="95" t="s">
        <v>441</v>
      </c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8">
        <f>SUM(B165:C168)</f>
        <v>6</v>
      </c>
    </row>
    <row r="170" spans="1:7" x14ac:dyDescent="0.3">
      <c r="A170" s="337" t="s">
        <v>295</v>
      </c>
      <c r="B170" s="338"/>
      <c r="C170" s="339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ht="33" x14ac:dyDescent="0.3">
      <c r="A173" s="20" t="s">
        <v>180</v>
      </c>
      <c r="B173" s="94">
        <v>1</v>
      </c>
      <c r="C173" s="94"/>
      <c r="D173" s="95" t="s">
        <v>428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8">
        <f>SUM(B173:C176)</f>
        <v>7</v>
      </c>
    </row>
    <row r="178" spans="1:7" x14ac:dyDescent="0.3">
      <c r="A178" s="337" t="s">
        <v>295</v>
      </c>
      <c r="B178" s="338"/>
      <c r="C178" s="339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431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8">
        <f>SUM(B181:C185)</f>
        <v>9</v>
      </c>
    </row>
    <row r="187" spans="1:7" x14ac:dyDescent="0.3">
      <c r="A187" s="337" t="s">
        <v>295</v>
      </c>
      <c r="B187" s="338"/>
      <c r="C187" s="339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 t="s">
        <v>32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2</v>
      </c>
    </row>
    <row r="195" spans="1:6" x14ac:dyDescent="0.3">
      <c r="A195" s="337" t="s">
        <v>295</v>
      </c>
      <c r="B195" s="338"/>
      <c r="C195" s="339"/>
      <c r="D195" s="33">
        <f>D194/(COUNT(B190:C193)*2)</f>
        <v>1</v>
      </c>
    </row>
    <row r="197" spans="1:6" ht="18" x14ac:dyDescent="0.35">
      <c r="A197" s="64" t="s">
        <v>442</v>
      </c>
      <c r="B197" s="63"/>
      <c r="C197" s="63"/>
      <c r="D197" s="294">
        <v>1</v>
      </c>
      <c r="E197" s="286"/>
      <c r="F197" s="287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0.95412844036697253</v>
      </c>
    </row>
  </sheetData>
  <sheetProtection algorithmName="SHA-512" hashValue="b2rZqmVUTaY8tuy/tfVBkJF9v5i0rsRdbTQcZEaFtifaZvjwiMjDuG+2TFNc5lvpzLUPIblW9ycsfm7YhlECVA==" saltValue="G5UH/i/ez91HAFdyzzCEB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Normal="100" zoomScaleSheetLayoutView="80" workbookViewId="0">
      <selection activeCell="B531" sqref="B520:B531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4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125"/>
      <c r="E2" s="259"/>
      <c r="F2" s="199"/>
      <c r="G2" s="125"/>
    </row>
    <row r="3" spans="1:7" ht="24" x14ac:dyDescent="0.45">
      <c r="C3" s="24">
        <v>2</v>
      </c>
      <c r="D3" s="125"/>
      <c r="E3" s="259"/>
      <c r="F3" s="199"/>
      <c r="G3" s="125"/>
    </row>
    <row r="4" spans="1:7" ht="24" x14ac:dyDescent="0.45">
      <c r="C4" s="24" t="s">
        <v>32</v>
      </c>
      <c r="D4" s="125"/>
      <c r="E4" s="259"/>
      <c r="F4" s="199"/>
      <c r="G4" s="125"/>
    </row>
    <row r="5" spans="1:7" ht="24" x14ac:dyDescent="0.45">
      <c r="D5" s="125"/>
      <c r="E5" s="259"/>
      <c r="F5" s="199"/>
      <c r="G5" s="125"/>
    </row>
    <row r="6" spans="1:7" ht="24" x14ac:dyDescent="0.45">
      <c r="D6" s="125"/>
      <c r="E6" s="259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Sfax Lafrane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 t="s">
        <v>458</v>
      </c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 t="s">
        <v>459</v>
      </c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>
        <v>43257</v>
      </c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0.95090909090909093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43257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54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54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 t="s">
        <v>356</v>
      </c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D24" s="127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5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79" t="str">
        <f>IF(D41=1, 2, IF(AND(D41&lt;1,D41&gt;0), 1, "0"))</f>
        <v>0</v>
      </c>
      <c r="C41" s="130"/>
      <c r="D41" s="280" t="str">
        <f>IFERROR(E41/F41,"N.A")</f>
        <v>N.A</v>
      </c>
      <c r="E41" s="281">
        <f>COUNTIF('A1 Exploitation'!F21:F40,"ok")</f>
        <v>0</v>
      </c>
      <c r="F41" s="282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43257</v>
      </c>
      <c r="B49" s="124"/>
      <c r="C49" s="135"/>
    </row>
    <row r="50" spans="1:7" x14ac:dyDescent="0.3">
      <c r="A50" s="311" t="s">
        <v>30</v>
      </c>
      <c r="B50" s="312" t="s">
        <v>31</v>
      </c>
      <c r="C50" s="312"/>
      <c r="D50" s="354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54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 t="s">
        <v>356</v>
      </c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>
        <v>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38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102.75" customHeight="1" x14ac:dyDescent="0.3">
      <c r="A98" s="219" t="s">
        <v>392</v>
      </c>
      <c r="B98" s="130">
        <v>0</v>
      </c>
      <c r="C98" s="213"/>
      <c r="D98" s="223" t="s">
        <v>460</v>
      </c>
      <c r="E98" s="223" t="s">
        <v>461</v>
      </c>
      <c r="F98" s="204" t="s">
        <v>356</v>
      </c>
      <c r="G98" s="127"/>
    </row>
    <row r="99" spans="1:7" s="112" customFormat="1" ht="42.75" customHeight="1" x14ac:dyDescent="0.3">
      <c r="A99" s="219" t="s">
        <v>249</v>
      </c>
      <c r="B99" s="279">
        <f>IF(D99=1, 2, IF(AND(D99&lt;1,D99&gt;0), 1, "0"))</f>
        <v>2</v>
      </c>
      <c r="C99" s="213"/>
      <c r="D99" s="280">
        <f>IFERROR(E99/F99,"N.A")</f>
        <v>1</v>
      </c>
      <c r="E99" s="281">
        <f>COUNTIF('A1 Exploitation'!F53:F98,"ok")</f>
        <v>1</v>
      </c>
      <c r="F99" s="282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74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0.97368421052631582</v>
      </c>
    </row>
    <row r="104" spans="1:7" x14ac:dyDescent="0.3">
      <c r="A104" s="1"/>
      <c r="B104" s="124"/>
      <c r="C104" s="135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43257</v>
      </c>
      <c r="B106" s="124"/>
      <c r="C106" s="135"/>
    </row>
    <row r="107" spans="1:7" x14ac:dyDescent="0.3">
      <c r="A107" s="311" t="s">
        <v>30</v>
      </c>
      <c r="B107" s="312" t="s">
        <v>31</v>
      </c>
      <c r="C107" s="312"/>
      <c r="D107" s="354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54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33" x14ac:dyDescent="0.3">
      <c r="A110" s="7" t="s">
        <v>53</v>
      </c>
      <c r="B110" s="130" t="s">
        <v>32</v>
      </c>
      <c r="C110" s="130"/>
      <c r="D110" s="128" t="s">
        <v>462</v>
      </c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79" t="str">
        <f>IF(D153=1, 2, IF(AND(D153&lt;1,D153&gt;0), 1, "0"))</f>
        <v>0</v>
      </c>
      <c r="C153" s="140"/>
      <c r="D153" s="280" t="str">
        <f>IFERROR(E153/F153,"N.A")</f>
        <v>N.A</v>
      </c>
      <c r="E153" s="281">
        <f>COUNTIF('A1 Exploitation'!F110:F152,"ok")</f>
        <v>0</v>
      </c>
      <c r="F153" s="282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43257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54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54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 t="s">
        <v>356</v>
      </c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>
        <f>IF(D200=1, 2, IF(AND(D200&lt;1,D200&gt;0), 1, "0"))</f>
        <v>2</v>
      </c>
      <c r="C200" s="130"/>
      <c r="D200" s="280">
        <f>IFERROR(E200/F200,"N.A")</f>
        <v>1</v>
      </c>
      <c r="E200" s="281">
        <f>COUNTIF('A1 Exploitation'!F165:F199,"ok")</f>
        <v>1</v>
      </c>
      <c r="F200" s="282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43257</v>
      </c>
      <c r="B208" s="124"/>
      <c r="C208" s="135"/>
    </row>
    <row r="209" spans="1:7" x14ac:dyDescent="0.3">
      <c r="A209" s="311" t="s">
        <v>30</v>
      </c>
      <c r="B209" s="312" t="s">
        <v>31</v>
      </c>
      <c r="C209" s="312"/>
      <c r="D209" s="354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54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55.5" customHeight="1" x14ac:dyDescent="0.3">
      <c r="A228" s="4" t="s">
        <v>173</v>
      </c>
      <c r="B228" s="130">
        <v>0</v>
      </c>
      <c r="C228" s="136"/>
      <c r="D228" s="113" t="s">
        <v>463</v>
      </c>
      <c r="E228" s="113" t="s">
        <v>464</v>
      </c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>
        <f>IF(D261=1, 2, IF(AND(D261&lt;1,D261&gt;0), 1, "0"))</f>
        <v>2</v>
      </c>
      <c r="C261" s="140"/>
      <c r="D261" s="280">
        <f>IFERROR(E261/F261,"N.A")</f>
        <v>1</v>
      </c>
      <c r="E261" s="281">
        <f>COUNTIF('A1 Exploitation'!F212:F260,"ok")</f>
        <v>2</v>
      </c>
      <c r="F261" s="282">
        <f>COUNTA('A1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</row>
    <row r="265" spans="1:7" ht="18" x14ac:dyDescent="0.35">
      <c r="A265" s="42" t="s">
        <v>70</v>
      </c>
      <c r="B265" s="152"/>
      <c r="C265" s="153"/>
      <c r="D265" s="143">
        <f>SUM(D262,D222,D244)</f>
        <v>80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0.97560975609756095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43257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54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54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1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1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16"/>
      <c r="E280" s="106"/>
      <c r="F280" s="204"/>
      <c r="G280" s="214"/>
    </row>
    <row r="281" spans="1:7" s="16" customFormat="1" ht="115.5" x14ac:dyDescent="0.3">
      <c r="A281" s="7" t="s">
        <v>62</v>
      </c>
      <c r="B281" s="130">
        <v>0</v>
      </c>
      <c r="C281" s="130"/>
      <c r="D281" s="116" t="s">
        <v>465</v>
      </c>
      <c r="E281" s="116" t="s">
        <v>466</v>
      </c>
      <c r="F281" s="204" t="s">
        <v>356</v>
      </c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0.91666666666666663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D289" s="214"/>
      <c r="E289" s="106"/>
      <c r="F289" s="204" t="s">
        <v>356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>
        <f>IF(D313=1, 2, IF(AND(D313&lt;1,D313&gt;0), 1, "0"))</f>
        <v>1</v>
      </c>
      <c r="C313" s="140"/>
      <c r="D313" s="280">
        <f>IFERROR(E313/F313,"N.A")</f>
        <v>0.75</v>
      </c>
      <c r="E313" s="281">
        <f>COUNTIF('A1 Exploitation'!F273:F312,"ok")</f>
        <v>3</v>
      </c>
      <c r="F313" s="282">
        <f>COUNTA('A1 Exploitation'!F273:F312)</f>
        <v>4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0.95833333333333337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43257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54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54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 t="s">
        <v>356</v>
      </c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 t="str">
        <f>IF(D353=1, 2, IF(AND(D353&lt;1,D353&gt;0), 1, "0"))</f>
        <v>0</v>
      </c>
      <c r="C353" s="130"/>
      <c r="D353" s="280" t="str">
        <f>IFERROR(E353/F353,"N.A")</f>
        <v>N.A</v>
      </c>
      <c r="E353" s="281">
        <f>COUNTIF('A1 Exploitation'!F325:F352,"ok")</f>
        <v>0</v>
      </c>
      <c r="F353" s="282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46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43257</v>
      </c>
      <c r="B361" s="124"/>
      <c r="C361" s="135"/>
    </row>
    <row r="362" spans="1:7" x14ac:dyDescent="0.3">
      <c r="A362" s="311" t="s">
        <v>30</v>
      </c>
      <c r="B362" s="312" t="s">
        <v>31</v>
      </c>
      <c r="C362" s="312"/>
      <c r="D362" s="354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54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49.5" x14ac:dyDescent="0.3">
      <c r="A365" s="70" t="s">
        <v>99</v>
      </c>
      <c r="B365" s="130">
        <v>0</v>
      </c>
      <c r="C365" s="130"/>
      <c r="D365" s="113" t="s">
        <v>470</v>
      </c>
      <c r="E365" s="113" t="s">
        <v>471</v>
      </c>
      <c r="F365" s="204" t="s">
        <v>357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ht="33" x14ac:dyDescent="0.3">
      <c r="A371" s="208" t="s">
        <v>23</v>
      </c>
      <c r="B371" s="130">
        <v>1</v>
      </c>
      <c r="C371" s="150" t="str">
        <f>IF(B371=0, -5, "0")</f>
        <v>0</v>
      </c>
      <c r="D371" s="123" t="s">
        <v>469</v>
      </c>
      <c r="E371" s="94"/>
      <c r="F371" s="204" t="s">
        <v>356</v>
      </c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13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0.8125</v>
      </c>
      <c r="G374" s="127"/>
    </row>
    <row r="375" spans="1:7" x14ac:dyDescent="0.3">
      <c r="A375" s="145"/>
      <c r="B375" s="124"/>
      <c r="C375" s="135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 t="s">
        <v>468</v>
      </c>
      <c r="E377" s="94" t="s">
        <v>467</v>
      </c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>
        <f>IF(D386=1, 2, IF(AND(D386&lt;1,D386&gt;0), 1, "0"))</f>
        <v>2</v>
      </c>
      <c r="C386" s="130"/>
      <c r="D386" s="280">
        <f>IFERROR(E386/F386,"N.A")</f>
        <v>1</v>
      </c>
      <c r="E386" s="281">
        <f>COUNTIF('A1 Exploitation'!F365:F385,"ok")</f>
        <v>2</v>
      </c>
      <c r="F386" s="282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0.8529411764705882</v>
      </c>
      <c r="G391" s="127"/>
    </row>
    <row r="392" spans="1:7" x14ac:dyDescent="0.3">
      <c r="A392" s="145"/>
      <c r="B392" s="124"/>
      <c r="C392" s="135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43257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54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54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50.25" x14ac:dyDescent="0.35">
      <c r="A411" s="261" t="s">
        <v>55</v>
      </c>
      <c r="B411" s="130">
        <v>1</v>
      </c>
      <c r="C411" s="136">
        <f>IF(B411=0, -10, IF(B411=1, -5, "0"))</f>
        <v>-5</v>
      </c>
      <c r="D411" s="95" t="s">
        <v>472</v>
      </c>
      <c r="E411" s="95" t="s">
        <v>473</v>
      </c>
      <c r="F411" s="204" t="s">
        <v>356</v>
      </c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33" x14ac:dyDescent="0.3">
      <c r="A415" s="210" t="s">
        <v>105</v>
      </c>
      <c r="B415" s="130">
        <v>1</v>
      </c>
      <c r="C415" s="136" t="str">
        <f>IF(B415=0, -5, "0")</f>
        <v>0</v>
      </c>
      <c r="D415" s="293" t="s">
        <v>474</v>
      </c>
      <c r="E415" s="94"/>
      <c r="F415" s="204" t="s">
        <v>356</v>
      </c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7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0.4375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>
        <f>IF(D439=1, 2, IF(AND(D439&lt;1,D439&gt;0), 1, "0"))</f>
        <v>2</v>
      </c>
      <c r="C439" s="130"/>
      <c r="D439" s="280">
        <f>IFERROR(E439/F439,"N.A")</f>
        <v>1</v>
      </c>
      <c r="E439" s="281">
        <f>COUNTIF('A1 Exploitation'!F398:F438,"ok")</f>
        <v>1</v>
      </c>
      <c r="F439" s="282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51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0.87931034482758619</v>
      </c>
      <c r="E444" s="112"/>
    </row>
    <row r="445" spans="1:7" x14ac:dyDescent="0.3">
      <c r="A445" s="1"/>
      <c r="B445" s="124"/>
      <c r="C445" s="135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43257</v>
      </c>
      <c r="B447" s="124"/>
      <c r="C447" s="135"/>
    </row>
    <row r="448" spans="1:7" x14ac:dyDescent="0.3">
      <c r="A448" s="311" t="s">
        <v>30</v>
      </c>
      <c r="B448" s="312" t="s">
        <v>31</v>
      </c>
      <c r="C448" s="312"/>
      <c r="D448" s="354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54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ht="33" x14ac:dyDescent="0.3">
      <c r="A454" s="9" t="s">
        <v>175</v>
      </c>
      <c r="B454" s="130">
        <v>1</v>
      </c>
      <c r="C454" s="131"/>
      <c r="D454" s="116" t="s">
        <v>475</v>
      </c>
      <c r="E454" s="94"/>
      <c r="F454" s="204" t="s">
        <v>356</v>
      </c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11</v>
      </c>
    </row>
    <row r="458" spans="1:6" x14ac:dyDescent="0.3">
      <c r="A458" s="5" t="s">
        <v>35</v>
      </c>
      <c r="B458" s="132"/>
      <c r="C458" s="133"/>
      <c r="D458" s="134">
        <f>D457/(COUNT(B451:C456)*2)</f>
        <v>0.91666666666666663</v>
      </c>
    </row>
    <row r="459" spans="1:6" x14ac:dyDescent="0.3">
      <c r="A459" s="166"/>
      <c r="B459" s="124"/>
      <c r="C459" s="135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1</v>
      </c>
      <c r="C461" s="150" t="str">
        <f>IF(B461=0, -5, "0")</f>
        <v>0</v>
      </c>
      <c r="D461" s="95" t="s">
        <v>476</v>
      </c>
      <c r="E461" s="94"/>
      <c r="F461" s="204" t="s">
        <v>356</v>
      </c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79" t="str">
        <f>IF(D476=1, 2, IF(AND(D476&lt;1,D476&gt;0), 1, "0"))</f>
        <v>0</v>
      </c>
      <c r="C476" s="140"/>
      <c r="D476" s="280" t="str">
        <f>IFERROR(E475/F475,"N.A")</f>
        <v>N.A</v>
      </c>
      <c r="E476" s="281">
        <f>COUNTIF('A1 Exploitation'!F451:F475,"ok")</f>
        <v>0</v>
      </c>
      <c r="F476" s="282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0.95</v>
      </c>
    </row>
    <row r="482" spans="1:7" x14ac:dyDescent="0.3">
      <c r="A482" s="1"/>
      <c r="B482" s="124"/>
      <c r="C482" s="135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43257</v>
      </c>
      <c r="B484" s="124"/>
      <c r="C484" s="135"/>
    </row>
    <row r="485" spans="1:7" x14ac:dyDescent="0.3">
      <c r="A485" s="311" t="s">
        <v>30</v>
      </c>
      <c r="B485" s="312" t="s">
        <v>31</v>
      </c>
      <c r="C485" s="312"/>
      <c r="D485" s="354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54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22.5" customHeight="1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5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>
        <f>IF(D498=1, 2, IF(AND(D498&lt;1,D498&gt;0), 1, "0"))</f>
        <v>2</v>
      </c>
      <c r="C498" s="213"/>
      <c r="D498" s="280">
        <f>IFERROR(E498/F498,"N.A")</f>
        <v>1</v>
      </c>
      <c r="E498" s="281">
        <f>COUNTIF('A1 Exploitation'!F488:F497,"ok")</f>
        <v>1</v>
      </c>
      <c r="F498" s="282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43257</v>
      </c>
      <c r="B506" s="124"/>
      <c r="C506" s="135"/>
    </row>
    <row r="507" spans="1:7" x14ac:dyDescent="0.3">
      <c r="A507" s="311" t="s">
        <v>30</v>
      </c>
      <c r="B507" s="312" t="s">
        <v>31</v>
      </c>
      <c r="C507" s="312"/>
      <c r="D507" s="354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55"/>
      <c r="E508" s="313"/>
      <c r="F508" s="31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 t="str">
        <f>IF(D512=1, 2, IF(AND(D512&lt;1,D512&gt;0), 1, "0"))</f>
        <v>0</v>
      </c>
      <c r="C512" s="140"/>
      <c r="D512" s="280" t="str">
        <f>IFERROR(E512/F512,"N.A")</f>
        <v>N.A</v>
      </c>
      <c r="E512" s="283">
        <f>COUNTIF('A1 Exploitation'!F509:F511,"ok")</f>
        <v>0</v>
      </c>
      <c r="F512" s="284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43257</v>
      </c>
      <c r="B517" s="124"/>
      <c r="C517" s="135"/>
    </row>
    <row r="518" spans="1:7" x14ac:dyDescent="0.3">
      <c r="A518" s="311" t="s">
        <v>30</v>
      </c>
      <c r="B518" s="312" t="s">
        <v>31</v>
      </c>
      <c r="C518" s="312"/>
      <c r="D518" s="354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55"/>
      <c r="E519" s="313"/>
      <c r="F519" s="31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ht="33" x14ac:dyDescent="0.3">
      <c r="A527" s="55" t="s">
        <v>352</v>
      </c>
      <c r="B527" s="130" t="s">
        <v>32</v>
      </c>
      <c r="C527" s="94"/>
      <c r="D527" s="95" t="s">
        <v>477</v>
      </c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>
        <f>IF(D532=1, 2, IF(AND(D532&lt;1,D532&gt;0), 1, "0"))</f>
        <v>2</v>
      </c>
      <c r="C532" s="140"/>
      <c r="D532" s="280">
        <f>IFERROR(E532/F532,"N.A")</f>
        <v>1</v>
      </c>
      <c r="E532" s="281">
        <f>COUNTIF('A1 Exploitation'!F520:F531,"ok")</f>
        <v>1</v>
      </c>
      <c r="F532" s="282">
        <f>COUNTIF('A1 Exploitation'!F520:F531,"ok")</f>
        <v>1</v>
      </c>
    </row>
    <row r="533" spans="1:7" x14ac:dyDescent="0.3">
      <c r="A533" s="5" t="s">
        <v>36</v>
      </c>
      <c r="B533" s="5"/>
      <c r="C533" s="5"/>
      <c r="D533" s="5">
        <f>SUM(B520:C532)</f>
        <v>24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43257</v>
      </c>
      <c r="B537" s="124"/>
      <c r="C537" s="135"/>
      <c r="G537" s="127"/>
    </row>
    <row r="538" spans="1:7" x14ac:dyDescent="0.3">
      <c r="A538" s="311" t="s">
        <v>30</v>
      </c>
      <c r="B538" s="312" t="s">
        <v>31</v>
      </c>
      <c r="C538" s="312"/>
      <c r="D538" s="354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55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79" t="str">
        <f>IF(D543=1, 2, IF(AND(D543&lt;1,D543&gt;0), 1, "0"))</f>
        <v>0</v>
      </c>
      <c r="C543" s="130"/>
      <c r="D543" s="280" t="str">
        <f>IFERROR(E543/F543,"N.A")</f>
        <v>N.A</v>
      </c>
      <c r="E543" s="281">
        <f>COUNTIF('A1 Exploitation'!F540:F542,"ok")</f>
        <v>0</v>
      </c>
      <c r="F543" s="282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34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297">
        <f>AVERAGE(D41,D99,D153,D200,D261,D313,D353,D386,D439,D476,D498,D512,D532,D543)</f>
        <v>0.96875</v>
      </c>
    </row>
    <row r="548" spans="1:4" ht="22.5" x14ac:dyDescent="0.45">
      <c r="A548" s="35" t="s">
        <v>45</v>
      </c>
      <c r="B548" s="181"/>
      <c r="C548" s="182"/>
      <c r="D548" s="298">
        <f>SUM(D544,D533,D513,D502,D443,D390,D357,D45,D317,D265,D157,D480,D204,D102)</f>
        <v>523</v>
      </c>
    </row>
    <row r="549" spans="1:4" ht="22.5" x14ac:dyDescent="0.45">
      <c r="A549" s="35" t="s">
        <v>209</v>
      </c>
      <c r="B549" s="181"/>
      <c r="C549" s="182"/>
      <c r="D549" s="299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0.95090909090909093</v>
      </c>
    </row>
  </sheetData>
  <sheetProtection algorithmName="SHA-512" hashValue="/nAXqmKQmu2H00OnIx1+w1TYe/usbuN5yKWd1S73oUqPBMRu4guYIzRCBXE/xGBx9i1TTLT20N5NdfOyOXZmPQ==" saltValue="3wMIOnGK7g7r/mirKL1R4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75" zoomScale="70" zoomScaleNormal="70" workbookViewId="0">
      <selection activeCell="F192" sqref="F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'A2 Exploitation'!A8:F8</f>
        <v>Sfax Lafrane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 t="str">
        <f>'A2 Exploitation'!B9:F9</f>
        <v>Dr Hatem KARAA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 t="str">
        <f>'A2 Exploitation'!B10:F10</f>
        <v>Directeur du magasin &amp; chefs rayons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'A2 Exploitation'!B11:F11</f>
        <v>43257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0.95588235294117652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50">
        <f>SUM(B17:C21)</f>
        <v>10</v>
      </c>
    </row>
    <row r="23" spans="1:7" x14ac:dyDescent="0.3">
      <c r="A23" s="337" t="s">
        <v>295</v>
      </c>
      <c r="B23" s="338"/>
      <c r="C23" s="33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8">
        <f>SUM(B26:C32)</f>
        <v>14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8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0</v>
      </c>
      <c r="C48" s="94"/>
      <c r="D48" s="95" t="s">
        <v>478</v>
      </c>
      <c r="E48" s="94"/>
      <c r="F48" s="94" t="s">
        <v>357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479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8">
        <f>SUM(B46:C51)</f>
        <v>10</v>
      </c>
    </row>
    <row r="53" spans="1:7" x14ac:dyDescent="0.3">
      <c r="A53" s="337" t="s">
        <v>295</v>
      </c>
      <c r="B53" s="338"/>
      <c r="C53" s="339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8">
        <f>SUM(B56:C62)</f>
        <v>14</v>
      </c>
    </row>
    <row r="64" spans="1:7" x14ac:dyDescent="0.3">
      <c r="A64" s="337" t="s">
        <v>295</v>
      </c>
      <c r="B64" s="338"/>
      <c r="C64" s="339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 t="s">
        <v>356</v>
      </c>
    </row>
    <row r="84" spans="1:7" x14ac:dyDescent="0.3">
      <c r="A84" s="337" t="s">
        <v>36</v>
      </c>
      <c r="B84" s="338"/>
      <c r="C84" s="339"/>
      <c r="D84" s="248">
        <f>SUM(B67:C83)</f>
        <v>22</v>
      </c>
    </row>
    <row r="85" spans="1:7" x14ac:dyDescent="0.3">
      <c r="A85" s="337" t="s">
        <v>295</v>
      </c>
      <c r="B85" s="338"/>
      <c r="C85" s="339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48">
        <f>SUM(B88:C101)</f>
        <v>8</v>
      </c>
    </row>
    <row r="103" spans="1:7" x14ac:dyDescent="0.3">
      <c r="A103" s="337" t="s">
        <v>295</v>
      </c>
      <c r="B103" s="338"/>
      <c r="C103" s="339"/>
      <c r="D103" s="33">
        <f>D102/(COUNT(B88:C101)*2)</f>
        <v>1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480</v>
      </c>
      <c r="E128" s="95"/>
      <c r="F128" s="94"/>
    </row>
    <row r="129" spans="1:7" x14ac:dyDescent="0.3">
      <c r="A129" s="20" t="s">
        <v>166</v>
      </c>
      <c r="B129" s="111">
        <v>1</v>
      </c>
      <c r="C129" s="121"/>
      <c r="D129" s="95" t="s">
        <v>481</v>
      </c>
      <c r="E129" s="95"/>
      <c r="F129" s="94" t="s">
        <v>356</v>
      </c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8">
        <f>SUM(B122:C132)</f>
        <v>21</v>
      </c>
    </row>
    <row r="134" spans="1:7" x14ac:dyDescent="0.3">
      <c r="A134" s="337" t="s">
        <v>295</v>
      </c>
      <c r="B134" s="338"/>
      <c r="C134" s="339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ht="30.75" x14ac:dyDescent="0.3">
      <c r="A139" s="21" t="s">
        <v>277</v>
      </c>
      <c r="B139" s="110">
        <v>0</v>
      </c>
      <c r="C139" s="95"/>
      <c r="D139" s="300" t="s">
        <v>482</v>
      </c>
      <c r="E139" s="94"/>
      <c r="F139" s="94" t="s">
        <v>357</v>
      </c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8">
        <f>SUM(B137:C148)</f>
        <v>22</v>
      </c>
    </row>
    <row r="150" spans="1:7" x14ac:dyDescent="0.3">
      <c r="A150" s="337" t="s">
        <v>295</v>
      </c>
      <c r="B150" s="338"/>
      <c r="C150" s="339"/>
      <c r="D150" s="33">
        <f>D149/(COUNT(B137:C148)*2)</f>
        <v>0.91666666666666663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50">
        <f>SUM(B153:C160)</f>
        <v>16</v>
      </c>
    </row>
    <row r="162" spans="1:7" x14ac:dyDescent="0.3">
      <c r="A162" s="337" t="s">
        <v>295</v>
      </c>
      <c r="B162" s="338"/>
      <c r="C162" s="339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0</v>
      </c>
      <c r="C167" s="94"/>
      <c r="D167" s="95" t="s">
        <v>483</v>
      </c>
      <c r="E167" s="94"/>
      <c r="F167" s="94" t="s">
        <v>357</v>
      </c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8">
        <f>SUM(B165:C168)</f>
        <v>6</v>
      </c>
    </row>
    <row r="170" spans="1:7" x14ac:dyDescent="0.3">
      <c r="A170" s="337" t="s">
        <v>295</v>
      </c>
      <c r="B170" s="338"/>
      <c r="C170" s="339"/>
      <c r="D170" s="33">
        <f>D169/(COUNT(B165:C168)*2)</f>
        <v>0.75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ht="33" x14ac:dyDescent="0.3">
      <c r="A173" s="20" t="s">
        <v>180</v>
      </c>
      <c r="B173" s="94">
        <v>0</v>
      </c>
      <c r="C173" s="94"/>
      <c r="D173" s="95" t="s">
        <v>428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8">
        <f>SUM(B173:C176)</f>
        <v>6</v>
      </c>
    </row>
    <row r="178" spans="1:7" x14ac:dyDescent="0.3">
      <c r="A178" s="337" t="s">
        <v>295</v>
      </c>
      <c r="B178" s="338"/>
      <c r="C178" s="339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8">
        <f>SUM(B181:C185)</f>
        <v>10</v>
      </c>
    </row>
    <row r="187" spans="1:7" x14ac:dyDescent="0.3">
      <c r="A187" s="337" t="s">
        <v>295</v>
      </c>
      <c r="B187" s="338"/>
      <c r="C187" s="339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4</v>
      </c>
    </row>
    <row r="195" spans="1:6" x14ac:dyDescent="0.3">
      <c r="A195" s="337" t="s">
        <v>295</v>
      </c>
      <c r="B195" s="338"/>
      <c r="C195" s="339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1</v>
      </c>
      <c r="E197" s="301">
        <f>COUNTIF('A1 Technique'!F17:F193,"ok")</f>
        <v>2</v>
      </c>
      <c r="F197" s="301">
        <f>COUNTA('A1 Technique'!F17:F193)</f>
        <v>2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195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0.95588235294117652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E544" sqref="E5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Sfax Lafrane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 t="s">
        <v>484</v>
      </c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 t="s">
        <v>485</v>
      </c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>
        <v>43314</v>
      </c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0.93421052631578949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43314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79">
        <f>IF(D41=1, 2, IF(AND(D41&lt;1,D41&gt;0), 1, IF(D41=0,"0","NA")))</f>
        <v>2</v>
      </c>
      <c r="C41" s="130"/>
      <c r="D41" s="280">
        <f>IFERROR(E41/F41,"N.A")</f>
        <v>1</v>
      </c>
      <c r="E41" s="281">
        <f>COUNTIF('A2 Exploitation'!F21:F40,"ok")</f>
        <v>2</v>
      </c>
      <c r="F41" s="282">
        <f>COUNTA('A2 Exploitation'!F21:F40)</f>
        <v>2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43314</v>
      </c>
      <c r="B49" s="124"/>
      <c r="C49" s="135"/>
      <c r="D49" s="124"/>
    </row>
    <row r="50" spans="1:7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ht="66" x14ac:dyDescent="0.3">
      <c r="A55" s="8" t="s">
        <v>362</v>
      </c>
      <c r="B55" s="130">
        <v>0</v>
      </c>
      <c r="C55" s="130"/>
      <c r="D55" s="138" t="s">
        <v>504</v>
      </c>
      <c r="E55" s="95" t="s">
        <v>505</v>
      </c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12</v>
      </c>
    </row>
    <row r="62" spans="1:7" x14ac:dyDescent="0.3">
      <c r="A62" s="5" t="s">
        <v>35</v>
      </c>
      <c r="B62" s="132"/>
      <c r="C62" s="133"/>
      <c r="D62" s="134">
        <f>D61/(COUNT(B53:C60)*2)</f>
        <v>0.8571428571428571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8" t="s">
        <v>507</v>
      </c>
      <c r="E66" s="94" t="s">
        <v>506</v>
      </c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customHeight="1" x14ac:dyDescent="0.35">
      <c r="A68" s="274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48.5" x14ac:dyDescent="0.3">
      <c r="A74" s="209" t="s">
        <v>393</v>
      </c>
      <c r="B74" s="130">
        <v>2</v>
      </c>
      <c r="C74" s="150" t="str">
        <f>IF(B74=0, -5, "0")</f>
        <v>0</v>
      </c>
      <c r="D74" s="295" t="s">
        <v>530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99" x14ac:dyDescent="0.3">
      <c r="A76" s="70" t="s">
        <v>156</v>
      </c>
      <c r="B76" s="130">
        <v>1</v>
      </c>
      <c r="C76" s="131"/>
      <c r="D76" s="138" t="s">
        <v>531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27</v>
      </c>
    </row>
    <row r="85" spans="1:7" x14ac:dyDescent="0.3">
      <c r="A85" s="5" t="s">
        <v>35</v>
      </c>
      <c r="B85" s="132"/>
      <c r="C85" s="133"/>
      <c r="D85" s="134">
        <f>D84/(COUNT(B65:C83)*2)</f>
        <v>0.9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0" x14ac:dyDescent="0.3">
      <c r="A92" s="70" t="s">
        <v>384</v>
      </c>
      <c r="B92" s="130">
        <v>0</v>
      </c>
      <c r="C92" s="218"/>
      <c r="D92" s="70" t="s">
        <v>486</v>
      </c>
      <c r="E92" s="106" t="s">
        <v>487</v>
      </c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34.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79">
        <f>IF(D99=1, 2, IF(AND(D99&lt;1,D99&gt;0), 1, IF(D99=0,"0","NA")))</f>
        <v>2</v>
      </c>
      <c r="C99" s="213"/>
      <c r="D99" s="280">
        <f>IFERROR(E99/F99,"N.A")</f>
        <v>1</v>
      </c>
      <c r="E99" s="281">
        <f>COUNTIF('A2 Exploitation'!F53:F98,"ok")</f>
        <v>2</v>
      </c>
      <c r="F99" s="282">
        <f>COUNTA('A2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0.89393939393939392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43314</v>
      </c>
      <c r="B106" s="124"/>
      <c r="C106" s="135"/>
      <c r="D106" s="124"/>
    </row>
    <row r="107" spans="1:7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153" customHeight="1" x14ac:dyDescent="0.3">
      <c r="A132" s="210" t="s">
        <v>157</v>
      </c>
      <c r="B132" s="130">
        <v>2</v>
      </c>
      <c r="C132" s="150" t="str">
        <f>IF(B132=0, -5, "0")</f>
        <v>0</v>
      </c>
      <c r="D132" s="295" t="s">
        <v>529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79" t="str">
        <f>IF(D153=1, 2, IF(AND(D153&lt;1,D153&gt;0), 1,IF(D153=0,"0","NA")))</f>
        <v>NA</v>
      </c>
      <c r="C153" s="140"/>
      <c r="D153" s="280" t="str">
        <f>IFERROR(E153/F153,"N.A")</f>
        <v>N.A</v>
      </c>
      <c r="E153" s="281">
        <f>COUNTIF('A2 Exploitation'!F110:F152,"ok")</f>
        <v>0</v>
      </c>
      <c r="F153" s="282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18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68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43314</v>
      </c>
      <c r="B161" s="124"/>
      <c r="C161" s="135"/>
      <c r="D161" s="127"/>
    </row>
    <row r="162" spans="1:7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45" x14ac:dyDescent="0.3">
      <c r="A185" s="70" t="s">
        <v>136</v>
      </c>
      <c r="B185" s="130">
        <v>0</v>
      </c>
      <c r="C185" s="130"/>
      <c r="D185" s="70" t="s">
        <v>489</v>
      </c>
      <c r="E185" s="95" t="s">
        <v>488</v>
      </c>
      <c r="F185" s="204"/>
    </row>
    <row r="186" spans="1:7" ht="33" customHeight="1" x14ac:dyDescent="0.35">
      <c r="A186" s="275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1</v>
      </c>
      <c r="C189" s="130"/>
      <c r="D189" s="116" t="s">
        <v>490</v>
      </c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34.5" customHeight="1" x14ac:dyDescent="0.3">
      <c r="A193" s="70" t="s">
        <v>383</v>
      </c>
      <c r="B193" s="130">
        <v>1</v>
      </c>
      <c r="C193" s="130"/>
      <c r="D193" s="217" t="s">
        <v>532</v>
      </c>
      <c r="E193" s="94"/>
      <c r="F193" s="204"/>
    </row>
    <row r="194" spans="1:7" s="112" customFormat="1" ht="49.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>
        <f>IF(D200=1, 2, IF(AND(D200&lt;1,D200&gt;0), 1, IF(D200=0,"0","NA")))</f>
        <v>2</v>
      </c>
      <c r="C200" s="130"/>
      <c r="D200" s="280">
        <f>IFERROR(E200/F200,"N.A")</f>
        <v>1</v>
      </c>
      <c r="E200" s="281">
        <f>COUNTIF('A2 Exploitation'!F165:F199,"ok")</f>
        <v>1</v>
      </c>
      <c r="F200" s="282">
        <f>COUNTA('A2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0.91666666666666663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0.93548387096774188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43314</v>
      </c>
      <c r="B208" s="124"/>
      <c r="C208" s="135"/>
      <c r="D208" s="124"/>
    </row>
    <row r="209" spans="1:7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66" x14ac:dyDescent="0.3">
      <c r="A238" s="209" t="s">
        <v>66</v>
      </c>
      <c r="B238" s="130">
        <v>2</v>
      </c>
      <c r="C238" s="150" t="str">
        <f>IF(B238=0, -5, "0")</f>
        <v>0</v>
      </c>
      <c r="D238" s="293" t="s">
        <v>528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36</v>
      </c>
    </row>
    <row r="245" spans="1:7" x14ac:dyDescent="0.3">
      <c r="A245" s="5" t="s">
        <v>35</v>
      </c>
      <c r="B245" s="132"/>
      <c r="C245" s="133"/>
      <c r="D245" s="134">
        <f>D244/(COUNT(B226:C243)*2)</f>
        <v>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1</v>
      </c>
      <c r="C248" s="130"/>
      <c r="D248" s="4" t="s">
        <v>491</v>
      </c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>
        <f>IF(D261=1, 2, IF(AND(D261&lt;1,D261&gt;0), 1, IF(D261=0,"0","NA")))</f>
        <v>2</v>
      </c>
      <c r="C261" s="140"/>
      <c r="D261" s="280">
        <f>IFERROR(E261/F261,"N.A")</f>
        <v>1</v>
      </c>
      <c r="E261" s="281">
        <f>COUNTIF('A2 Exploitation'!F212:F260,"ok")</f>
        <v>1</v>
      </c>
      <c r="F261" s="282">
        <f>COUNTA('A2 Exploitation'!F212:F260)</f>
        <v>1</v>
      </c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81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0.98780487804878048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43314</v>
      </c>
      <c r="B269" s="124"/>
      <c r="C269" s="135"/>
      <c r="D269" s="124"/>
      <c r="F269" s="206"/>
      <c r="G269" s="214"/>
    </row>
    <row r="270" spans="1:7" s="16" customForma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0" x14ac:dyDescent="0.3">
      <c r="A293" s="70" t="s">
        <v>136</v>
      </c>
      <c r="B293" s="130">
        <v>1</v>
      </c>
      <c r="C293" s="130"/>
      <c r="D293" s="70" t="s">
        <v>493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>
        <f>IF(D313=1, 2, IF(AND(D313&lt;1,D313&gt;0), 1, IF(D313=0,"0","NA")))</f>
        <v>2</v>
      </c>
      <c r="C313" s="140"/>
      <c r="D313" s="280">
        <f>IFERROR(E313/F313,"N.A")</f>
        <v>1</v>
      </c>
      <c r="E313" s="281">
        <f>COUNTIF('A2 Exploitation'!F273:F312,"ok")</f>
        <v>2</v>
      </c>
      <c r="F313" s="282">
        <f>COUNTA('A2 Exploitation'!F273:F312)</f>
        <v>2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47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0.97916666666666663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71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0.98611111111111116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43314</v>
      </c>
      <c r="B321" s="124"/>
      <c r="C321" s="135"/>
      <c r="D321" s="127"/>
    </row>
    <row r="322" spans="1:7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50.25" customHeight="1" x14ac:dyDescent="0.3">
      <c r="A328" s="6" t="s">
        <v>37</v>
      </c>
      <c r="B328" s="130">
        <v>0</v>
      </c>
      <c r="C328" s="130"/>
      <c r="D328" s="95" t="s">
        <v>508</v>
      </c>
      <c r="E328" s="95" t="s">
        <v>509</v>
      </c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14</v>
      </c>
    </row>
    <row r="334" spans="1:7" x14ac:dyDescent="0.3">
      <c r="A334" s="5" t="s">
        <v>35</v>
      </c>
      <c r="B334" s="132"/>
      <c r="C334" s="133"/>
      <c r="D334" s="134">
        <f>D333/(COUNT(B325:C332)*2)</f>
        <v>0.875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49.5" x14ac:dyDescent="0.3">
      <c r="A340" s="210" t="s">
        <v>318</v>
      </c>
      <c r="B340" s="130">
        <v>0</v>
      </c>
      <c r="C340" s="150">
        <f>IF(B340=0, -5, "0")</f>
        <v>-5</v>
      </c>
      <c r="D340" s="4" t="s">
        <v>495</v>
      </c>
      <c r="E340" s="95" t="s">
        <v>510</v>
      </c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>
        <f>IF(D353=1, 2, IF(AND(D353&lt;1,D353&gt;0), 1, IF(D353=0,"0","NA")))</f>
        <v>2</v>
      </c>
      <c r="C353" s="130"/>
      <c r="D353" s="280">
        <f>IFERROR(E353/F353,"N.A")</f>
        <v>1</v>
      </c>
      <c r="E353" s="281">
        <f>COUNTIF('A2 Exploitation'!F325:F352,"ok")</f>
        <v>1</v>
      </c>
      <c r="F353" s="282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25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0.73529411764705888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39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0.78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43314</v>
      </c>
      <c r="B361" s="124"/>
      <c r="C361" s="135"/>
      <c r="D361" s="124"/>
    </row>
    <row r="362" spans="1:7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0</v>
      </c>
      <c r="C365" s="130"/>
      <c r="D365" s="113" t="s">
        <v>527</v>
      </c>
      <c r="E365" s="95" t="s">
        <v>511</v>
      </c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ht="132" x14ac:dyDescent="0.3">
      <c r="A380" s="70" t="s">
        <v>225</v>
      </c>
      <c r="B380" s="130">
        <v>0</v>
      </c>
      <c r="C380" s="130"/>
      <c r="D380" s="4" t="s">
        <v>525</v>
      </c>
      <c r="E380" s="95" t="s">
        <v>526</v>
      </c>
      <c r="F380" s="204"/>
      <c r="G380" s="127"/>
    </row>
    <row r="381" spans="1:7" ht="60" x14ac:dyDescent="0.3">
      <c r="A381" s="8" t="s">
        <v>101</v>
      </c>
      <c r="B381" s="130">
        <v>1</v>
      </c>
      <c r="C381" s="130" t="str">
        <f>IF(B381=0, -5, "0")</f>
        <v>0</v>
      </c>
      <c r="D381" s="8" t="s">
        <v>498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34.5" customHeight="1" x14ac:dyDescent="0.3">
      <c r="A385" s="10" t="s">
        <v>391</v>
      </c>
      <c r="B385" s="130">
        <v>1</v>
      </c>
      <c r="C385" s="130"/>
      <c r="D385" s="113" t="s">
        <v>524</v>
      </c>
      <c r="E385" s="94"/>
      <c r="F385" s="204"/>
      <c r="G385" s="127"/>
    </row>
    <row r="386" spans="1:7" ht="45" x14ac:dyDescent="0.3">
      <c r="A386" s="8" t="s">
        <v>249</v>
      </c>
      <c r="B386" s="279">
        <f>IF(D386=1, 2, IF(AND(D386&lt;1,D386&gt;0), 1,IF(D386=0,"0","NA")))</f>
        <v>1</v>
      </c>
      <c r="C386" s="130"/>
      <c r="D386" s="280">
        <f>IFERROR(E386/F386,"N.A")</f>
        <v>0.66666666666666663</v>
      </c>
      <c r="E386" s="281">
        <f>COUNTIF('A2 Exploitation'!F365:F385,"ok")</f>
        <v>2</v>
      </c>
      <c r="F386" s="282">
        <f>COUNTA('A2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13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0.72222222222222221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27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0.79411764705882348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43314</v>
      </c>
      <c r="B394" s="124"/>
      <c r="C394" s="135"/>
      <c r="D394" s="127"/>
      <c r="G394" s="127"/>
    </row>
    <row r="395" spans="1:7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5" x14ac:dyDescent="0.3">
      <c r="A410" s="4" t="s">
        <v>96</v>
      </c>
      <c r="B410" s="130">
        <v>1</v>
      </c>
      <c r="C410" s="130"/>
      <c r="D410" s="4" t="s">
        <v>496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4"/>
      <c r="E412" s="95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>
        <f>IF(D439=1, 2, IF(AND(D439&lt;1,D439&gt;0), 1, IF(D439=0,"0","NA")))</f>
        <v>2</v>
      </c>
      <c r="C439" s="130"/>
      <c r="D439" s="280">
        <f>IFERROR(E439/F439,"N.A")</f>
        <v>1</v>
      </c>
      <c r="E439" s="281">
        <f>COUNTIF('A2 Exploitation'!F398:F438,"ok")</f>
        <v>2</v>
      </c>
      <c r="F439" s="282">
        <f>COUNTA('A2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43314</v>
      </c>
      <c r="B447" s="124"/>
      <c r="C447" s="135"/>
      <c r="D447" s="124"/>
    </row>
    <row r="448" spans="1:7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523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61.5" customHeight="1" x14ac:dyDescent="0.3">
      <c r="A472" s="55" t="s">
        <v>361</v>
      </c>
      <c r="B472" s="130">
        <v>0</v>
      </c>
      <c r="C472" s="213"/>
      <c r="D472" s="116" t="s">
        <v>499</v>
      </c>
      <c r="E472" s="116" t="s">
        <v>500</v>
      </c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0" t="str">
        <f>IFERROR(E475/F475,"N.A")</f>
        <v>N.A</v>
      </c>
      <c r="E476" s="281">
        <f>COUNTIF('A2 Exploitation'!F451:F475,"ok")</f>
        <v>2</v>
      </c>
      <c r="F476" s="282">
        <f>COUNTA('A2 Exploitation'!F451:F475)</f>
        <v>2</v>
      </c>
    </row>
    <row r="477" spans="1:7" x14ac:dyDescent="0.3">
      <c r="A477" s="5" t="s">
        <v>36</v>
      </c>
      <c r="B477" s="5"/>
      <c r="C477" s="5"/>
      <c r="D477" s="234">
        <f>SUM(B461:C470,B472:C476)</f>
        <v>25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0.8928571428571429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37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0.92500000000000004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43314</v>
      </c>
      <c r="B484" s="124"/>
      <c r="C484" s="135"/>
      <c r="D484" s="124"/>
    </row>
    <row r="485" spans="1:7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49.5" x14ac:dyDescent="0.3">
      <c r="A488" s="4" t="s">
        <v>263</v>
      </c>
      <c r="B488" s="130">
        <v>1</v>
      </c>
      <c r="C488" s="130"/>
      <c r="D488" s="95" t="s">
        <v>502</v>
      </c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0</v>
      </c>
      <c r="C492" s="131"/>
      <c r="D492" s="116" t="s">
        <v>501</v>
      </c>
      <c r="E492" s="106" t="s">
        <v>503</v>
      </c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7</v>
      </c>
    </row>
    <row r="494" spans="1:7" x14ac:dyDescent="0.3">
      <c r="A494" s="5" t="s">
        <v>35</v>
      </c>
      <c r="B494" s="132"/>
      <c r="C494" s="133"/>
      <c r="D494" s="134">
        <f>D493/(COUNT(B488:C492)*2)</f>
        <v>0.7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>
        <f>IF(D498=1, 2, IF(AND(D498&lt;1,D498&gt;0), 1, IF(D498=0,"0","NA")))</f>
        <v>2</v>
      </c>
      <c r="C498" s="213"/>
      <c r="D498" s="280">
        <f>IFERROR(E498/F498,"N.A")</f>
        <v>1</v>
      </c>
      <c r="E498" s="281">
        <f>COUNTIF('A2 Exploitation'!F488:F497,"ok")</f>
        <v>2</v>
      </c>
      <c r="F498" s="282">
        <f>COUNTA('A2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13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0.8125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43314</v>
      </c>
      <c r="B506" s="124"/>
      <c r="C506" s="135"/>
      <c r="D506" s="124"/>
    </row>
    <row r="507" spans="1:7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 t="s">
        <v>32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43314</v>
      </c>
      <c r="B517" s="124"/>
      <c r="C517" s="135"/>
      <c r="D517" s="124"/>
    </row>
    <row r="518" spans="1:7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132" x14ac:dyDescent="0.3">
      <c r="A522" s="4" t="s">
        <v>47</v>
      </c>
      <c r="B522" s="130">
        <v>2</v>
      </c>
      <c r="C522" s="130"/>
      <c r="D522" s="95" t="s">
        <v>533</v>
      </c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53.25" customHeight="1" x14ac:dyDescent="0.3">
      <c r="A524" s="8" t="s">
        <v>108</v>
      </c>
      <c r="B524" s="130">
        <v>0</v>
      </c>
      <c r="C524" s="130"/>
      <c r="D524" s="95" t="s">
        <v>534</v>
      </c>
      <c r="E524" s="95" t="s">
        <v>522</v>
      </c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>
        <f>IF(D532=1, 2, IF(AND(D532&lt;1,D532&gt;0), 1, IF(D532=0,"0","NA")))</f>
        <v>2</v>
      </c>
      <c r="C532" s="140"/>
      <c r="D532" s="280">
        <f>IFERROR(E532/F532,"N.A")</f>
        <v>1</v>
      </c>
      <c r="E532" s="281">
        <f>COUNTIF('A2 Exploitation'!F520:F531,"ok")</f>
        <v>1</v>
      </c>
      <c r="F532" s="282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0.88888888888888884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43314</v>
      </c>
      <c r="B537" s="124"/>
      <c r="C537" s="135"/>
      <c r="D537" s="124"/>
      <c r="G537" s="127"/>
    </row>
    <row r="538" spans="1:7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79">
        <f>IF(D543=1, 2, IF(AND(D543&lt;1,D543&gt;0), 1, IF(D543=0,"0","NA")))</f>
        <v>2</v>
      </c>
      <c r="C543" s="130"/>
      <c r="D543" s="280">
        <f>IFERROR(E543/F543,"N.A")</f>
        <v>1</v>
      </c>
      <c r="E543" s="281">
        <f>COUNTIF('A2 Exploitation'!F540:F542,"ok")</f>
        <v>1</v>
      </c>
      <c r="F543" s="282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0.97222222222222232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568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0.93421052631578949</v>
      </c>
    </row>
  </sheetData>
  <sheetProtection algorithmName="SHA-512" hashValue="o8miHVHiDtnqZoF39UfO2h6+2uIP3tpmk73b7ut2r54pBF72Xe936eLSNAkXhYJlxHNLHkpXe6O0JazMp5hUVQ==" saltValue="sHYfSSiublxT85MHBKhYkA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72:B475 B29:B37 B488:B492 B53:B60 B39:B40 B95:B98 B88:B93 B110:B116 B65:B83 B143:B147 B149:B152 B121:B138 B176:B194 B165:B171 B212:B221 B196:B199 B226:B243 B248:B255 B257:B260 B309:B312 B289:B307 B273:B284 B337:B348 B325:B332 B350:B352 B365:B372 B377:B382 B410:B416 B398:B405 B384:B385 B421:B425 B430:B434 B436:B438 B451:B456 B461:B470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str">
        <f>'A3 Exploitation'!A8:F8</f>
        <v>Sfax Lafrane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 t="str">
        <f>'A3 Exploitation'!B9:F9</f>
        <v>M.Dhia MECHLAOUI / M.Souheil DRAOUI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 t="str">
        <f>'A3 Exploitation'!B10:F10</f>
        <v>Directeur magasin et chef rayons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'A3 Exploitation'!B11:F11</f>
        <v>43314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0.95132743362831862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92">
        <f>SUM(B17:C21)</f>
        <v>10</v>
      </c>
    </row>
    <row r="23" spans="1:7" x14ac:dyDescent="0.3">
      <c r="A23" s="337" t="s">
        <v>295</v>
      </c>
      <c r="B23" s="338"/>
      <c r="C23" s="339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91">
        <f>SUM(B26:C32)</f>
        <v>14</v>
      </c>
    </row>
    <row r="34" spans="1:7" x14ac:dyDescent="0.3">
      <c r="A34" s="337" t="s">
        <v>295</v>
      </c>
      <c r="B34" s="338"/>
      <c r="C34" s="339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91">
        <f>SUM(B37:C41)</f>
        <v>10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1</v>
      </c>
      <c r="C47" s="94"/>
      <c r="D47" s="95" t="s">
        <v>520</v>
      </c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512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91">
        <f>SUM(B46:C51)</f>
        <v>11</v>
      </c>
    </row>
    <row r="53" spans="1:7" x14ac:dyDescent="0.3">
      <c r="A53" s="337" t="s">
        <v>295</v>
      </c>
      <c r="B53" s="338"/>
      <c r="C53" s="339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1</v>
      </c>
      <c r="C60" s="120" t="str">
        <f>IF(B60=0, -5, "0")</f>
        <v>0</v>
      </c>
      <c r="D60" s="23" t="s">
        <v>497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91">
        <f>SUM(B56:C62)</f>
        <v>13</v>
      </c>
    </row>
    <row r="64" spans="1:7" x14ac:dyDescent="0.3">
      <c r="A64" s="337" t="s">
        <v>295</v>
      </c>
      <c r="B64" s="338"/>
      <c r="C64" s="339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519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91">
        <f>SUM(B67:C83)</f>
        <v>28</v>
      </c>
    </row>
    <row r="85" spans="1:7" x14ac:dyDescent="0.3">
      <c r="A85" s="337" t="s">
        <v>295</v>
      </c>
      <c r="B85" s="338"/>
      <c r="C85" s="339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1</v>
      </c>
      <c r="C99" s="120" t="str">
        <f>IF(B99=0, -5, "0")</f>
        <v>0</v>
      </c>
      <c r="D99" s="95" t="s">
        <v>518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517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91">
        <f>SUM(B88:C101)</f>
        <v>27</v>
      </c>
    </row>
    <row r="103" spans="1:7" x14ac:dyDescent="0.3">
      <c r="A103" s="337" t="s">
        <v>295</v>
      </c>
      <c r="B103" s="338"/>
      <c r="C103" s="339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67.5" x14ac:dyDescent="0.4">
      <c r="A107" s="50" t="s">
        <v>274</v>
      </c>
      <c r="B107" s="110">
        <v>0</v>
      </c>
      <c r="C107" s="101"/>
      <c r="D107" s="50" t="s">
        <v>535</v>
      </c>
      <c r="E107" s="95" t="s">
        <v>521</v>
      </c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1</v>
      </c>
      <c r="C115" s="120" t="str">
        <f>IF(B115=0, -5, "0")</f>
        <v>0</v>
      </c>
      <c r="D115" s="95" t="s">
        <v>514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91">
        <f>SUM(B107:C117)</f>
        <v>19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0.86363636363636365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4.5" x14ac:dyDescent="0.4">
      <c r="A126" s="17" t="s">
        <v>292</v>
      </c>
      <c r="B126" s="111">
        <v>0</v>
      </c>
      <c r="C126" s="101"/>
      <c r="D126" s="120" t="s">
        <v>492</v>
      </c>
      <c r="E126" s="122" t="s">
        <v>515</v>
      </c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1</v>
      </c>
      <c r="C128" s="120" t="str">
        <f>IF(B128=0, -5, "0")</f>
        <v>0</v>
      </c>
      <c r="D128" s="95" t="s">
        <v>516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>
        <v>2</v>
      </c>
      <c r="B133" s="338"/>
      <c r="C133" s="339"/>
      <c r="D133" s="91">
        <f>SUM(B122:C132)</f>
        <v>19</v>
      </c>
    </row>
    <row r="134" spans="1:7" x14ac:dyDescent="0.3">
      <c r="A134" s="337" t="s">
        <v>295</v>
      </c>
      <c r="B134" s="338"/>
      <c r="C134" s="339"/>
      <c r="D134" s="32">
        <f>D133/(COUNT(B122:C132)*2)</f>
        <v>0.86363636363636365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ht="33" x14ac:dyDescent="0.3">
      <c r="A141" s="21" t="s">
        <v>303</v>
      </c>
      <c r="B141" s="110">
        <v>1</v>
      </c>
      <c r="C141" s="116"/>
      <c r="D141" s="21" t="s">
        <v>494</v>
      </c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91">
        <f>SUM(B137:C148)</f>
        <v>23</v>
      </c>
    </row>
    <row r="150" spans="1:7" x14ac:dyDescent="0.3">
      <c r="A150" s="337" t="s">
        <v>295</v>
      </c>
      <c r="B150" s="338"/>
      <c r="C150" s="339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ht="33" x14ac:dyDescent="0.3">
      <c r="A154" s="17" t="s">
        <v>149</v>
      </c>
      <c r="B154" s="94">
        <v>1</v>
      </c>
      <c r="C154" s="94"/>
      <c r="D154" s="23" t="s">
        <v>513</v>
      </c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92">
        <f>SUM(B153:C160)</f>
        <v>15</v>
      </c>
    </row>
    <row r="162" spans="1:7" x14ac:dyDescent="0.3">
      <c r="A162" s="337" t="s">
        <v>295</v>
      </c>
      <c r="B162" s="338"/>
      <c r="C162" s="339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91">
        <f>SUM(B165:C168)</f>
        <v>6</v>
      </c>
    </row>
    <row r="170" spans="1:7" x14ac:dyDescent="0.3">
      <c r="A170" s="337" t="s">
        <v>295</v>
      </c>
      <c r="B170" s="338"/>
      <c r="C170" s="339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 t="s">
        <v>32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91">
        <f>SUM(B173:C176)</f>
        <v>6</v>
      </c>
    </row>
    <row r="178" spans="1:7" x14ac:dyDescent="0.3">
      <c r="A178" s="337" t="s">
        <v>295</v>
      </c>
      <c r="B178" s="338"/>
      <c r="C178" s="339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91">
        <f>SUM(B181:C185)</f>
        <v>10</v>
      </c>
    </row>
    <row r="187" spans="1:7" x14ac:dyDescent="0.3">
      <c r="A187" s="337" t="s">
        <v>295</v>
      </c>
      <c r="B187" s="338"/>
      <c r="C187" s="339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4</v>
      </c>
    </row>
    <row r="195" spans="1:6" x14ac:dyDescent="0.3">
      <c r="A195" s="337" t="s">
        <v>295</v>
      </c>
      <c r="B195" s="338"/>
      <c r="C195" s="339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0.73333333333333328</v>
      </c>
      <c r="E197" s="286">
        <f>COUNTIF('A2 Technique'!F17:F193,"ok")</f>
        <v>11</v>
      </c>
      <c r="F197" s="287">
        <f>COUNTA('A2 Technique'!F17:F193)</f>
        <v>15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0.95132743362831862</v>
      </c>
    </row>
  </sheetData>
  <sheetProtection algorithmName="SHA-512" hashValue="htFmStQlRIGRjqhkCJgoy1Srxhq5l6Ay5yz7QwIXqR4pvn5aRpzYBZWqW4F9CfZwaMpa4axQvox5Jwwwnb74Gg==" saltValue="QamPb/X+FWTKdhpR9Y/V+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46:B51 B56:B62 B190:B193 B67:B83 B88:B101 B122:B132 B37:B41 B107:B117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5" zoomScale="70" zoomScaleSheetLayoutView="70" workbookViewId="0">
      <selection activeCell="D547" sqref="D547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0"/>
      <c r="E1" s="330"/>
      <c r="F1" s="330"/>
      <c r="G1" s="330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1" t="s">
        <v>179</v>
      </c>
      <c r="B7" s="331"/>
      <c r="C7" s="331"/>
      <c r="D7" s="331"/>
      <c r="E7" s="331"/>
      <c r="F7" s="331"/>
      <c r="G7" s="125"/>
    </row>
    <row r="8" spans="1:7" ht="29.25" x14ac:dyDescent="0.45">
      <c r="A8" s="332" t="str">
        <f>'Page de garde'!D18</f>
        <v>Sfax Lafrane</v>
      </c>
      <c r="B8" s="332"/>
      <c r="C8" s="332"/>
      <c r="D8" s="332"/>
      <c r="E8" s="332"/>
      <c r="F8" s="332"/>
      <c r="G8" s="125"/>
    </row>
    <row r="9" spans="1:7" ht="24" x14ac:dyDescent="0.45">
      <c r="A9" s="14" t="s">
        <v>42</v>
      </c>
      <c r="B9" s="333"/>
      <c r="C9" s="333"/>
      <c r="D9" s="333"/>
      <c r="E9" s="333"/>
      <c r="F9" s="333"/>
      <c r="G9" s="125"/>
    </row>
    <row r="10" spans="1:7" ht="24" x14ac:dyDescent="0.45">
      <c r="A10" s="15" t="s">
        <v>44</v>
      </c>
      <c r="B10" s="334"/>
      <c r="C10" s="334"/>
      <c r="D10" s="334"/>
      <c r="E10" s="334"/>
      <c r="F10" s="334"/>
      <c r="G10" s="125"/>
    </row>
    <row r="11" spans="1:7" ht="24" x14ac:dyDescent="0.45">
      <c r="A11" s="14" t="s">
        <v>43</v>
      </c>
      <c r="B11" s="329"/>
      <c r="C11" s="329"/>
      <c r="D11" s="329"/>
      <c r="E11" s="329"/>
      <c r="F11" s="329"/>
      <c r="G11" s="125"/>
    </row>
    <row r="12" spans="1:7" ht="24" x14ac:dyDescent="0.45">
      <c r="A12" s="14" t="s">
        <v>239</v>
      </c>
      <c r="B12" s="327">
        <f>D549</f>
        <v>0</v>
      </c>
      <c r="C12" s="327"/>
      <c r="D12" s="327"/>
      <c r="E12" s="327"/>
      <c r="F12" s="327"/>
      <c r="G12" s="125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1" t="s">
        <v>30</v>
      </c>
      <c r="B17" s="312" t="s">
        <v>31</v>
      </c>
      <c r="C17" s="312"/>
      <c r="D17" s="312" t="s">
        <v>46</v>
      </c>
      <c r="E17" s="313" t="s">
        <v>310</v>
      </c>
      <c r="F17" s="313" t="s">
        <v>358</v>
      </c>
    </row>
    <row r="18" spans="1:8" ht="16.5" customHeight="1" x14ac:dyDescent="0.3">
      <c r="A18" s="311"/>
      <c r="B18" s="41" t="s">
        <v>34</v>
      </c>
      <c r="C18" s="41" t="s">
        <v>33</v>
      </c>
      <c r="D18" s="312"/>
      <c r="E18" s="313"/>
      <c r="F18" s="31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1" t="s">
        <v>379</v>
      </c>
      <c r="B38" s="322"/>
      <c r="C38" s="322"/>
      <c r="D38" s="322"/>
      <c r="E38" s="322"/>
      <c r="F38" s="323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79" t="str">
        <f>IF(D41=1, 2, IF(AND(D41&lt;1,D41&gt;0), 1, IF(D41=0,"0","NA")))</f>
        <v>NA</v>
      </c>
      <c r="C41" s="130"/>
      <c r="D41" s="280" t="str">
        <f>IFERROR(E41/F41,"N.A")</f>
        <v>N.A</v>
      </c>
      <c r="E41" s="281">
        <f>COUNTIF('A3 Exploitation'!F21:F40,"ok")</f>
        <v>0</v>
      </c>
      <c r="F41" s="282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1" t="s">
        <v>30</v>
      </c>
      <c r="B50" s="312" t="s">
        <v>31</v>
      </c>
      <c r="C50" s="312"/>
      <c r="D50" s="312" t="s">
        <v>46</v>
      </c>
      <c r="E50" s="313" t="s">
        <v>310</v>
      </c>
      <c r="F50" s="313" t="s">
        <v>360</v>
      </c>
      <c r="G50" s="127"/>
    </row>
    <row r="51" spans="1:7" ht="16.5" customHeight="1" x14ac:dyDescent="0.3">
      <c r="A51" s="311"/>
      <c r="B51" s="41" t="s">
        <v>34</v>
      </c>
      <c r="C51" s="41" t="s">
        <v>33</v>
      </c>
      <c r="D51" s="312"/>
      <c r="E51" s="313"/>
      <c r="F51" s="31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4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1" t="s">
        <v>379</v>
      </c>
      <c r="B94" s="322"/>
      <c r="C94" s="322"/>
      <c r="D94" s="322"/>
      <c r="E94" s="322"/>
      <c r="F94" s="323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79" t="str">
        <f>IF(D99=1, 2, IF(AND(D99&lt;1,D99&gt;0), 1, IF(D99=0,"0","NA")))</f>
        <v>NA</v>
      </c>
      <c r="C99" s="213"/>
      <c r="D99" s="280" t="str">
        <f>IFERROR(E99/F99,"N.A")</f>
        <v>N.A</v>
      </c>
      <c r="E99" s="281">
        <f>COUNTIF('A3 Exploitation'!F53:F98,"ok")</f>
        <v>0</v>
      </c>
      <c r="F99" s="282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1" t="s">
        <v>30</v>
      </c>
      <c r="B107" s="312" t="s">
        <v>31</v>
      </c>
      <c r="C107" s="312"/>
      <c r="D107" s="312" t="s">
        <v>46</v>
      </c>
      <c r="E107" s="313" t="s">
        <v>310</v>
      </c>
      <c r="F107" s="313" t="s">
        <v>360</v>
      </c>
    </row>
    <row r="108" spans="1:7" ht="16.5" customHeight="1" x14ac:dyDescent="0.3">
      <c r="A108" s="311"/>
      <c r="B108" s="41" t="s">
        <v>34</v>
      </c>
      <c r="C108" s="41" t="s">
        <v>33</v>
      </c>
      <c r="D108" s="312"/>
      <c r="E108" s="313"/>
      <c r="F108" s="31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8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4" t="s">
        <v>379</v>
      </c>
      <c r="B148" s="325"/>
      <c r="C148" s="325"/>
      <c r="D148" s="326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79" t="str">
        <f>IF(D153=1, 2, IF(AND(D153&lt;1,D153&gt;0), 1,IF(D153=0,"0","NA")))</f>
        <v>NA</v>
      </c>
      <c r="C153" s="140"/>
      <c r="D153" s="280" t="str">
        <f>IFERROR(E153/F153,"N.A")</f>
        <v>N.A</v>
      </c>
      <c r="E153" s="281">
        <f>COUNTIF('A3 Exploitation'!F110:F152,"ok")</f>
        <v>0</v>
      </c>
      <c r="F153" s="282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1" t="s">
        <v>30</v>
      </c>
      <c r="B162" s="312" t="s">
        <v>31</v>
      </c>
      <c r="C162" s="312"/>
      <c r="D162" s="312" t="s">
        <v>46</v>
      </c>
      <c r="E162" s="313" t="s">
        <v>310</v>
      </c>
      <c r="F162" s="313" t="s">
        <v>360</v>
      </c>
      <c r="G162" s="127"/>
    </row>
    <row r="163" spans="1:7" ht="16.5" customHeight="1" x14ac:dyDescent="0.3">
      <c r="A163" s="311"/>
      <c r="B163" s="41" t="s">
        <v>34</v>
      </c>
      <c r="C163" s="41" t="s">
        <v>33</v>
      </c>
      <c r="D163" s="312"/>
      <c r="E163" s="313"/>
      <c r="F163" s="31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5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7" t="s">
        <v>379</v>
      </c>
      <c r="B195" s="317"/>
      <c r="C195" s="317"/>
      <c r="D195" s="317"/>
      <c r="E195" s="317"/>
      <c r="F195" s="317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79" t="str">
        <f>IF(D200=1, 2, IF(AND(D200&lt;1,D200&gt;0), 1, IF(D200=0,"0","NA")))</f>
        <v>NA</v>
      </c>
      <c r="C200" s="130"/>
      <c r="D200" s="280" t="str">
        <f>IFERROR(E200/F200,"N.A")</f>
        <v>N.A</v>
      </c>
      <c r="E200" s="281">
        <f>COUNTIF('A3 Exploitation'!F165:F199,"ok")</f>
        <v>0</v>
      </c>
      <c r="F200" s="282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1" t="s">
        <v>30</v>
      </c>
      <c r="B209" s="312" t="s">
        <v>31</v>
      </c>
      <c r="C209" s="312"/>
      <c r="D209" s="312" t="s">
        <v>46</v>
      </c>
      <c r="E209" s="313" t="s">
        <v>310</v>
      </c>
      <c r="F209" s="313" t="s">
        <v>360</v>
      </c>
      <c r="G209" s="127"/>
    </row>
    <row r="210" spans="1:7" ht="16.5" customHeight="1" x14ac:dyDescent="0.3">
      <c r="A210" s="311"/>
      <c r="B210" s="41" t="s">
        <v>34</v>
      </c>
      <c r="C210" s="41" t="s">
        <v>33</v>
      </c>
      <c r="D210" s="312"/>
      <c r="E210" s="313"/>
      <c r="F210" s="31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6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7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7" t="s">
        <v>379</v>
      </c>
      <c r="B256" s="317"/>
      <c r="C256" s="317"/>
      <c r="D256" s="317"/>
      <c r="E256" s="317"/>
      <c r="F256" s="317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79" t="str">
        <f>IF(D261=1, 2, IF(AND(D261&lt;1,D261&gt;0), 1, IF(D261=0,"0","NA")))</f>
        <v>NA</v>
      </c>
      <c r="C261" s="140"/>
      <c r="D261" s="280" t="str">
        <f>IFERROR(E261/F261,"N.A")</f>
        <v>N.A</v>
      </c>
      <c r="E261" s="281">
        <f>COUNTIF('A3 Exploitation'!F212:F260,"ok")</f>
        <v>0</v>
      </c>
      <c r="F261" s="282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1" t="s">
        <v>30</v>
      </c>
      <c r="B270" s="312" t="s">
        <v>31</v>
      </c>
      <c r="C270" s="312"/>
      <c r="D270" s="312" t="s">
        <v>46</v>
      </c>
      <c r="E270" s="313" t="s">
        <v>310</v>
      </c>
      <c r="F270" s="313" t="s">
        <v>360</v>
      </c>
      <c r="G270" s="214"/>
    </row>
    <row r="271" spans="1:7" s="16" customFormat="1" ht="16.5" customHeight="1" x14ac:dyDescent="0.3">
      <c r="A271" s="311"/>
      <c r="B271" s="41" t="s">
        <v>34</v>
      </c>
      <c r="C271" s="41" t="s">
        <v>33</v>
      </c>
      <c r="D271" s="312"/>
      <c r="E271" s="313"/>
      <c r="F271" s="31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8" t="s">
        <v>396</v>
      </c>
      <c r="B308" s="319"/>
      <c r="C308" s="319"/>
      <c r="D308" s="319"/>
      <c r="E308" s="319"/>
      <c r="F308" s="320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79" t="str">
        <f>IF(D313=1, 2, IF(AND(D313&lt;1,D313&gt;0), 1, IF(D313=0,"0","NA")))</f>
        <v>NA</v>
      </c>
      <c r="C313" s="140"/>
      <c r="D313" s="280" t="str">
        <f>IFERROR(E313/F313,"N.A")</f>
        <v>N.A</v>
      </c>
      <c r="E313" s="281">
        <f>COUNTIF('A3 Exploitation'!F273:F312,"ok")</f>
        <v>0</v>
      </c>
      <c r="F313" s="282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1" t="s">
        <v>30</v>
      </c>
      <c r="B322" s="312" t="s">
        <v>31</v>
      </c>
      <c r="C322" s="312"/>
      <c r="D322" s="312" t="s">
        <v>46</v>
      </c>
      <c r="E322" s="313" t="s">
        <v>310</v>
      </c>
      <c r="F322" s="313" t="s">
        <v>360</v>
      </c>
      <c r="G322" s="127"/>
    </row>
    <row r="323" spans="1:7" ht="16.5" customHeight="1" x14ac:dyDescent="0.3">
      <c r="A323" s="311"/>
      <c r="B323" s="41" t="s">
        <v>34</v>
      </c>
      <c r="C323" s="41" t="s">
        <v>33</v>
      </c>
      <c r="D323" s="312"/>
      <c r="E323" s="313"/>
      <c r="F323" s="31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8" t="s">
        <v>379</v>
      </c>
      <c r="B349" s="319"/>
      <c r="C349" s="319"/>
      <c r="D349" s="319"/>
      <c r="E349" s="319"/>
      <c r="F349" s="319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79" t="str">
        <f>IF(D353=1, 2, IF(AND(D353&lt;1,D353&gt;0), 1, IF(D353=0,"0","NA")))</f>
        <v>NA</v>
      </c>
      <c r="C353" s="130"/>
      <c r="D353" s="280" t="str">
        <f>IFERROR(E353/F353,"N.A")</f>
        <v>N.A</v>
      </c>
      <c r="E353" s="281">
        <f>COUNTIF('A3 Exploitation'!F325:F352,"ok")</f>
        <v>0</v>
      </c>
      <c r="F353" s="282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1" t="s">
        <v>30</v>
      </c>
      <c r="B362" s="312" t="s">
        <v>31</v>
      </c>
      <c r="C362" s="312"/>
      <c r="D362" s="312" t="s">
        <v>46</v>
      </c>
      <c r="E362" s="313" t="s">
        <v>310</v>
      </c>
      <c r="F362" s="313" t="s">
        <v>360</v>
      </c>
      <c r="G362" s="127"/>
    </row>
    <row r="363" spans="1:7" ht="16.5" customHeight="1" x14ac:dyDescent="0.3">
      <c r="A363" s="311"/>
      <c r="B363" s="41" t="s">
        <v>34</v>
      </c>
      <c r="C363" s="41" t="s">
        <v>33</v>
      </c>
      <c r="D363" s="312"/>
      <c r="E363" s="313"/>
      <c r="F363" s="31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7" t="s">
        <v>379</v>
      </c>
      <c r="B383" s="317"/>
      <c r="C383" s="317"/>
      <c r="D383" s="317"/>
      <c r="E383" s="317"/>
      <c r="F383" s="317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79" t="str">
        <f>IF(D386=1, 2, IF(AND(D386&lt;1,D386&gt;0), 1,IF(D386=0,"0","NA")))</f>
        <v>NA</v>
      </c>
      <c r="C386" s="130"/>
      <c r="D386" s="280" t="str">
        <f>IFERROR(E386/F386,"N.A")</f>
        <v>N.A</v>
      </c>
      <c r="E386" s="281">
        <f>COUNTIF('A3 Exploitation'!F365:F385,"ok")</f>
        <v>0</v>
      </c>
      <c r="F386" s="282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1" t="s">
        <v>30</v>
      </c>
      <c r="B395" s="312" t="s">
        <v>31</v>
      </c>
      <c r="C395" s="312"/>
      <c r="D395" s="312" t="s">
        <v>46</v>
      </c>
      <c r="E395" s="313" t="s">
        <v>310</v>
      </c>
      <c r="F395" s="313" t="s">
        <v>360</v>
      </c>
      <c r="G395" s="127"/>
    </row>
    <row r="396" spans="1:7" ht="16.5" customHeight="1" x14ac:dyDescent="0.3">
      <c r="A396" s="311"/>
      <c r="B396" s="41" t="s">
        <v>34</v>
      </c>
      <c r="C396" s="41" t="s">
        <v>33</v>
      </c>
      <c r="D396" s="312"/>
      <c r="E396" s="313"/>
      <c r="F396" s="31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7" t="s">
        <v>379</v>
      </c>
      <c r="B435" s="317"/>
      <c r="C435" s="317"/>
      <c r="D435" s="317"/>
      <c r="E435" s="317"/>
      <c r="F435" s="317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79" t="str">
        <f>IF(D439=1, 2, IF(AND(D439&lt;1,D439&gt;0), 1, IF(D439=0,"0","NA")))</f>
        <v>NA</v>
      </c>
      <c r="C439" s="130"/>
      <c r="D439" s="280" t="str">
        <f>IFERROR(E439/F439,"N.A")</f>
        <v>N.A</v>
      </c>
      <c r="E439" s="281">
        <f>COUNTIF('A3 Exploitation'!F398:F438,"ok")</f>
        <v>0</v>
      </c>
      <c r="F439" s="282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1" t="s">
        <v>30</v>
      </c>
      <c r="B448" s="312" t="s">
        <v>31</v>
      </c>
      <c r="C448" s="312"/>
      <c r="D448" s="312" t="s">
        <v>46</v>
      </c>
      <c r="E448" s="313" t="s">
        <v>310</v>
      </c>
      <c r="F448" s="313" t="s">
        <v>360</v>
      </c>
      <c r="G448" s="127"/>
    </row>
    <row r="449" spans="1:6" ht="16.5" customHeight="1" x14ac:dyDescent="0.3">
      <c r="A449" s="311"/>
      <c r="B449" s="41" t="s">
        <v>34</v>
      </c>
      <c r="C449" s="41" t="s">
        <v>33</v>
      </c>
      <c r="D449" s="312"/>
      <c r="E449" s="313"/>
      <c r="F449" s="31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4" t="s">
        <v>379</v>
      </c>
      <c r="B471" s="315"/>
      <c r="C471" s="315"/>
      <c r="D471" s="315"/>
      <c r="E471" s="315"/>
      <c r="F471" s="31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2" t="str">
        <f>IF(D476=1, 2, IF(AND(D476&lt;1,D476&gt;0), 1, IF(D476=0,"0","NA")))</f>
        <v>NA</v>
      </c>
      <c r="C476" s="140"/>
      <c r="D476" s="280" t="str">
        <f>IFERROR(E475/F475,"N.A")</f>
        <v>N.A</v>
      </c>
      <c r="E476" s="281">
        <f>COUNTIF('A3 Exploitation'!F451:F475,"ok")</f>
        <v>0</v>
      </c>
      <c r="F476" s="282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6" t="s">
        <v>367</v>
      </c>
      <c r="B483" s="316"/>
      <c r="C483" s="316"/>
      <c r="D483" s="31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1" t="s">
        <v>30</v>
      </c>
      <c r="B485" s="312" t="s">
        <v>31</v>
      </c>
      <c r="C485" s="312"/>
      <c r="D485" s="312" t="s">
        <v>46</v>
      </c>
      <c r="E485" s="313" t="s">
        <v>310</v>
      </c>
      <c r="F485" s="313" t="s">
        <v>360</v>
      </c>
      <c r="G485" s="127"/>
    </row>
    <row r="486" spans="1:7" ht="16.5" customHeight="1" x14ac:dyDescent="0.3">
      <c r="A486" s="311"/>
      <c r="B486" s="41" t="s">
        <v>34</v>
      </c>
      <c r="C486" s="41" t="s">
        <v>33</v>
      </c>
      <c r="D486" s="312"/>
      <c r="E486" s="313"/>
      <c r="F486" s="31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79" t="str">
        <f>IF(D498=1, 2, IF(AND(D498&lt;1,D498&gt;0), 1, IF(D498=0,"0","NA")))</f>
        <v>NA</v>
      </c>
      <c r="C498" s="213"/>
      <c r="D498" s="280" t="str">
        <f>IFERROR(E498/F498,"N.A")</f>
        <v>N.A</v>
      </c>
      <c r="E498" s="281">
        <f>COUNTIF('A3 Exploitation'!F488:F497,"ok")</f>
        <v>0</v>
      </c>
      <c r="F498" s="282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1" t="s">
        <v>30</v>
      </c>
      <c r="B507" s="312" t="s">
        <v>31</v>
      </c>
      <c r="C507" s="312"/>
      <c r="D507" s="312" t="s">
        <v>46</v>
      </c>
      <c r="E507" s="313" t="s">
        <v>310</v>
      </c>
      <c r="F507" s="313" t="s">
        <v>360</v>
      </c>
      <c r="G507" s="127"/>
    </row>
    <row r="508" spans="1:7" ht="16.5" customHeight="1" x14ac:dyDescent="0.3">
      <c r="A508" s="311"/>
      <c r="B508" s="41" t="s">
        <v>34</v>
      </c>
      <c r="C508" s="41" t="s">
        <v>33</v>
      </c>
      <c r="D508" s="312"/>
      <c r="E508" s="313"/>
      <c r="F508" s="31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79" t="str">
        <f>IF(D512=1, 2, IF(AND(D512&lt;1,D512&gt;0), 1, IF(D512=0,"0","NA")))</f>
        <v>NA</v>
      </c>
      <c r="C512" s="140"/>
      <c r="D512" s="280" t="str">
        <f>IFERROR(E512/F512,"N.A")</f>
        <v>N.A</v>
      </c>
      <c r="E512" s="283">
        <f>COUNTIF('A3 Exploitation'!F509:F511,"ok")</f>
        <v>0</v>
      </c>
      <c r="F512" s="284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1" t="s">
        <v>30</v>
      </c>
      <c r="B518" s="312" t="s">
        <v>31</v>
      </c>
      <c r="C518" s="312"/>
      <c r="D518" s="312" t="s">
        <v>46</v>
      </c>
      <c r="E518" s="313" t="s">
        <v>310</v>
      </c>
      <c r="F518" s="313" t="s">
        <v>360</v>
      </c>
      <c r="G518" s="127"/>
    </row>
    <row r="519" spans="1:7" ht="16.5" customHeight="1" x14ac:dyDescent="0.3">
      <c r="A519" s="311"/>
      <c r="B519" s="41" t="s">
        <v>34</v>
      </c>
      <c r="C519" s="41" t="s">
        <v>33</v>
      </c>
      <c r="D519" s="312"/>
      <c r="E519" s="313"/>
      <c r="F519" s="31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79" t="str">
        <f>IF(D532=1, 2, IF(AND(D532&lt;1,D532&gt;0), 1, IF(D532=0,"0","NA")))</f>
        <v>NA</v>
      </c>
      <c r="C532" s="140"/>
      <c r="D532" s="280" t="str">
        <f>IFERROR(E532/F532,"N.A")</f>
        <v>N.A</v>
      </c>
      <c r="E532" s="281">
        <f>COUNTIF('A3 Exploitation'!F520:F531,"ok")</f>
        <v>0</v>
      </c>
      <c r="F532" s="282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1" t="s">
        <v>30</v>
      </c>
      <c r="B538" s="312" t="s">
        <v>31</v>
      </c>
      <c r="C538" s="312"/>
      <c r="D538" s="312" t="s">
        <v>46</v>
      </c>
      <c r="E538" s="313" t="s">
        <v>310</v>
      </c>
      <c r="F538" s="313" t="s">
        <v>360</v>
      </c>
      <c r="G538" s="127"/>
    </row>
    <row r="539" spans="1:7" ht="16.5" customHeight="1" x14ac:dyDescent="0.3">
      <c r="A539" s="311"/>
      <c r="B539" s="41" t="s">
        <v>34</v>
      </c>
      <c r="C539" s="41" t="s">
        <v>33</v>
      </c>
      <c r="D539" s="312"/>
      <c r="E539" s="313"/>
      <c r="F539" s="31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79" t="str">
        <f>IF(D543=1, 2, IF(AND(D543&lt;1,D543&gt;0), 1, IF(D543=0,"0","NA")))</f>
        <v>NA</v>
      </c>
      <c r="C543" s="130"/>
      <c r="D543" s="280" t="str">
        <f>IFERROR(E543/F543,"N.A")</f>
        <v>N.A</v>
      </c>
      <c r="E543" s="281">
        <f>COUNTIF('A3 Exploitation'!F540:F542,"ok")</f>
        <v>0</v>
      </c>
      <c r="F543" s="282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hj1SvFQgOuZlBOTtgZfXglzr1FqZyQOblhORLzgQLo63DZJFf9l+GN3osNFe3oy82gZYL2Sf6rF+ZIP3hNc3w==" saltValue="T82UgLqlw4ZPuAEigfy5m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E191" sqref="E19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0"/>
      <c r="E1" s="330"/>
      <c r="F1" s="330"/>
      <c r="G1" s="330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1" t="s">
        <v>50</v>
      </c>
      <c r="B6" s="351"/>
      <c r="C6" s="351"/>
      <c r="D6" s="351"/>
      <c r="E6" s="351"/>
      <c r="F6" s="351"/>
      <c r="G6" s="125"/>
    </row>
    <row r="7" spans="1:7" s="12" customFormat="1" ht="21.75" customHeight="1" x14ac:dyDescent="0.45">
      <c r="A7" s="332" t="e">
        <f>#REF!</f>
        <v>#REF!</v>
      </c>
      <c r="B7" s="332"/>
      <c r="C7" s="332"/>
      <c r="D7" s="332"/>
      <c r="E7" s="332"/>
      <c r="F7" s="332"/>
      <c r="G7" s="125"/>
    </row>
    <row r="8" spans="1:7" s="12" customFormat="1" ht="24" x14ac:dyDescent="0.45">
      <c r="A8" s="14" t="s">
        <v>42</v>
      </c>
      <c r="B8" s="352">
        <f>'A4 Exploitation'!B9:F9</f>
        <v>0</v>
      </c>
      <c r="C8" s="352"/>
      <c r="D8" s="352"/>
      <c r="E8" s="352"/>
      <c r="F8" s="352"/>
      <c r="G8" s="125"/>
    </row>
    <row r="9" spans="1:7" s="12" customFormat="1" ht="24" x14ac:dyDescent="0.45">
      <c r="A9" s="15" t="s">
        <v>44</v>
      </c>
      <c r="B9" s="353">
        <f>'A4 Exploitation'!B10:F10</f>
        <v>0</v>
      </c>
      <c r="C9" s="353"/>
      <c r="D9" s="353"/>
      <c r="E9" s="353"/>
      <c r="F9" s="353"/>
      <c r="G9" s="125"/>
    </row>
    <row r="10" spans="1:7" s="12" customFormat="1" ht="24" x14ac:dyDescent="0.45">
      <c r="A10" s="14" t="s">
        <v>43</v>
      </c>
      <c r="B10" s="350">
        <f>'A4 Exploitation'!A8:F8</f>
        <v>0</v>
      </c>
      <c r="C10" s="350"/>
      <c r="D10" s="350"/>
      <c r="E10" s="350"/>
      <c r="F10" s="350"/>
      <c r="G10" s="125"/>
    </row>
    <row r="11" spans="1:7" s="12" customFormat="1" ht="24" x14ac:dyDescent="0.45">
      <c r="A11" s="14" t="s">
        <v>294</v>
      </c>
      <c r="B11" s="349">
        <f>D199</f>
        <v>0</v>
      </c>
      <c r="C11" s="349"/>
      <c r="D11" s="349"/>
      <c r="E11" s="349"/>
      <c r="F11" s="349"/>
      <c r="G11" s="125"/>
    </row>
    <row r="12" spans="1:7" s="12" customFormat="1" ht="22.5" x14ac:dyDescent="0.45">
      <c r="A12" s="11"/>
      <c r="D12" s="328"/>
      <c r="E12" s="328"/>
      <c r="F12" s="328"/>
      <c r="G12" s="328"/>
    </row>
    <row r="13" spans="1:7" s="12" customFormat="1" ht="11.25" customHeight="1" x14ac:dyDescent="0.3">
      <c r="A13" s="311" t="s">
        <v>30</v>
      </c>
      <c r="B13" s="312" t="s">
        <v>31</v>
      </c>
      <c r="C13" s="312"/>
      <c r="D13" s="312" t="s">
        <v>46</v>
      </c>
      <c r="E13" s="312" t="s">
        <v>190</v>
      </c>
      <c r="F13" s="312" t="s">
        <v>191</v>
      </c>
      <c r="G13" s="112"/>
    </row>
    <row r="14" spans="1:7" s="12" customFormat="1" ht="12.75" customHeight="1" x14ac:dyDescent="0.3">
      <c r="A14" s="311"/>
      <c r="B14" s="34" t="s">
        <v>34</v>
      </c>
      <c r="C14" s="34" t="s">
        <v>33</v>
      </c>
      <c r="D14" s="312"/>
      <c r="E14" s="312"/>
      <c r="F14" s="31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4" t="s">
        <v>0</v>
      </c>
      <c r="B16" s="345"/>
      <c r="C16" s="345"/>
      <c r="D16" s="345"/>
      <c r="E16" s="345"/>
      <c r="F16" s="345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6" t="s">
        <v>36</v>
      </c>
      <c r="B22" s="342"/>
      <c r="C22" s="343"/>
      <c r="D22" s="245">
        <f>SUM(B17:C21)</f>
        <v>0</v>
      </c>
    </row>
    <row r="23" spans="1:7" x14ac:dyDescent="0.3">
      <c r="A23" s="337" t="s">
        <v>295</v>
      </c>
      <c r="B23" s="338"/>
      <c r="C23" s="339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5" t="s">
        <v>4</v>
      </c>
      <c r="B25" s="336"/>
      <c r="C25" s="336"/>
      <c r="D25" s="336"/>
      <c r="E25" s="336"/>
      <c r="F25" s="336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7" t="s">
        <v>36</v>
      </c>
      <c r="B33" s="338"/>
      <c r="C33" s="339"/>
      <c r="D33" s="244">
        <f>SUM(B26:C32)</f>
        <v>0</v>
      </c>
    </row>
    <row r="34" spans="1:7" x14ac:dyDescent="0.3">
      <c r="A34" s="337" t="s">
        <v>295</v>
      </c>
      <c r="B34" s="338"/>
      <c r="C34" s="339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5" t="s">
        <v>219</v>
      </c>
      <c r="B36" s="336"/>
      <c r="C36" s="336"/>
      <c r="D36" s="336"/>
      <c r="E36" s="336"/>
      <c r="F36" s="336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7" t="s">
        <v>36</v>
      </c>
      <c r="B42" s="338"/>
      <c r="C42" s="339"/>
      <c r="D42" s="244">
        <f>SUM(B37:C41)</f>
        <v>0</v>
      </c>
      <c r="E42" s="13"/>
      <c r="F42" s="13"/>
      <c r="G42" s="126"/>
    </row>
    <row r="43" spans="1:7" s="22" customFormat="1" x14ac:dyDescent="0.3">
      <c r="A43" s="337" t="s">
        <v>295</v>
      </c>
      <c r="B43" s="338"/>
      <c r="C43" s="339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7" t="s">
        <v>21</v>
      </c>
      <c r="B45" s="348"/>
      <c r="C45" s="348"/>
      <c r="D45" s="348"/>
      <c r="E45" s="348"/>
      <c r="F45" s="348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7" t="s">
        <v>36</v>
      </c>
      <c r="B52" s="338"/>
      <c r="C52" s="339"/>
      <c r="D52" s="244">
        <f>SUM(B46:C51)</f>
        <v>0</v>
      </c>
    </row>
    <row r="53" spans="1:7" x14ac:dyDescent="0.3">
      <c r="A53" s="337" t="s">
        <v>295</v>
      </c>
      <c r="B53" s="338"/>
      <c r="C53" s="339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5" t="s">
        <v>8</v>
      </c>
      <c r="B55" s="336"/>
      <c r="C55" s="336"/>
      <c r="D55" s="336"/>
      <c r="E55" s="336"/>
      <c r="F55" s="336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7" t="s">
        <v>36</v>
      </c>
      <c r="B63" s="338"/>
      <c r="C63" s="339"/>
      <c r="D63" s="244">
        <f>SUM(B56:C62)</f>
        <v>0</v>
      </c>
    </row>
    <row r="64" spans="1:7" x14ac:dyDescent="0.3">
      <c r="A64" s="337" t="s">
        <v>295</v>
      </c>
      <c r="B64" s="338"/>
      <c r="C64" s="339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5" t="s">
        <v>130</v>
      </c>
      <c r="B66" s="336"/>
      <c r="C66" s="336"/>
      <c r="D66" s="336"/>
      <c r="E66" s="336"/>
      <c r="F66" s="336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7" t="s">
        <v>36</v>
      </c>
      <c r="B84" s="338"/>
      <c r="C84" s="339"/>
      <c r="D84" s="244">
        <f>SUM(B67:C83)</f>
        <v>0</v>
      </c>
    </row>
    <row r="85" spans="1:7" x14ac:dyDescent="0.3">
      <c r="A85" s="337" t="s">
        <v>295</v>
      </c>
      <c r="B85" s="338"/>
      <c r="C85" s="339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5" t="s">
        <v>211</v>
      </c>
      <c r="B87" s="336"/>
      <c r="C87" s="336"/>
      <c r="D87" s="336"/>
      <c r="E87" s="336"/>
      <c r="F87" s="336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7" t="s">
        <v>36</v>
      </c>
      <c r="B102" s="338"/>
      <c r="C102" s="339"/>
      <c r="D102" s="244">
        <f>SUM(B88:C101)</f>
        <v>0</v>
      </c>
    </row>
    <row r="103" spans="1:7" x14ac:dyDescent="0.3">
      <c r="A103" s="337" t="s">
        <v>295</v>
      </c>
      <c r="B103" s="338"/>
      <c r="C103" s="339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5" t="s">
        <v>212</v>
      </c>
      <c r="B106" s="336"/>
      <c r="C106" s="336"/>
      <c r="D106" s="336"/>
      <c r="E106" s="336"/>
      <c r="F106" s="336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7" t="s">
        <v>36</v>
      </c>
      <c r="B118" s="338"/>
      <c r="C118" s="339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7" t="s">
        <v>295</v>
      </c>
      <c r="B119" s="338"/>
      <c r="C119" s="339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5" t="s">
        <v>185</v>
      </c>
      <c r="B121" s="336"/>
      <c r="C121" s="336"/>
      <c r="D121" s="336"/>
      <c r="E121" s="336"/>
      <c r="F121" s="336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7" t="s">
        <v>36</v>
      </c>
      <c r="B133" s="338"/>
      <c r="C133" s="339"/>
      <c r="D133" s="244">
        <f>SUM(B122:C132)</f>
        <v>0</v>
      </c>
    </row>
    <row r="134" spans="1:7" x14ac:dyDescent="0.3">
      <c r="A134" s="337" t="s">
        <v>295</v>
      </c>
      <c r="B134" s="338"/>
      <c r="C134" s="339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5" t="s">
        <v>71</v>
      </c>
      <c r="B136" s="336"/>
      <c r="C136" s="336"/>
      <c r="D136" s="336"/>
      <c r="E136" s="336"/>
      <c r="F136" s="336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7" t="s">
        <v>36</v>
      </c>
      <c r="B149" s="338"/>
      <c r="C149" s="339"/>
      <c r="D149" s="244">
        <f>SUM(B137:C148)</f>
        <v>0</v>
      </c>
    </row>
    <row r="150" spans="1:7" x14ac:dyDescent="0.3">
      <c r="A150" s="337" t="s">
        <v>295</v>
      </c>
      <c r="B150" s="338"/>
      <c r="C150" s="339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5" t="s">
        <v>217</v>
      </c>
      <c r="B152" s="336"/>
      <c r="C152" s="336"/>
      <c r="D152" s="336"/>
      <c r="E152" s="336"/>
      <c r="F152" s="336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7" t="s">
        <v>36</v>
      </c>
      <c r="B161" s="342"/>
      <c r="C161" s="343"/>
      <c r="D161" s="245">
        <f>SUM(B153:C160)</f>
        <v>0</v>
      </c>
    </row>
    <row r="162" spans="1:7" x14ac:dyDescent="0.3">
      <c r="A162" s="337" t="s">
        <v>295</v>
      </c>
      <c r="B162" s="338"/>
      <c r="C162" s="339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5" t="s">
        <v>77</v>
      </c>
      <c r="B164" s="336"/>
      <c r="C164" s="336"/>
      <c r="D164" s="336"/>
      <c r="E164" s="336"/>
      <c r="F164" s="336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7" t="s">
        <v>36</v>
      </c>
      <c r="B169" s="338"/>
      <c r="C169" s="339"/>
      <c r="D169" s="244">
        <f>SUM(B165:C168)</f>
        <v>0</v>
      </c>
    </row>
    <row r="170" spans="1:7" x14ac:dyDescent="0.3">
      <c r="A170" s="337" t="s">
        <v>295</v>
      </c>
      <c r="B170" s="338"/>
      <c r="C170" s="339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0" t="s">
        <v>17</v>
      </c>
      <c r="B172" s="341"/>
      <c r="C172" s="341"/>
      <c r="D172" s="341"/>
      <c r="E172" s="341"/>
      <c r="F172" s="34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7" t="s">
        <v>36</v>
      </c>
      <c r="B177" s="338"/>
      <c r="C177" s="339"/>
      <c r="D177" s="244">
        <f>SUM(B173:C176)</f>
        <v>0</v>
      </c>
    </row>
    <row r="178" spans="1:7" x14ac:dyDescent="0.3">
      <c r="A178" s="337" t="s">
        <v>295</v>
      </c>
      <c r="B178" s="338"/>
      <c r="C178" s="339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5" t="s">
        <v>78</v>
      </c>
      <c r="B180" s="336"/>
      <c r="C180" s="336"/>
      <c r="D180" s="336"/>
      <c r="E180" s="336"/>
      <c r="F180" s="336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7" t="s">
        <v>36</v>
      </c>
      <c r="B186" s="338"/>
      <c r="C186" s="339"/>
      <c r="D186" s="244">
        <f>SUM(B181:C185)</f>
        <v>0</v>
      </c>
    </row>
    <row r="187" spans="1:7" x14ac:dyDescent="0.3">
      <c r="A187" s="337" t="s">
        <v>295</v>
      </c>
      <c r="B187" s="338"/>
      <c r="C187" s="339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5" t="s">
        <v>216</v>
      </c>
      <c r="B189" s="336"/>
      <c r="C189" s="336"/>
      <c r="D189" s="336"/>
      <c r="E189" s="336"/>
      <c r="F189" s="336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7" t="s">
        <v>36</v>
      </c>
      <c r="B194" s="338"/>
      <c r="C194" s="339"/>
      <c r="D194" s="54">
        <f>SUM(B190:C193)</f>
        <v>0</v>
      </c>
    </row>
    <row r="195" spans="1:6" x14ac:dyDescent="0.3">
      <c r="A195" s="337" t="s">
        <v>295</v>
      </c>
      <c r="B195" s="338"/>
      <c r="C195" s="339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2018-10-20T09:49:19Z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