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E:\rapport rectif PLS charifa\"/>
    </mc:Choice>
  </mc:AlternateContent>
  <xr:revisionPtr revIDLastSave="0" documentId="13_ncr:1_{CA2712F9-6AAB-4E8E-BD55-6F83E9B45472}" xr6:coauthVersionLast="33" xr6:coauthVersionMax="33" xr10:uidLastSave="{00000000-0000-0000-0000-000000000000}"/>
  <bookViews>
    <workbookView xWindow="0" yWindow="0" windowWidth="20490" windowHeight="7755" tabRatio="916" firstSheet="1" activeTab="1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F543" i="31"/>
  <c r="D444" i="43"/>
  <c r="D197" i="32"/>
  <c r="D197" i="25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477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D261" i="40" s="1"/>
  <c r="B261" i="40" s="1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D544" i="33" s="1"/>
  <c r="F532" i="33"/>
  <c r="E532" i="33"/>
  <c r="D532" i="33" s="1"/>
  <c r="D533" i="33" s="1"/>
  <c r="D534" i="33" s="1"/>
  <c r="F512" i="33"/>
  <c r="E512" i="33"/>
  <c r="D512" i="33" s="1"/>
  <c r="D513" i="33" s="1"/>
  <c r="D514" i="33" s="1"/>
  <c r="F498" i="33"/>
  <c r="E498" i="33"/>
  <c r="D498" i="33" s="1"/>
  <c r="D499" i="33" s="1"/>
  <c r="F476" i="33"/>
  <c r="E476" i="33"/>
  <c r="F439" i="33"/>
  <c r="E439" i="33"/>
  <c r="D439" i="33" s="1"/>
  <c r="D440" i="33" s="1"/>
  <c r="F386" i="33"/>
  <c r="E386" i="33"/>
  <c r="D386" i="33" s="1"/>
  <c r="D387" i="33" s="1"/>
  <c r="F353" i="33"/>
  <c r="E353" i="33"/>
  <c r="D353" i="33" s="1"/>
  <c r="D354" i="33" s="1"/>
  <c r="F313" i="33"/>
  <c r="E313" i="33"/>
  <c r="D313" i="33" s="1"/>
  <c r="F261" i="33"/>
  <c r="E261" i="33"/>
  <c r="D261" i="33" s="1"/>
  <c r="D262" i="33" s="1"/>
  <c r="F200" i="33"/>
  <c r="E200" i="33"/>
  <c r="D200" i="33" s="1"/>
  <c r="D201" i="33" s="1"/>
  <c r="F153" i="33"/>
  <c r="E153" i="33"/>
  <c r="D153" i="33" s="1"/>
  <c r="F99" i="33"/>
  <c r="E99" i="33"/>
  <c r="D99" i="33" s="1"/>
  <c r="F41" i="33"/>
  <c r="E41" i="33"/>
  <c r="D41" i="33" s="1"/>
  <c r="D42" i="33" s="1"/>
  <c r="F200" i="43"/>
  <c r="F153" i="43"/>
  <c r="F99" i="43"/>
  <c r="F41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32" i="40" l="1"/>
  <c r="B532" i="40" s="1"/>
  <c r="D533" i="40" s="1"/>
  <c r="D534" i="40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17" i="40" s="1"/>
  <c r="D318" i="40" s="1"/>
  <c r="D386" i="40"/>
  <c r="B386" i="40" s="1"/>
  <c r="D387" i="40" s="1"/>
  <c r="D512" i="40"/>
  <c r="D543" i="40"/>
  <c r="B543" i="40" s="1"/>
  <c r="D544" i="40" s="1"/>
  <c r="B439" i="38"/>
  <c r="D440" i="38" s="1"/>
  <c r="B41" i="40"/>
  <c r="D42" i="40" s="1"/>
  <c r="D45" i="40" s="1"/>
  <c r="D46" i="40" s="1"/>
  <c r="D100" i="33"/>
  <c r="D547" i="38"/>
  <c r="B99" i="38"/>
  <c r="D100" i="38" s="1"/>
  <c r="D101" i="38" s="1"/>
  <c r="B512" i="38"/>
  <c r="D513" i="38" s="1"/>
  <c r="D514" i="38" s="1"/>
  <c r="B512" i="40"/>
  <c r="D513" i="40" s="1"/>
  <c r="D514" i="40" s="1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478" i="33"/>
  <c r="D388" i="33"/>
  <c r="D390" i="33"/>
  <c r="D391" i="33" s="1"/>
  <c r="D204" i="33"/>
  <c r="D205" i="33" s="1"/>
  <c r="D202" i="33"/>
  <c r="D441" i="33"/>
  <c r="D443" i="33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4" i="33" l="1"/>
  <c r="B126" i="29" s="1"/>
  <c r="D315" i="40"/>
  <c r="D317" i="33"/>
  <c r="D318" i="33" s="1"/>
  <c r="D480" i="31"/>
  <c r="D481" i="31" s="1"/>
  <c r="D547" i="40"/>
  <c r="D102" i="33"/>
  <c r="D103" i="33" s="1"/>
  <c r="D101" i="33"/>
  <c r="D441" i="38"/>
  <c r="D443" i="38"/>
  <c r="D444" i="38" s="1"/>
  <c r="D547" i="43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63" i="39"/>
  <c r="D64" i="39" s="1"/>
  <c r="D118" i="39"/>
  <c r="D119" i="39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102" i="39"/>
  <c r="D103" i="39" s="1"/>
  <c r="D84" i="41"/>
  <c r="D85" i="41" s="1"/>
  <c r="D102" i="41"/>
  <c r="D103" i="41" s="1"/>
  <c r="D118" i="41"/>
  <c r="D119" i="41" s="1"/>
  <c r="D149" i="41"/>
  <c r="D150" i="41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12" i="43" s="1"/>
  <c r="B11" i="39"/>
  <c r="B183" i="29"/>
  <c r="B11" i="41"/>
  <c r="B184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18" i="35" l="1"/>
  <c r="D119" i="35" s="1"/>
  <c r="D149" i="35"/>
  <c r="D150" i="35" s="1"/>
  <c r="D102" i="35"/>
  <c r="D103" i="35" s="1"/>
  <c r="D197" i="35"/>
  <c r="B44" i="29" s="1"/>
  <c r="D161" i="35"/>
  <c r="D162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63" i="35"/>
  <c r="D64" i="35" s="1"/>
  <c r="D133" i="35"/>
  <c r="D134" i="35" s="1"/>
  <c r="D42" i="31"/>
  <c r="D157" i="31"/>
  <c r="D158" i="31" s="1"/>
  <c r="D155" i="31"/>
  <c r="D265" i="31"/>
  <c r="D266" i="31" s="1"/>
  <c r="D263" i="31"/>
  <c r="D357" i="31"/>
  <c r="D358" i="31" s="1"/>
  <c r="D355" i="31"/>
  <c r="D443" i="31"/>
  <c r="D444" i="31" s="1"/>
  <c r="D441" i="31"/>
  <c r="D500" i="31"/>
  <c r="D502" i="31"/>
  <c r="D503" i="31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84" i="32"/>
  <c r="D85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B11" i="32" l="1"/>
  <c r="B182" i="29"/>
  <c r="D545" i="31"/>
  <c r="B173" i="29" s="1"/>
  <c r="D548" i="31"/>
  <c r="D549" i="31" s="1"/>
  <c r="B100" i="29"/>
  <c r="C191" i="25"/>
  <c r="C165" i="25"/>
  <c r="D169" i="25" s="1"/>
  <c r="D170" i="25" s="1"/>
  <c r="C157" i="25"/>
  <c r="D161" i="25" s="1"/>
  <c r="D162" i="25" s="1"/>
  <c r="C156" i="25"/>
  <c r="C155" i="25"/>
  <c r="C145" i="25"/>
  <c r="C144" i="25"/>
  <c r="D149" i="25" s="1"/>
  <c r="D150" i="25" s="1"/>
  <c r="C138" i="25"/>
  <c r="C132" i="25"/>
  <c r="C130" i="25"/>
  <c r="C128" i="25"/>
  <c r="D133" i="25" s="1"/>
  <c r="D134" i="25" s="1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D84" i="25" s="1"/>
  <c r="D85" i="25" s="1"/>
  <c r="C75" i="25"/>
  <c r="C61" i="25"/>
  <c r="C60" i="25"/>
  <c r="C56" i="25"/>
  <c r="D63" i="25" s="1"/>
  <c r="D64" i="25" s="1"/>
  <c r="C51" i="25"/>
  <c r="C37" i="25"/>
  <c r="D194" i="25"/>
  <c r="D186" i="25"/>
  <c r="D187" i="25" s="1"/>
  <c r="D177" i="25"/>
  <c r="D178" i="25" s="1"/>
  <c r="D52" i="25"/>
  <c r="D53" i="25" s="1"/>
  <c r="D42" i="25"/>
  <c r="D43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<sst xmlns="http://schemas.openxmlformats.org/spreadsheetml/2006/main" count="5201" uniqueCount="484">
  <si>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</si>
  <si>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</si>
  <si>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</si>
  <si>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</si>
  <si>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</si>
  <si>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</si>
  <si>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</si>
  <si>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</si>
  <si>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</si>
  <si>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</si>
  <si>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</si>
  <si>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</si>
  <si>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</si>
  <si>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</si>
  <si>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</si>
  <si>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</si>
  <si>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</si>
  <si>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</si>
  <si>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</si>
  <si>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</si>
  <si>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</si>
  <si>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</si>
  <si>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</si>
  <si>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</si>
  <si>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</si>
  <si>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</si>
  <si>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</si>
  <si>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</si>
  <si>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</si>
  <si>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</si>
  <si>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</si>
  <si>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</si>
  <si>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</si>
  <si>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</si>
  <si>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</si>
  <si>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</si>
  <si>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</si>
  <si>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</si>
  <si>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</si>
  <si>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</si>
  <si>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</si>
  <si>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</si>
  <si>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</si>
  <si>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</si>
  <si>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</si>
  <si>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</si>
  <si>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</si>
  <si>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</si>
  <si>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</si>
  <si>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</si>
  <si>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</si>
  <si>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</si>
  <si>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</si>
  <si>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</si>
  <si>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</si>
  <si>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</si>
  <si>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</si>
  <si>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</si>
  <si>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</si>
  <si>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</si>
  <si>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</si>
  <si>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</si>
  <si>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</si>
  <si>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</si>
  <si>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</si>
  <si>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</si>
  <si>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</si>
  <si>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</si>
  <si>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</si>
  <si>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</si>
  <si>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</si>
  <si>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</si>
  <si>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</si>
  <si>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</si>
  <si>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</si>
  <si>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</si>
  <si>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</si>
  <si>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</si>
  <si>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</si>
  <si>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</si>
  <si>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</si>
  <si>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</si>
  <si>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</si>
  <si>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</si>
  <si>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</si>
  <si>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</si>
  <si>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</si>
  <si>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</si>
  <si>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</si>
  <si>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</si>
  <si>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</si>
  <si>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</si>
  <si>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</si>
  <si>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</si>
  <si>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</si>
  <si>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</si>
  <si>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</si>
  <si>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</si>
  <si>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</si>
  <si>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</si>
  <si>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</si>
  <si>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</si>
  <si>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</si>
  <si>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</si>
  <si>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</si>
  <si>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</si>
  <si>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</si>
  <si>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</si>
  <si>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</si>
  <si>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</si>
  <si>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</si>
  <si>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</si>
  <si>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</si>
  <si>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</si>
  <si>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</si>
  <si>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</si>
  <si>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</si>
  <si>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</si>
  <si>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</si>
  <si>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</si>
  <si>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</si>
  <si>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</si>
  <si>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</si>
  <si>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</si>
  <si>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</si>
  <si>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</si>
  <si>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</si>
  <si>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</si>
  <si>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</si>
  <si>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</si>
  <si>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</si>
  <si>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</si>
  <si>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</si>
  <si>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</si>
  <si>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</si>
  <si>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</si>
  <si>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</si>
  <si>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</si>
  <si>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</si>
  <si>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</si>
  <si>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</si>
  <si>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</si>
  <si>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</si>
  <si>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</si>
  <si>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</si>
  <si>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</si>
  <si>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</si>
  <si>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</si>
  <si>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</si>
  <si>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</si>
  <si>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</si>
  <si>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</si>
  <si>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</si>
  <si>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</si>
  <si>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</si>
  <si>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</si>
  <si>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</si>
  <si>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</si>
  <si>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</si>
  <si>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</si>
  <si>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</si>
  <si>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</si>
  <si>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</si>
  <si>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</si>
  <si>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</si>
  <si>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</si>
  <si>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</si>
  <si>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</si>
  <si>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</si>
  <si>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</si>
  <si>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</si>
  <si>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</si>
  <si>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</si>
  <si>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</si>
  <si>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</si>
  <si>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</si>
  <si>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</si>
  <si>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</si>
  <si>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</si>
  <si>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</si>
  <si>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</si>
  <si>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</si>
  <si>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</si>
  <si>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</si>
  <si>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</si>
  <si>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</si>
  <si>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</si>
  <si>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</si>
  <si>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</si>
  <si>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</si>
  <si>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</si>
  <si>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</si>
  <si>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</si>
  <si>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</si>
  <si>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</si>
  <si>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</si>
  <si>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</si>
  <si>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</si>
  <si>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</si>
  <si>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</si>
  <si>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</si>
  <si>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</si>
  <si>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</si>
  <si>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</si>
  <si>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</si>
  <si>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</si>
  <si>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</si>
  <si>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</si>
  <si>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</si>
  <si>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</si>
  <si>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</si>
  <si>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</si>
  <si>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</si>
  <si>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</si>
  <si>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</si>
  <si>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</si>
  <si>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</si>
  <si>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</si>
  <si>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</si>
  <si>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</si>
  <si>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</si>
  <si>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</si>
  <si>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</si>
  <si>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</si>
  <si>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</si>
  <si>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</si>
  <si>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</si>
  <si>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</si>
  <si>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</si>
  <si>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</si>
  <si>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</si>
  <si>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</si>
  <si>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</si>
  <si>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</si>
  <si>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</si>
  <si>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</si>
  <si>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</si>
  <si>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</si>
  <si>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</si>
  <si>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</si>
  <si>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</si>
  <si>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</si>
  <si>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</si>
  <si>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</si>
  <si>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</si>
  <si>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</si>
  <si>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</si>
  <si>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</si>
  <si>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</si>
  <si>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</si>
  <si>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</si>
  <si>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</si>
  <si>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</si>
  <si>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</si>
  <si>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</si>
  <si>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</si>
  <si>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</si>
  <si>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</si>
  <si>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</si>
  <si>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</si>
  <si>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</si>
  <si>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</si>
  <si>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</si>
  <si>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</si>
  <si>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</si>
  <si>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</si>
  <si>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</si>
  <si>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</si>
  <si>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</si>
  <si>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</si>
  <si>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</si>
  <si>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</si>
  <si>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</si>
  <si>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</si>
  <si>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</si>
  <si>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</si>
  <si>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</si>
  <si>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</si>
  <si>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</si>
  <si>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</si>
  <si>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</si>
  <si>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</si>
  <si>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</si>
  <si>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</si>
  <si>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</si>
  <si>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</si>
  <si>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</si>
  <si>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</si>
  <si>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</si>
  <si>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</si>
  <si>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</si>
  <si>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</si>
  <si>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</si>
  <si>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</si>
  <si>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</si>
  <si>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</si>
  <si>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</si>
  <si>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</si>
  <si>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</si>
  <si>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</si>
  <si>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</si>
  <si>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</si>
  <si>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</si>
  <si>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</si>
  <si>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</si>
  <si>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</si>
  <si>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</si>
  <si>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</si>
  <si>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</si>
  <si>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</si>
  <si>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</si>
  <si>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</si>
  <si>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</si>
  <si>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</si>
  <si>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</si>
  <si>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</si>
  <si>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</si>
  <si>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</si>
  <si>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</si>
  <si>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</si>
  <si>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</si>
  <si>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</si>
  <si>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</si>
  <si>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</si>
  <si>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</si>
  <si>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</si>
  <si>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</si>
  <si>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</si>
  <si>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</si>
  <si>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</si>
  <si>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</si>
  <si>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</si>
  <si>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</si>
  <si>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</si>
  <si>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</si>
  <si>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</si>
  <si>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</si>
  <si>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</si>
  <si>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</si>
  <si>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</si>
  <si>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</si>
  <si>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</si>
  <si>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</si>
  <si>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</si>
  <si>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</si>
  <si>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</si>
  <si>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</si>
  <si>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</si>
  <si>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</si>
  <si>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</si>
  <si>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</si>
  <si>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</si>
  <si>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</si>
  <si>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</si>
  <si>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</si>
  <si>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</si>
  <si>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</si>
  <si>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</si>
  <si>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</si>
  <si>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</si>
  <si>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</si>
  <si>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</si>
  <si>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</si>
  <si>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</si>
  <si>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</si>
  <si>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</si>
  <si>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</si>
  <si>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</si>
  <si>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</si>
  <si>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</si>
  <si>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</si>
  <si>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</si>
  <si>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</si>
  <si>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</si>
  <si>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</si>
  <si>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</si>
  <si>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</si>
  <si>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</si>
  <si>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</si>
  <si>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</si>
  <si>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</si>
  <si>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</si>
  <si>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</si>
  <si>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</si>
  <si>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</si>
  <si>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</si>
  <si>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</si>
  <si>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</si>
  <si>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</si>
  <si>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</si>
  <si>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</si>
  <si>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</si>
  <si>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</si>
  <si>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</si>
  <si>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</si>
  <si>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</si>
  <si>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</si>
  <si>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</si>
  <si>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</si>
  <si>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</si>
  <si>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</si>
  <si>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</si>
  <si>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</si>
  <si>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</si>
  <si>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</si>
  <si>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</si>
  <si>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</si>
  <si>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</si>
  <si>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Sfax Lafrane</t>
  </si>
  <si>
    <t>Mme Meriam CHOUCHENE</t>
  </si>
  <si>
    <t>Directeur magasin &amp; chefs rayons</t>
  </si>
  <si>
    <t>Mise en emballage des barquettes des fruits de mer en utilisant la machine filmeuse de la pâtisserie.</t>
  </si>
  <si>
    <t xml:space="preserve">Interdire cette pratique. 
</t>
  </si>
  <si>
    <t>Les échantillons vérifiés sont conformes</t>
  </si>
  <si>
    <t>Protéger ou raser la barbe; interdire le port de bijoux (collier)</t>
  </si>
  <si>
    <t>Protéger les cartons pour éviter la détérioration des étiquettes de ce produit.</t>
  </si>
  <si>
    <t xml:space="preserve">Présence d’une boite de thon périmée dans la réserve non retirée des produits conformes (DLUO avril 2017)
</t>
  </si>
  <si>
    <t>Présence de piqûres de moisissures sur les instructions affichées au laboratoire traiteur.</t>
  </si>
  <si>
    <t>Taux d'hygrométrie: 50%</t>
  </si>
  <si>
    <t>T affichée 2°C</t>
  </si>
  <si>
    <t>T° CF produits finis: 2,7°C
T° CF poulets: 1,9°C.</t>
  </si>
  <si>
    <t>T° laboratoire: 11,3°C</t>
  </si>
  <si>
    <t>T° salade méchouia: 6°C</t>
  </si>
  <si>
    <t>Correcte</t>
  </si>
  <si>
    <t>La DLC UHD  (20/03) du fromage Sicilien au persil 'Meriah'  dépasse la DLC indiquée par le fournisseur (19/03).</t>
  </si>
  <si>
    <t>T° laboratoire est 11,9°C</t>
  </si>
  <si>
    <t>Boucherie:
Manque traçabilité de viande hachée pour merguez le 12/03 (quantité tracée de viande hachée 1k 400g quantité vendue au Hit parade 2k 300g).
Volaillerie:
Mention d'utilisation de viande 'Chahia' au lieu de viande 'Cuisto' dans la fiche de traçabilité trad.</t>
  </si>
  <si>
    <t>Assurer la mention exacte de la quantité de viande utilisée et respecter la dénomination du fournisseur.</t>
  </si>
  <si>
    <t>Emplacement du DEIV au dessus du meuble FLEG.</t>
  </si>
  <si>
    <t>Présence de rouille sur les ustensiles de découpe des poulets rôtis.
Les chevalets des rayons fromage et FLEG sont rouillés.</t>
  </si>
  <si>
    <t>Laboratoire non climatisé.</t>
  </si>
  <si>
    <t>Le système d'ouverture à pédale est cassé.</t>
  </si>
  <si>
    <t>Les revêtements des meubles sont écaillés.</t>
  </si>
  <si>
    <t>Présence de toile d'araignée sous les palettes.</t>
  </si>
  <si>
    <t xml:space="preserve">Présence d'une fuite d'eau au robinet de toilette des sanitaires femmes.
</t>
  </si>
  <si>
    <t>Les bouches d'aération des sanitaires manquent de dépoussiérage.</t>
  </si>
  <si>
    <t>Présence de piqûres de moisissures sur les paniers de boudins de charcuterie et de souillures sur le meuble froid d'animation.</t>
  </si>
  <si>
    <t xml:space="preserve">Couloir devant chambre froide: le revêtement du sol est écaillé
</t>
  </si>
  <si>
    <t>Présence des bulletins d'analyse et plans d'action</t>
  </si>
  <si>
    <t>Enregistrements des autocontrôles de nettoyage et de désinfection</t>
  </si>
  <si>
    <t>Présence de piqûres de moisissures sur les grilles d'aération. Assurer le démontage et le nettoyage approfondie du meuble froid des yaourts.</t>
  </si>
  <si>
    <t>Procéder à un traitement antirouille pour ces ustensiles.</t>
  </si>
  <si>
    <t>Taux de réalisation du plan d'action précédent</t>
  </si>
  <si>
    <t>Assurer l'enregistrement de la quantité correcte des produits utilisés.</t>
  </si>
  <si>
    <t>Interdire cette pratique.</t>
  </si>
  <si>
    <t>Ecaillement du meuble volaille trad.</t>
  </si>
  <si>
    <t>T° meuble 3,9°C</t>
  </si>
  <si>
    <t xml:space="preserve">Interdire cette pratique.  </t>
  </si>
  <si>
    <t>Réemballe d'une quantité de moules décortiquées ultérieurement emballée le 07/02/2018.</t>
  </si>
  <si>
    <t>Manque de traçabilité des moules décortiqués emballés le 22/02/2018.</t>
  </si>
  <si>
    <t>Renforcer le nettoyage et la désinfection des paniers ou remplacer ces équipements par du matériau facilement nettoyable.</t>
  </si>
  <si>
    <t>Présence d'une planche de découpe de couleur rouge similaire à celle de la poissonnerie. Séparer cet ustensile  par une identification autre que la couleur pour éviter le risque de contamination croisée en cas d'utilisation erronée lors de la découpe.</t>
  </si>
  <si>
    <t xml:space="preserve">Utilisation correcte des cadenciers de cuisson et de fabrication </t>
  </si>
  <si>
    <t>La quantité de côtelette royale 'Mazraa'  N° lot 528064181 °réceptionnée le 09/03/2018 est de 2kg 220g 
La quantité mentionnée sur la traçabilité  du même article est:
- le 16/03: 750g
-17/03: 752g
-18/03: 626g
-19/03: 612g
-20/03: 704g
-Quantité totale 3kg 440g  &gt; 2kg 220g.
On note que la quantité de casse le 16/03 est de 970g et le 21/03 est de 500g</t>
  </si>
  <si>
    <t>Les températures à cœur des produits stockés aux chambres froides n’ont pas été prélevées;</t>
  </si>
  <si>
    <t xml:space="preserve">Respect des durées de vie des produits trad. exposés dans le stand </t>
  </si>
  <si>
    <t>Interdire le remballage des produits de mer.</t>
  </si>
  <si>
    <t xml:space="preserve">Les étiquettes des cartons des poissons salés sont soit démontées soit illisibles. </t>
  </si>
  <si>
    <t>Dr Hatem KARAA</t>
  </si>
  <si>
    <t>Directeur du magasin &amp; chefs rayons</t>
  </si>
  <si>
    <t>Pas de vérification mensuelle à la thermosonde des températures des chambres froides et du linéaire</t>
  </si>
  <si>
    <t>Assurer la vérification mensuelle à la thermosonde des températures des chambres froides et du linéaire</t>
  </si>
  <si>
    <t>Rayon non fonctionnel durant le mois de Ramadan</t>
  </si>
  <si>
    <t>Face interne du stand d'exposition des volailles trad est sale</t>
  </si>
  <si>
    <t>Renforcer les opérations de nettoyage du meuble froid volaille trad</t>
  </si>
  <si>
    <t xml:space="preserve">Mise en emballage des barquettes des fruits de mer en utilisant la machine filmeuse de la pâtisserie. Interdire cette pratique.
</t>
  </si>
  <si>
    <t xml:space="preserve">en l'absence d'une filmeuse propre à la poissonnerie, une instruction de travail doit être en place afin d'éviter la contamination croisée </t>
  </si>
  <si>
    <t>dépoussiérer les linéaires</t>
  </si>
  <si>
    <t>Linéaires manquaient de propreté</t>
  </si>
  <si>
    <t>assurer un meilleur rangement des produits casse</t>
  </si>
  <si>
    <t>Manque de rangement au niveau de la réserve.
Zone d'emballage sucre est sale</t>
  </si>
  <si>
    <t>Renforcer les opérations de nettoyage de la réserve</t>
  </si>
  <si>
    <t>présence d'un pot de yaourt dont la DLC est dépassée (06/06/18)</t>
  </si>
  <si>
    <t>Renforcer le contrôle de DLC des denrées présentées à la vente</t>
  </si>
  <si>
    <t>Présence d'une pièce de fromage "carré de Mateur" bombée et présentée au rayon</t>
  </si>
  <si>
    <t>03 bidons d'huile d'olive à même le sol au niveau de la réserve</t>
  </si>
  <si>
    <t>Dépoussièrer le présentoir d'huile d'olive</t>
  </si>
  <si>
    <t>Prévoir une formation sur le GTC au profit des directeurs de magasins</t>
  </si>
  <si>
    <t>Le revetement des meubles sont écaillés</t>
  </si>
  <si>
    <t>Hygromètrie 52%</t>
  </si>
  <si>
    <t>T du labo 11,8°C</t>
  </si>
  <si>
    <t>Ecaillement du meuble trad</t>
  </si>
  <si>
    <t>Décollement du revetement du sol devant la chambre froide</t>
  </si>
  <si>
    <t>Les chevalets des rayons fromage et FLEG sont rouillés.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</si>
</sst>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1"/>
      <name val="Calibri Light"/>
      <family val="2"/>
      <scheme val="major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9" fontId="8" fillId="0" borderId="1" xfId="0" applyNumberFormat="1" applyFont="1" applyBorder="1" applyAlignment="1" applyProtection="1">
      <alignment horizontal="righ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16" borderId="1" xfId="0" applyNumberFormat="1" applyFont="1" applyFill="1" applyBorder="1" applyProtection="1">
      <protection locked="0"/>
    </xf>
    <xf numFmtId="165" fontId="41" fillId="14" borderId="0" xfId="0" applyNumberFormat="1" applyFont="1" applyFill="1" applyAlignment="1" applyProtection="1">
      <alignment horizontal="center" wrapText="1"/>
      <protection hidden="1"/>
    </xf>
    <xf numFmtId="0" fontId="25" fillId="7" borderId="1" xfId="0" applyFont="1" applyFill="1" applyBorder="1" applyAlignment="1" applyProtection="1">
      <alignment horizontal="center" wrapText="1"/>
      <protection hidden="1"/>
    </xf>
    <xf numFmtId="165" fontId="25" fillId="7" borderId="1" xfId="0" applyNumberFormat="1" applyFont="1" applyFill="1" applyBorder="1" applyAlignment="1" applyProtection="1">
      <alignment horizontal="center" wrapText="1"/>
      <protection hidden="1"/>
    </xf>
    <xf numFmtId="0" fontId="43" fillId="2" borderId="1" xfId="1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8" fillId="4" borderId="5" xfId="0" applyFont="1" applyFill="1" applyBorder="1" applyAlignment="1" applyProtection="1">
      <alignment horizontal="center" vertical="center" wrapText="1"/>
      <protection hidden="1"/>
    </xf>
    <xf numFmtId="0" fontId="44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904864"/>
        <c:axId val="364905424"/>
      </c:barChart>
      <c:catAx>
        <c:axId val="36490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905424"/>
        <c:crosses val="autoZero"/>
        <c:auto val="1"/>
        <c:lblAlgn val="ctr"/>
        <c:lblOffset val="100"/>
        <c:noMultiLvlLbl val="0"/>
      </c:catAx>
      <c:valAx>
        <c:axId val="3649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90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376064"/>
        <c:axId val="373376624"/>
      </c:barChart>
      <c:catAx>
        <c:axId val="37337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376624"/>
        <c:crosses val="autoZero"/>
        <c:auto val="1"/>
        <c:lblAlgn val="ctr"/>
        <c:lblOffset val="100"/>
        <c:noMultiLvlLbl val="0"/>
      </c:catAx>
      <c:valAx>
        <c:axId val="37337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37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379424"/>
        <c:axId val="449563440"/>
      </c:barChart>
      <c:catAx>
        <c:axId val="37337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63440"/>
        <c:crosses val="autoZero"/>
        <c:auto val="1"/>
        <c:lblAlgn val="ctr"/>
        <c:lblOffset val="100"/>
        <c:noMultiLvlLbl val="0"/>
      </c:catAx>
      <c:valAx>
        <c:axId val="44956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37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9566240"/>
        <c:axId val="449566800"/>
      </c:barChart>
      <c:catAx>
        <c:axId val="44956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9566800"/>
        <c:crosses val="autoZero"/>
        <c:auto val="1"/>
        <c:lblAlgn val="ctr"/>
        <c:lblOffset val="100"/>
        <c:noMultiLvlLbl val="0"/>
      </c:catAx>
      <c:valAx>
        <c:axId val="44956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956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1318848"/>
        <c:axId val="371319408"/>
      </c:barChart>
      <c:catAx>
        <c:axId val="37131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1319408"/>
        <c:crosses val="autoZero"/>
        <c:auto val="1"/>
        <c:lblAlgn val="ctr"/>
        <c:lblOffset val="100"/>
        <c:noMultiLvlLbl val="0"/>
      </c:catAx>
      <c:valAx>
        <c:axId val="37131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131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573136"/>
        <c:axId val="372573696"/>
      </c:barChart>
      <c:catAx>
        <c:axId val="37257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2573696"/>
        <c:crosses val="autoZero"/>
        <c:auto val="1"/>
        <c:lblAlgn val="ctr"/>
        <c:lblOffset val="100"/>
        <c:noMultiLvlLbl val="0"/>
      </c:catAx>
      <c:valAx>
        <c:axId val="37257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257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0.95412844036697253</c:v>
                </c:pt>
                <c:pt idx="1">
                  <c:v>0.95588235294117652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6023280"/>
        <c:axId val="376023840"/>
      </c:barChart>
      <c:catAx>
        <c:axId val="37602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6023840"/>
        <c:crosses val="autoZero"/>
        <c:auto val="1"/>
        <c:lblAlgn val="ctr"/>
        <c:lblOffset val="100"/>
        <c:noMultiLvlLbl val="0"/>
      </c:catAx>
      <c:valAx>
        <c:axId val="37602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602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0.87296416938110755</c:v>
                </c:pt>
                <c:pt idx="1">
                  <c:v>0.95090909090909093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3864432"/>
        <c:axId val="363864992"/>
      </c:barChart>
      <c:catAx>
        <c:axId val="36386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3864992"/>
        <c:crosses val="autoZero"/>
        <c:auto val="1"/>
        <c:lblAlgn val="ctr"/>
        <c:lblOffset val="100"/>
        <c:noMultiLvlLbl val="0"/>
      </c:catAx>
      <c:valAx>
        <c:axId val="36386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386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0.91354630487403998</c:v>
                </c:pt>
                <c:pt idx="1">
                  <c:v>0.95339572192513367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62323904"/>
        <c:axId val="362324464"/>
        <c:extLst/>
      </c:barChart>
      <c:catAx>
        <c:axId val="362323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324464"/>
        <c:crosses val="autoZero"/>
        <c:auto val="1"/>
        <c:lblAlgn val="ctr"/>
        <c:lblOffset val="100"/>
        <c:noMultiLvlLbl val="0"/>
      </c:catAx>
      <c:valAx>
        <c:axId val="362324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32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0.984375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62327264"/>
        <c:axId val="221801632"/>
        <c:extLst/>
      </c:barChart>
      <c:catAx>
        <c:axId val="3623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801632"/>
        <c:crosses val="autoZero"/>
        <c:auto val="1"/>
        <c:lblAlgn val="ctr"/>
        <c:lblOffset val="100"/>
        <c:noMultiLvlLbl val="0"/>
      </c:catAx>
      <c:valAx>
        <c:axId val="22180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32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0.86764705882352944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978208"/>
        <c:axId val="220978768"/>
      </c:barChart>
      <c:catAx>
        <c:axId val="22097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978768"/>
        <c:crosses val="autoZero"/>
        <c:auto val="1"/>
        <c:lblAlgn val="ctr"/>
        <c:lblOffset val="100"/>
        <c:noMultiLvlLbl val="0"/>
      </c:catAx>
      <c:valAx>
        <c:axId val="22097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97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167040"/>
        <c:axId val="286167600"/>
      </c:barChart>
      <c:catAx>
        <c:axId val="2861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167600"/>
        <c:crosses val="autoZero"/>
        <c:auto val="1"/>
        <c:lblAlgn val="ctr"/>
        <c:lblOffset val="100"/>
        <c:noMultiLvlLbl val="0"/>
      </c:catAx>
      <c:valAx>
        <c:axId val="28616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16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170400"/>
        <c:axId val="362438800"/>
      </c:barChart>
      <c:catAx>
        <c:axId val="28617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438800"/>
        <c:crosses val="autoZero"/>
        <c:auto val="1"/>
        <c:lblAlgn val="ctr"/>
        <c:lblOffset val="100"/>
        <c:noMultiLvlLbl val="0"/>
      </c:catAx>
      <c:valAx>
        <c:axId val="36243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17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0.97560975609756095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2441600"/>
        <c:axId val="362442160"/>
      </c:barChart>
      <c:catAx>
        <c:axId val="36244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442160"/>
        <c:crosses val="autoZero"/>
        <c:auto val="1"/>
        <c:lblAlgn val="ctr"/>
        <c:lblOffset val="100"/>
        <c:noMultiLvlLbl val="0"/>
      </c:catAx>
      <c:valAx>
        <c:axId val="36244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244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0.63513513513513509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512752"/>
        <c:axId val="373513312"/>
      </c:barChart>
      <c:catAx>
        <c:axId val="37351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513312"/>
        <c:crosses val="autoZero"/>
        <c:auto val="1"/>
        <c:lblAlgn val="ctr"/>
        <c:lblOffset val="100"/>
        <c:noMultiLvlLbl val="0"/>
      </c:catAx>
      <c:valAx>
        <c:axId val="37351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51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6023504"/>
        <c:axId val="366024064"/>
      </c:barChart>
      <c:catAx>
        <c:axId val="36602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6024064"/>
        <c:crosses val="autoZero"/>
        <c:auto val="1"/>
        <c:lblAlgn val="ctr"/>
        <c:lblOffset val="100"/>
        <c:noMultiLvlLbl val="0"/>
      </c:catAx>
      <c:valAx>
        <c:axId val="36602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602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0.8529411764705882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5232928"/>
        <c:axId val="365233488"/>
      </c:barChart>
      <c:catAx>
        <c:axId val="36523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5233488"/>
        <c:crosses val="autoZero"/>
        <c:auto val="1"/>
        <c:lblAlgn val="ctr"/>
        <c:lblOffset val="100"/>
        <c:noMultiLvlLbl val="0"/>
      </c:catAx>
      <c:valAx>
        <c:axId val="36523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523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0.87931034482758619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5285632"/>
        <c:axId val="365286192"/>
      </c:barChart>
      <c:catAx>
        <c:axId val="36528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5286192"/>
        <c:crosses val="autoZero"/>
        <c:auto val="1"/>
        <c:lblAlgn val="ctr"/>
        <c:lblOffset val="100"/>
        <c:noMultiLvlLbl val="0"/>
      </c:catAx>
      <c:valAx>
        <c:axId val="36528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528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120" zoomScaleSheetLayoutView="100" workbookViewId="0">
      <selection activeCell="J25" sqref="J25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6" t="s">
        <v>324</v>
      </c>
      <c r="B18" s="306"/>
      <c r="C18" s="306"/>
      <c r="D18" s="307" t="s">
        <v>408</v>
      </c>
      <c r="E18" s="307"/>
      <c r="F18" s="307"/>
      <c r="G18" s="307"/>
      <c r="H18" s="307"/>
      <c r="I18" s="307"/>
      <c r="J18" s="307"/>
      <c r="K18" s="30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8" t="s">
        <v>325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Sfax Lafrane</v>
      </c>
    </row>
    <row r="24" spans="1:11" ht="33" customHeight="1" x14ac:dyDescent="0.25">
      <c r="A24" s="86" t="s">
        <v>328</v>
      </c>
      <c r="B24" s="301">
        <f>AVERAGE('A1 Exploitation'!D549,'A1 Technique'!D199)</f>
        <v>0.91354630487403998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0.95339572192513367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Sfax Lafrane</v>
      </c>
    </row>
    <row r="34" spans="1:10" ht="33" customHeight="1" x14ac:dyDescent="0.25">
      <c r="A34" s="86" t="s">
        <v>328</v>
      </c>
      <c r="B34" s="301">
        <f>'A1 Exploitation'!D549</f>
        <v>0.87296416938110755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0.95090909090909093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5" t="s">
        <v>335</v>
      </c>
      <c r="C42" s="305"/>
      <c r="D42" s="78"/>
      <c r="E42" s="78"/>
      <c r="F42" s="78"/>
      <c r="G42" s="78"/>
      <c r="H42" s="78"/>
      <c r="I42" s="78"/>
      <c r="J42" s="77" t="str">
        <f>D18</f>
        <v>Sfax Lafrane</v>
      </c>
    </row>
    <row r="43" spans="1:10" ht="33" customHeight="1" x14ac:dyDescent="0.25">
      <c r="A43" s="86" t="s">
        <v>328</v>
      </c>
      <c r="B43" s="301">
        <f>AVERAGE('A1 Exploitation'!D547, 'A1 Technique'!D197)</f>
        <v>1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>
        <f>AVERAGE('A2 Exploitation'!D547, 'A2 Technique'!D197)</f>
        <v>0.984375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Sfax Lafrane</v>
      </c>
    </row>
    <row r="52" spans="1:10" ht="33" customHeight="1" x14ac:dyDescent="0.25">
      <c r="A52" s="86" t="s">
        <v>328</v>
      </c>
      <c r="B52" s="304">
        <f>'A1 Exploitation'!D46</f>
        <v>1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1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Sfax Lafrane</v>
      </c>
    </row>
    <row r="61" spans="1:10" ht="33" customHeight="1" x14ac:dyDescent="0.25">
      <c r="A61" s="86" t="s">
        <v>328</v>
      </c>
      <c r="B61" s="301">
        <f>'A1 Exploitation'!D103</f>
        <v>0.86764705882352944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0.97368421052631582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Sfax Lafrane</v>
      </c>
    </row>
    <row r="70" spans="1:10" ht="33" customHeight="1" x14ac:dyDescent="0.25">
      <c r="A70" s="86" t="s">
        <v>328</v>
      </c>
      <c r="B70" s="301">
        <f>'A1 Exploitation'!D158</f>
        <v>0.84722222222222221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 t="e">
        <f>'A2 Exploitation'!D158</f>
        <v>#DIV/0!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Sfax Lafrane</v>
      </c>
    </row>
    <row r="79" spans="1:10" ht="33" customHeight="1" x14ac:dyDescent="0.25">
      <c r="A79" s="86" t="s">
        <v>328</v>
      </c>
      <c r="B79" s="301">
        <f>'A1 Exploitation'!D205</f>
        <v>0.875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1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Sfax Lafrane</v>
      </c>
    </row>
    <row r="88" spans="1:10" ht="33" customHeight="1" x14ac:dyDescent="0.25">
      <c r="A88" s="86" t="s">
        <v>328</v>
      </c>
      <c r="B88" s="301">
        <f>'A1 Exploitation'!D266</f>
        <v>0.88095238095238093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0.97560975609756095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Sfax Lafrane</v>
      </c>
    </row>
    <row r="97" spans="1:10" ht="33" customHeight="1" x14ac:dyDescent="0.25">
      <c r="A97" s="86" t="s">
        <v>328</v>
      </c>
      <c r="B97" s="301">
        <f>'A1 Exploitation'!D318</f>
        <v>0.63513513513513509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0.95833333333333337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Sfax Lafrane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1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Sfax Lafrane</v>
      </c>
    </row>
    <row r="115" spans="1:10" ht="33" customHeight="1" x14ac:dyDescent="0.25">
      <c r="A115" s="86" t="s">
        <v>328</v>
      </c>
      <c r="B115" s="301">
        <f>'A1 Exploitation'!D391</f>
        <v>0.73529411764705888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0.8529411764705882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Sfax Lafrane</v>
      </c>
    </row>
    <row r="124" spans="1:10" ht="33" customHeight="1" x14ac:dyDescent="0.25">
      <c r="A124" s="86" t="s">
        <v>328</v>
      </c>
      <c r="B124" s="301">
        <f>'A1 Exploitation'!D444</f>
        <v>0.96551724137931039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0.87931034482758619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Sfax Lafrane</v>
      </c>
    </row>
    <row r="133" spans="1:10" ht="33" customHeight="1" x14ac:dyDescent="0.25">
      <c r="A133" s="86" t="s">
        <v>328</v>
      </c>
      <c r="B133" s="301">
        <f>'A1 Exploitation'!D481</f>
        <v>1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0.95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Sfax Lafrane</v>
      </c>
    </row>
    <row r="142" spans="1:10" ht="33" customHeight="1" x14ac:dyDescent="0.25">
      <c r="A142" s="86" t="s">
        <v>328</v>
      </c>
      <c r="B142" s="301">
        <f>'A1 Exploitation'!D503</f>
        <v>0.9375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1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Sfax Lafrane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1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Sfax Lafrane</v>
      </c>
    </row>
    <row r="161" spans="1:10" ht="33" customHeight="1" x14ac:dyDescent="0.25">
      <c r="A161" s="86" t="s">
        <v>328</v>
      </c>
      <c r="B161" s="301">
        <f>'A1 Exploitation'!D534</f>
        <v>0.95454545454545459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1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Sfax Lafrane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0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Sfax Lafrane</v>
      </c>
    </row>
    <row r="179" spans="1:10" ht="33" customHeight="1" x14ac:dyDescent="0.25">
      <c r="A179" s="86" t="s">
        <v>328</v>
      </c>
      <c r="B179" s="301">
        <f>'A1 Technique'!D199</f>
        <v>0.95412844036697253</v>
      </c>
      <c r="C179" s="301"/>
    </row>
    <row r="180" spans="1:10" ht="33" customHeight="1" x14ac:dyDescent="0.25">
      <c r="A180" s="85" t="s">
        <v>329</v>
      </c>
      <c r="B180" s="301">
        <f>'A2 Technique'!D199</f>
        <v>0.95588235294117652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'A5 Exploitation'!A8:F8</f>
        <v>Sfax Lafrane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'A5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'A5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'A5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'A6 Exploitation'!A8:F8</f>
        <v>Sfax Lafrane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'A6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'A6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'A6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tabSelected="1" view="pageBreakPreview" topLeftCell="A534" zoomScale="70" zoomScaleSheetLayoutView="70" workbookViewId="0">
      <selection activeCell="F525" sqref="F525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409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410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43180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0.87296416938110755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1" customHeight="1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79">
        <v>2</v>
      </c>
      <c r="C41" s="130"/>
      <c r="D41" s="292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49.5" x14ac:dyDescent="0.3">
      <c r="A65" s="247" t="s">
        <v>376</v>
      </c>
      <c r="B65" s="130">
        <v>0</v>
      </c>
      <c r="C65" s="289">
        <f>IF(B65=0, -5, "0")</f>
        <v>-5</v>
      </c>
      <c r="D65" s="149" t="s">
        <v>411</v>
      </c>
      <c r="E65" s="116" t="s">
        <v>412</v>
      </c>
      <c r="F65" s="204" t="s">
        <v>356</v>
      </c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 t="s">
        <v>413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438</v>
      </c>
      <c r="B96" s="130">
        <v>2</v>
      </c>
      <c r="C96" s="213"/>
      <c r="D96" s="223"/>
      <c r="E96" s="106"/>
      <c r="F96" s="204"/>
      <c r="G96" s="127"/>
    </row>
    <row r="97" spans="1:7" s="112" customFormat="1" x14ac:dyDescent="0.3">
      <c r="A97" s="219" t="s">
        <v>439</v>
      </c>
      <c r="B97" s="130">
        <v>2</v>
      </c>
      <c r="C97" s="213"/>
      <c r="D97" s="223"/>
      <c r="E97" s="106"/>
      <c r="F97" s="204"/>
      <c r="G97" s="127"/>
    </row>
    <row r="98" spans="1:7" s="112" customForma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>
        <v>2</v>
      </c>
      <c r="C99" s="213"/>
      <c r="D99" s="292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0.86764705882352944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103.5" customHeight="1" x14ac:dyDescent="0.3">
      <c r="A125" s="209" t="s">
        <v>159</v>
      </c>
      <c r="B125" s="130">
        <v>1</v>
      </c>
      <c r="C125" s="279" t="str">
        <f>IF(B125=0, -5, "0")</f>
        <v>0</v>
      </c>
      <c r="D125" s="226" t="s">
        <v>451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452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ht="214.5" x14ac:dyDescent="0.3">
      <c r="A132" s="210" t="s">
        <v>157</v>
      </c>
      <c r="B132" s="130">
        <v>0</v>
      </c>
      <c r="C132" s="150">
        <f>IF(B132=0, -5, "0")</f>
        <v>-5</v>
      </c>
      <c r="D132" s="295" t="s">
        <v>453</v>
      </c>
      <c r="E132" s="95" t="s">
        <v>443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0.73684210526315785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438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439</v>
      </c>
      <c r="B151" s="130">
        <v>2</v>
      </c>
      <c r="C151" s="225"/>
      <c r="D151" s="116"/>
      <c r="E151" s="116"/>
      <c r="F151" s="204"/>
      <c r="G151" s="127"/>
    </row>
    <row r="152" spans="1:7" s="112" customFormat="1" ht="33" x14ac:dyDescent="0.3">
      <c r="A152" s="219" t="s">
        <v>392</v>
      </c>
      <c r="B152" s="130">
        <v>1</v>
      </c>
      <c r="C152" s="150"/>
      <c r="D152" s="116" t="s">
        <v>454</v>
      </c>
      <c r="E152" s="116"/>
      <c r="F152" s="204"/>
      <c r="G152" s="127"/>
    </row>
    <row r="153" spans="1:7" ht="45" x14ac:dyDescent="0.3">
      <c r="A153" s="55" t="s">
        <v>249</v>
      </c>
      <c r="B153" s="279">
        <v>2</v>
      </c>
      <c r="C153" s="140"/>
      <c r="D153" s="292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0.84722222222222221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49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424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7.25" x14ac:dyDescent="0.35">
      <c r="A186" s="266" t="s">
        <v>186</v>
      </c>
      <c r="B186" s="130">
        <v>2</v>
      </c>
      <c r="C186" s="136" t="str">
        <f>IF(B186=0, -10, "0")</f>
        <v>0</v>
      </c>
      <c r="D186" s="293" t="s">
        <v>423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438</v>
      </c>
      <c r="B197" s="130">
        <v>2</v>
      </c>
      <c r="C197" s="131"/>
      <c r="D197" s="116"/>
      <c r="E197" s="106"/>
      <c r="F197" s="204"/>
      <c r="G197" s="127"/>
    </row>
    <row r="198" spans="1:7" s="112" customFormat="1" x14ac:dyDescent="0.3">
      <c r="A198" s="10" t="s">
        <v>439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>
        <v>2</v>
      </c>
      <c r="C200" s="130"/>
      <c r="D200" s="292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15.5" customHeight="1" x14ac:dyDescent="0.3">
      <c r="A238" s="209" t="s">
        <v>66</v>
      </c>
      <c r="B238" s="130">
        <v>0</v>
      </c>
      <c r="C238" s="150">
        <f>IF(B238=0, -5, "0")</f>
        <v>-5</v>
      </c>
      <c r="D238" s="293" t="s">
        <v>426</v>
      </c>
      <c r="E238" s="95" t="s">
        <v>427</v>
      </c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ht="33" x14ac:dyDescent="0.3">
      <c r="A241" s="8" t="s">
        <v>75</v>
      </c>
      <c r="B241" s="130">
        <v>1</v>
      </c>
      <c r="C241" s="130"/>
      <c r="D241" s="95" t="s">
        <v>414</v>
      </c>
      <c r="E241" s="94"/>
      <c r="F241" s="204" t="s">
        <v>356</v>
      </c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455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438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439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>
        <v>2</v>
      </c>
      <c r="C261" s="140"/>
      <c r="D261" s="292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0.88095238095238093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8.75" customHeight="1" x14ac:dyDescent="0.3">
      <c r="A279" s="10" t="s">
        <v>174</v>
      </c>
      <c r="B279" s="130">
        <v>0</v>
      </c>
      <c r="C279" s="130"/>
      <c r="D279" s="149" t="s">
        <v>457</v>
      </c>
      <c r="E279" s="116" t="s">
        <v>415</v>
      </c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ht="36.75" customHeight="1" x14ac:dyDescent="0.3">
      <c r="A281" s="7" t="s">
        <v>62</v>
      </c>
      <c r="B281" s="130">
        <v>0</v>
      </c>
      <c r="C281" s="130"/>
      <c r="D281" s="116" t="s">
        <v>411</v>
      </c>
      <c r="E281" s="106" t="s">
        <v>444</v>
      </c>
      <c r="F281" s="204" t="s">
        <v>357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0.83333333333333337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ht="33" customHeight="1" x14ac:dyDescent="0.3">
      <c r="A295" s="269" t="s">
        <v>375</v>
      </c>
      <c r="B295" s="130">
        <v>0</v>
      </c>
      <c r="C295" s="136">
        <f>IF(B295=0, -10, "0")</f>
        <v>-10</v>
      </c>
      <c r="D295" s="220" t="s">
        <v>448</v>
      </c>
      <c r="E295" s="116" t="s">
        <v>447</v>
      </c>
      <c r="F295" s="204" t="s">
        <v>356</v>
      </c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0</v>
      </c>
      <c r="C302" s="150">
        <f>IF(B302=0, -5, "0")</f>
        <v>-5</v>
      </c>
      <c r="D302" s="165" t="s">
        <v>449</v>
      </c>
      <c r="E302" s="116" t="s">
        <v>456</v>
      </c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438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439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>
        <v>2</v>
      </c>
      <c r="C313" s="140"/>
      <c r="D313" s="292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27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0.54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0.63513513513513509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 t="s">
        <v>32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18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439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>
        <v>2</v>
      </c>
      <c r="C353" s="130"/>
      <c r="D353" s="292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54" customHeight="1" x14ac:dyDescent="0.35">
      <c r="A369" s="261" t="s">
        <v>56</v>
      </c>
      <c r="B369" s="130">
        <v>1</v>
      </c>
      <c r="C369" s="136">
        <f>IF(B369=0, -10, IF(B369=1, -5, "0"))</f>
        <v>-5</v>
      </c>
      <c r="D369" s="113" t="s">
        <v>416</v>
      </c>
      <c r="E369" s="94"/>
      <c r="F369" s="204" t="s">
        <v>356</v>
      </c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9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79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x14ac:dyDescent="0.3">
      <c r="A385" s="10" t="s">
        <v>439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>
        <v>2</v>
      </c>
      <c r="C386" s="130"/>
      <c r="D386" s="292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25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0.73529411764705888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99" x14ac:dyDescent="0.3">
      <c r="A410" s="4" t="s">
        <v>96</v>
      </c>
      <c r="B410" s="130">
        <v>0</v>
      </c>
      <c r="C410" s="130"/>
      <c r="D410" s="113" t="s">
        <v>436</v>
      </c>
      <c r="E410" s="95" t="s">
        <v>450</v>
      </c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439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>
        <v>2</v>
      </c>
      <c r="C439" s="130"/>
      <c r="D439" s="292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438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439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79">
        <v>2</v>
      </c>
      <c r="C476" s="140"/>
      <c r="D476" s="292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43180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ht="33" x14ac:dyDescent="0.3">
      <c r="A490" s="209" t="s">
        <v>319</v>
      </c>
      <c r="B490" s="130">
        <v>1</v>
      </c>
      <c r="C490" s="150" t="str">
        <f>IF(B490=0, -5, "0")</f>
        <v>0</v>
      </c>
      <c r="D490" s="95" t="s">
        <v>435</v>
      </c>
      <c r="E490" s="94"/>
      <c r="F490" s="204" t="s">
        <v>356</v>
      </c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>
        <v>2</v>
      </c>
      <c r="C498" s="213"/>
      <c r="D498" s="292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>
        <v>2</v>
      </c>
      <c r="C512" s="140"/>
      <c r="D512" s="292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ht="33" x14ac:dyDescent="0.3">
      <c r="A525" s="4" t="s">
        <v>79</v>
      </c>
      <c r="B525" s="130">
        <v>1</v>
      </c>
      <c r="C525" s="130"/>
      <c r="D525" s="95" t="s">
        <v>417</v>
      </c>
      <c r="E525" s="94"/>
      <c r="F525" s="204" t="s">
        <v>356</v>
      </c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>
        <v>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28.5" customHeight="1" x14ac:dyDescent="0.3">
      <c r="A543" s="66" t="s">
        <v>249</v>
      </c>
      <c r="B543" s="279">
        <v>2</v>
      </c>
      <c r="C543" s="130"/>
      <c r="D543" s="292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0.87296416938110755</v>
      </c>
    </row>
  </sheetData>
  <sheetProtection algorithmName="SHA-512" hashValue="obZRjS7rmCUP5rDNTm1HKzIaCn3cCC4pSMxXEwZAmt0FDPysETZ1kGu70r9wn90ECu4bQMXXWwas7snB/vmKcg==" saltValue="BWI9HsfBePPTDwjoT35rd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73" zoomScale="82" zoomScaleNormal="90" zoomScaleSheetLayoutView="82" workbookViewId="0">
      <selection activeCell="D173" sqref="D17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'A1 Exploitation'!A8:F8</f>
        <v>Sfax Lafrane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'A1 Exploitation'!B9:F9</f>
        <v>Mme Meriam CHOUCHENE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'A1 Exploitation'!B10:F10</f>
        <v>Directeur magasin &amp; chefs rayons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'A1 Exploitation'!B11:F11</f>
        <v>43180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0.95412844036697253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10</v>
      </c>
    </row>
    <row r="23" spans="1:7" x14ac:dyDescent="0.3">
      <c r="A23" s="335" t="s">
        <v>295</v>
      </c>
      <c r="B23" s="336"/>
      <c r="C23" s="337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432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9</v>
      </c>
    </row>
    <row r="53" spans="1:7" x14ac:dyDescent="0.3">
      <c r="A53" s="335" t="s">
        <v>295</v>
      </c>
      <c r="B53" s="336"/>
      <c r="C53" s="337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65.25" customHeight="1" x14ac:dyDescent="0.3">
      <c r="A58" s="23" t="s">
        <v>244</v>
      </c>
      <c r="B58" s="94">
        <v>1</v>
      </c>
      <c r="C58" s="94"/>
      <c r="D58" s="95" t="s">
        <v>440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2.5" customHeight="1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13</v>
      </c>
    </row>
    <row r="64" spans="1:7" x14ac:dyDescent="0.3">
      <c r="A64" s="335" t="s">
        <v>295</v>
      </c>
      <c r="B64" s="336"/>
      <c r="C64" s="337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95" t="s">
        <v>430</v>
      </c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22</v>
      </c>
    </row>
    <row r="85" spans="1:7" x14ac:dyDescent="0.3">
      <c r="A85" s="335" t="s">
        <v>295</v>
      </c>
      <c r="B85" s="336"/>
      <c r="C85" s="337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 t="s">
        <v>420</v>
      </c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421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 t="s">
        <v>422</v>
      </c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28</v>
      </c>
    </row>
    <row r="103" spans="1:7" x14ac:dyDescent="0.3">
      <c r="A103" s="335" t="s">
        <v>295</v>
      </c>
      <c r="B103" s="336"/>
      <c r="C103" s="337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2.5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18.7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21" customHeight="1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425</v>
      </c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445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446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21</v>
      </c>
    </row>
    <row r="134" spans="1:7" x14ac:dyDescent="0.3">
      <c r="A134" s="335" t="s">
        <v>295</v>
      </c>
      <c r="B134" s="336"/>
      <c r="C134" s="337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.75" customHeight="1" x14ac:dyDescent="0.3">
      <c r="A140" s="52" t="s">
        <v>278</v>
      </c>
      <c r="B140" s="110">
        <v>0</v>
      </c>
      <c r="C140" s="95"/>
      <c r="D140" s="137" t="s">
        <v>437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20</v>
      </c>
    </row>
    <row r="150" spans="1:7" x14ac:dyDescent="0.3">
      <c r="A150" s="335" t="s">
        <v>295</v>
      </c>
      <c r="B150" s="336"/>
      <c r="C150" s="337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ht="36" customHeight="1" x14ac:dyDescent="0.3">
      <c r="A153" s="50" t="s">
        <v>279</v>
      </c>
      <c r="B153" s="94">
        <v>1</v>
      </c>
      <c r="C153" s="94"/>
      <c r="D153" s="113" t="s">
        <v>434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15</v>
      </c>
    </row>
    <row r="162" spans="1:7" x14ac:dyDescent="0.3">
      <c r="A162" s="335" t="s">
        <v>295</v>
      </c>
      <c r="B162" s="336"/>
      <c r="C162" s="337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66" x14ac:dyDescent="0.3">
      <c r="A167" s="44" t="s">
        <v>215</v>
      </c>
      <c r="B167" s="94">
        <v>0</v>
      </c>
      <c r="C167" s="94"/>
      <c r="D167" s="95" t="s">
        <v>429</v>
      </c>
      <c r="E167" s="95" t="s">
        <v>441</v>
      </c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6</v>
      </c>
    </row>
    <row r="170" spans="1:7" x14ac:dyDescent="0.3">
      <c r="A170" s="335" t="s">
        <v>295</v>
      </c>
      <c r="B170" s="336"/>
      <c r="C170" s="337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ht="33" x14ac:dyDescent="0.3">
      <c r="A173" s="20" t="s">
        <v>180</v>
      </c>
      <c r="B173" s="94">
        <v>1</v>
      </c>
      <c r="C173" s="94"/>
      <c r="D173" s="95" t="s">
        <v>428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7</v>
      </c>
    </row>
    <row r="178" spans="1:7" x14ac:dyDescent="0.3">
      <c r="A178" s="335" t="s">
        <v>295</v>
      </c>
      <c r="B178" s="336"/>
      <c r="C178" s="337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431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9</v>
      </c>
    </row>
    <row r="187" spans="1:7" x14ac:dyDescent="0.3">
      <c r="A187" s="335" t="s">
        <v>295</v>
      </c>
      <c r="B187" s="336"/>
      <c r="C187" s="337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2</v>
      </c>
    </row>
    <row r="195" spans="1:6" x14ac:dyDescent="0.3">
      <c r="A195" s="335" t="s">
        <v>295</v>
      </c>
      <c r="B195" s="336"/>
      <c r="C195" s="337"/>
      <c r="D195" s="33">
        <f>D194/(COUNT(B190:C193)*2)</f>
        <v>1</v>
      </c>
    </row>
    <row r="197" spans="1:6" ht="18" x14ac:dyDescent="0.35">
      <c r="A197" s="64" t="s">
        <v>442</v>
      </c>
      <c r="B197" s="63"/>
      <c r="C197" s="63"/>
      <c r="D197" s="294">
        <v>1</v>
      </c>
      <c r="E197" s="286"/>
      <c r="F197" s="287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b2rZqmVUTaY8tuy/tfVBkJF9v5i0rsRdbTQcZEaFtifaZvjwiMjDuG+2TFNc5lvpzLUPIblW9ycsfm7YhlECVA==" saltValue="G5UH/i/ez91HAFdyzzCEB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topLeftCell="A424" zoomScale="70" zoomScaleNormal="10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4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125"/>
      <c r="E2" s="259"/>
      <c r="F2" s="199"/>
      <c r="G2" s="125"/>
    </row>
    <row r="3" spans="1:7" ht="24" x14ac:dyDescent="0.45">
      <c r="C3" s="24">
        <v>2</v>
      </c>
      <c r="D3" s="125"/>
      <c r="E3" s="259"/>
      <c r="F3" s="199"/>
      <c r="G3" s="125"/>
    </row>
    <row r="4" spans="1:7" ht="24" x14ac:dyDescent="0.45">
      <c r="C4" s="24" t="s">
        <v>32</v>
      </c>
      <c r="D4" s="125"/>
      <c r="E4" s="259"/>
      <c r="F4" s="199"/>
      <c r="G4" s="125"/>
    </row>
    <row r="5" spans="1:7" ht="24" x14ac:dyDescent="0.45">
      <c r="D5" s="125"/>
      <c r="E5" s="259"/>
      <c r="F5" s="199"/>
      <c r="G5" s="125"/>
    </row>
    <row r="6" spans="1:7" ht="24" x14ac:dyDescent="0.45">
      <c r="D6" s="125"/>
      <c r="E6" s="25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458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459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43257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0.95090909090909093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43257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52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52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D24" s="127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5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79" t="str">
        <f>IF(D41=1, 2, IF(AND(D41&lt;1,D41&gt;0), 1, "0"))</f>
        <v>0</v>
      </c>
      <c r="C41" s="130"/>
      <c r="D41" s="280" t="str">
        <f>IFERROR(E41/F41,"N.A")</f>
        <v>N.A</v>
      </c>
      <c r="E41" s="281">
        <f>COUNTIF('A1 Exploitation'!F21:F40,"ok")</f>
        <v>0</v>
      </c>
      <c r="F41" s="282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43257</v>
      </c>
      <c r="B49" s="124"/>
      <c r="C49" s="135"/>
    </row>
    <row r="50" spans="1:7" x14ac:dyDescent="0.3">
      <c r="A50" s="309" t="s">
        <v>30</v>
      </c>
      <c r="B50" s="310" t="s">
        <v>31</v>
      </c>
      <c r="C50" s="310"/>
      <c r="D50" s="352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52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38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102.75" customHeight="1" x14ac:dyDescent="0.3">
      <c r="A98" s="219" t="s">
        <v>392</v>
      </c>
      <c r="B98" s="130">
        <v>0</v>
      </c>
      <c r="C98" s="213"/>
      <c r="D98" s="223" t="s">
        <v>460</v>
      </c>
      <c r="E98" s="223" t="s">
        <v>461</v>
      </c>
      <c r="F98" s="204"/>
      <c r="G98" s="127"/>
    </row>
    <row r="99" spans="1:7" s="112" customFormat="1" ht="42.75" customHeight="1" x14ac:dyDescent="0.3">
      <c r="A99" s="219" t="s">
        <v>249</v>
      </c>
      <c r="B99" s="279">
        <f>IF(D99=1, 2, IF(AND(D99&lt;1,D99&gt;0), 1, "0"))</f>
        <v>2</v>
      </c>
      <c r="C99" s="213"/>
      <c r="D99" s="280">
        <f>IFERROR(E99/F99,"N.A")</f>
        <v>1</v>
      </c>
      <c r="E99" s="281">
        <f>COUNTIF('A1 Exploitation'!F53:F98,"ok")</f>
        <v>1</v>
      </c>
      <c r="F99" s="282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74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0.97368421052631582</v>
      </c>
    </row>
    <row r="104" spans="1:7" x14ac:dyDescent="0.3">
      <c r="A104" s="1"/>
      <c r="B104" s="124"/>
      <c r="C104" s="135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43257</v>
      </c>
      <c r="B106" s="124"/>
      <c r="C106" s="135"/>
    </row>
    <row r="107" spans="1:7" x14ac:dyDescent="0.3">
      <c r="A107" s="309" t="s">
        <v>30</v>
      </c>
      <c r="B107" s="310" t="s">
        <v>31</v>
      </c>
      <c r="C107" s="310"/>
      <c r="D107" s="352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52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33" x14ac:dyDescent="0.3">
      <c r="A110" s="7" t="s">
        <v>53</v>
      </c>
      <c r="B110" s="130" t="s">
        <v>32</v>
      </c>
      <c r="C110" s="130"/>
      <c r="D110" s="128" t="s">
        <v>462</v>
      </c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 "0"))</f>
        <v>0</v>
      </c>
      <c r="C153" s="140"/>
      <c r="D153" s="280" t="str">
        <f>IFERROR(E153/F153,"N.A")</f>
        <v>N.A</v>
      </c>
      <c r="E153" s="281">
        <f>COUNTIF('A1 Exploitation'!F110:F152,"ok")</f>
        <v>0</v>
      </c>
      <c r="F153" s="282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43257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52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52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>
        <f>IF(D200=1, 2, IF(AND(D200&lt;1,D200&gt;0), 1, "0"))</f>
        <v>2</v>
      </c>
      <c r="C200" s="130"/>
      <c r="D200" s="280">
        <f>IFERROR(E200/F200,"N.A")</f>
        <v>1</v>
      </c>
      <c r="E200" s="281">
        <f>COUNTIF('A1 Exploitation'!F165:F199,"ok")</f>
        <v>1</v>
      </c>
      <c r="F200" s="282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43257</v>
      </c>
      <c r="B208" s="124"/>
      <c r="C208" s="135"/>
    </row>
    <row r="209" spans="1:7" x14ac:dyDescent="0.3">
      <c r="A209" s="309" t="s">
        <v>30</v>
      </c>
      <c r="B209" s="310" t="s">
        <v>31</v>
      </c>
      <c r="C209" s="310"/>
      <c r="D209" s="352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52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55.5" customHeight="1" x14ac:dyDescent="0.3">
      <c r="A228" s="4" t="s">
        <v>173</v>
      </c>
      <c r="B228" s="130">
        <v>0</v>
      </c>
      <c r="C228" s="136"/>
      <c r="D228" s="113" t="s">
        <v>463</v>
      </c>
      <c r="E228" s="113" t="s">
        <v>464</v>
      </c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>
        <f>IF(D261=1, 2, IF(AND(D261&lt;1,D261&gt;0), 1, "0"))</f>
        <v>2</v>
      </c>
      <c r="C261" s="140"/>
      <c r="D261" s="280">
        <f>IFERROR(E261/F261,"N.A")</f>
        <v>1</v>
      </c>
      <c r="E261" s="281">
        <f>COUNTIF('A1 Exploitation'!F212:F260,"ok")</f>
        <v>2</v>
      </c>
      <c r="F261" s="282">
        <f>COUNTA('A1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</row>
    <row r="265" spans="1:7" ht="18" x14ac:dyDescent="0.35">
      <c r="A265" s="42" t="s">
        <v>70</v>
      </c>
      <c r="B265" s="152"/>
      <c r="C265" s="153"/>
      <c r="D265" s="143">
        <f>SUM(D262,D222,D244)</f>
        <v>80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0.97560975609756095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43257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52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52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1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1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16"/>
      <c r="E280" s="106"/>
      <c r="F280" s="204"/>
      <c r="G280" s="214"/>
    </row>
    <row r="281" spans="1:7" s="16" customFormat="1" ht="115.5" x14ac:dyDescent="0.3">
      <c r="A281" s="7" t="s">
        <v>62</v>
      </c>
      <c r="B281" s="130">
        <v>0</v>
      </c>
      <c r="C281" s="130"/>
      <c r="D281" s="116" t="s">
        <v>465</v>
      </c>
      <c r="E281" s="116" t="s">
        <v>466</v>
      </c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D289" s="214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>
        <f>IF(D313=1, 2, IF(AND(D313&lt;1,D313&gt;0), 1, "0"))</f>
        <v>1</v>
      </c>
      <c r="C313" s="140"/>
      <c r="D313" s="280">
        <f>IFERROR(E313/F313,"N.A")</f>
        <v>0.75</v>
      </c>
      <c r="E313" s="281">
        <f>COUNTIF('A1 Exploitation'!F273:F312,"ok")</f>
        <v>3</v>
      </c>
      <c r="F313" s="282">
        <f>COUNTA('A1 Exploitation'!F273:F312)</f>
        <v>4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43257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52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52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 t="str">
        <f>IF(D353=1, 2, IF(AND(D353&lt;1,D353&gt;0), 1, "0"))</f>
        <v>0</v>
      </c>
      <c r="C353" s="130"/>
      <c r="D353" s="280" t="str">
        <f>IFERROR(E353/F353,"N.A")</f>
        <v>N.A</v>
      </c>
      <c r="E353" s="281">
        <f>COUNTIF('A1 Exploitation'!F325:F352,"ok")</f>
        <v>0</v>
      </c>
      <c r="F353" s="282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43257</v>
      </c>
      <c r="B361" s="124"/>
      <c r="C361" s="135"/>
    </row>
    <row r="362" spans="1:7" x14ac:dyDescent="0.3">
      <c r="A362" s="309" t="s">
        <v>30</v>
      </c>
      <c r="B362" s="310" t="s">
        <v>31</v>
      </c>
      <c r="C362" s="310"/>
      <c r="D362" s="352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52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49.5" x14ac:dyDescent="0.3">
      <c r="A365" s="70" t="s">
        <v>99</v>
      </c>
      <c r="B365" s="130">
        <v>0</v>
      </c>
      <c r="C365" s="130"/>
      <c r="D365" s="113" t="s">
        <v>470</v>
      </c>
      <c r="E365" s="113" t="s">
        <v>471</v>
      </c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ht="33" x14ac:dyDescent="0.3">
      <c r="A371" s="208" t="s">
        <v>23</v>
      </c>
      <c r="B371" s="130">
        <v>1</v>
      </c>
      <c r="C371" s="150" t="str">
        <f>IF(B371=0, -5, "0")</f>
        <v>0</v>
      </c>
      <c r="D371" s="123" t="s">
        <v>469</v>
      </c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13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0.8125</v>
      </c>
      <c r="G374" s="127"/>
    </row>
    <row r="375" spans="1:7" x14ac:dyDescent="0.3">
      <c r="A375" s="145"/>
      <c r="B375" s="124"/>
      <c r="C375" s="135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 t="s">
        <v>468</v>
      </c>
      <c r="E377" s="94" t="s">
        <v>467</v>
      </c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>
        <f>IF(D386=1, 2, IF(AND(D386&lt;1,D386&gt;0), 1, "0"))</f>
        <v>2</v>
      </c>
      <c r="C386" s="130"/>
      <c r="D386" s="280">
        <f>IFERROR(E386/F386,"N.A")</f>
        <v>1</v>
      </c>
      <c r="E386" s="281">
        <f>COUNTIF('A1 Exploitation'!F365:F385,"ok")</f>
        <v>2</v>
      </c>
      <c r="F386" s="282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0.8529411764705882</v>
      </c>
      <c r="G391" s="127"/>
    </row>
    <row r="392" spans="1:7" x14ac:dyDescent="0.3">
      <c r="A392" s="145"/>
      <c r="B392" s="124"/>
      <c r="C392" s="135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43257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52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52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50.25" x14ac:dyDescent="0.35">
      <c r="A411" s="261" t="s">
        <v>55</v>
      </c>
      <c r="B411" s="130">
        <v>1</v>
      </c>
      <c r="C411" s="136">
        <f>IF(B411=0, -10, IF(B411=1, -5, "0"))</f>
        <v>-5</v>
      </c>
      <c r="D411" s="95" t="s">
        <v>472</v>
      </c>
      <c r="E411" s="95" t="s">
        <v>473</v>
      </c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33" x14ac:dyDescent="0.3">
      <c r="A415" s="210" t="s">
        <v>105</v>
      </c>
      <c r="B415" s="130">
        <v>1</v>
      </c>
      <c r="C415" s="136" t="str">
        <f>IF(B415=0, -5, "0")</f>
        <v>0</v>
      </c>
      <c r="D415" s="293" t="s">
        <v>474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7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0.4375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>
        <f>IF(D439=1, 2, IF(AND(D439&lt;1,D439&gt;0), 1, "0"))</f>
        <v>2</v>
      </c>
      <c r="C439" s="130"/>
      <c r="D439" s="280">
        <f>IFERROR(E439/F439,"N.A")</f>
        <v>1</v>
      </c>
      <c r="E439" s="281">
        <f>COUNTIF('A1 Exploitation'!F398:F438,"ok")</f>
        <v>1</v>
      </c>
      <c r="F439" s="282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51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0.87931034482758619</v>
      </c>
      <c r="E444" s="112"/>
    </row>
    <row r="445" spans="1:7" x14ac:dyDescent="0.3">
      <c r="A445" s="1"/>
      <c r="B445" s="124"/>
      <c r="C445" s="135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43257</v>
      </c>
      <c r="B447" s="124"/>
      <c r="C447" s="135"/>
    </row>
    <row r="448" spans="1:7" x14ac:dyDescent="0.3">
      <c r="A448" s="309" t="s">
        <v>30</v>
      </c>
      <c r="B448" s="310" t="s">
        <v>31</v>
      </c>
      <c r="C448" s="310"/>
      <c r="D448" s="352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52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ht="33" x14ac:dyDescent="0.3">
      <c r="A454" s="9" t="s">
        <v>175</v>
      </c>
      <c r="B454" s="130">
        <v>1</v>
      </c>
      <c r="C454" s="131"/>
      <c r="D454" s="116" t="s">
        <v>475</v>
      </c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476</v>
      </c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79" t="str">
        <f>IF(D476=1, 2, IF(AND(D476&lt;1,D476&gt;0), 1, "0"))</f>
        <v>0</v>
      </c>
      <c r="C476" s="140"/>
      <c r="D476" s="280" t="str">
        <f>IFERROR(E475/F475,"N.A")</f>
        <v>N.A</v>
      </c>
      <c r="E476" s="281">
        <f>COUNTIF('A1 Exploitation'!F451:F475,"ok")</f>
        <v>0</v>
      </c>
      <c r="F476" s="282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</v>
      </c>
    </row>
    <row r="482" spans="1:7" x14ac:dyDescent="0.3">
      <c r="A482" s="1"/>
      <c r="B482" s="124"/>
      <c r="C482" s="135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43257</v>
      </c>
      <c r="B484" s="124"/>
      <c r="C484" s="135"/>
    </row>
    <row r="485" spans="1:7" x14ac:dyDescent="0.3">
      <c r="A485" s="309" t="s">
        <v>30</v>
      </c>
      <c r="B485" s="310" t="s">
        <v>31</v>
      </c>
      <c r="C485" s="310"/>
      <c r="D485" s="352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52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5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>
        <f>IF(D498=1, 2, IF(AND(D498&lt;1,D498&gt;0), 1, "0"))</f>
        <v>2</v>
      </c>
      <c r="C498" s="213"/>
      <c r="D498" s="280">
        <f>IFERROR(E498/F498,"N.A")</f>
        <v>1</v>
      </c>
      <c r="E498" s="281">
        <f>COUNTIF('A1 Exploitation'!F488:F497,"ok")</f>
        <v>1</v>
      </c>
      <c r="F498" s="282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43257</v>
      </c>
      <c r="B506" s="124"/>
      <c r="C506" s="135"/>
    </row>
    <row r="507" spans="1:7" x14ac:dyDescent="0.3">
      <c r="A507" s="309" t="s">
        <v>30</v>
      </c>
      <c r="B507" s="310" t="s">
        <v>31</v>
      </c>
      <c r="C507" s="310"/>
      <c r="D507" s="352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53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 t="str">
        <f>IF(D512=1, 2, IF(AND(D512&lt;1,D512&gt;0), 1, "0"))</f>
        <v>0</v>
      </c>
      <c r="C512" s="140"/>
      <c r="D512" s="280" t="str">
        <f>IFERROR(E512/F512,"N.A")</f>
        <v>N.A</v>
      </c>
      <c r="E512" s="283">
        <f>COUNTIF('A1 Exploitation'!F509:F511,"ok")</f>
        <v>0</v>
      </c>
      <c r="F512" s="284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43257</v>
      </c>
      <c r="B517" s="124"/>
      <c r="C517" s="135"/>
    </row>
    <row r="518" spans="1:7" x14ac:dyDescent="0.3">
      <c r="A518" s="309" t="s">
        <v>30</v>
      </c>
      <c r="B518" s="310" t="s">
        <v>31</v>
      </c>
      <c r="C518" s="310"/>
      <c r="D518" s="352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53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ht="33" x14ac:dyDescent="0.3">
      <c r="A527" s="55" t="s">
        <v>352</v>
      </c>
      <c r="B527" s="130" t="s">
        <v>32</v>
      </c>
      <c r="C527" s="94"/>
      <c r="D527" s="95" t="s">
        <v>477</v>
      </c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>
        <f>IF(D532=1, 2, IF(AND(D532&lt;1,D532&gt;0), 1, "0"))</f>
        <v>2</v>
      </c>
      <c r="C532" s="140"/>
      <c r="D532" s="280">
        <f>IFERROR(E532/F532,"N.A")</f>
        <v>1</v>
      </c>
      <c r="E532" s="281">
        <f>COUNTIF('A1 Exploitation'!F520:F531,"ok")</f>
        <v>1</v>
      </c>
      <c r="F532" s="282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43257</v>
      </c>
      <c r="B537" s="124"/>
      <c r="C537" s="135"/>
      <c r="G537" s="127"/>
    </row>
    <row r="538" spans="1:7" x14ac:dyDescent="0.3">
      <c r="A538" s="309" t="s">
        <v>30</v>
      </c>
      <c r="B538" s="310" t="s">
        <v>31</v>
      </c>
      <c r="C538" s="310"/>
      <c r="D538" s="352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53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 t="str">
        <f>IF(D543=1, 2, IF(AND(D543&lt;1,D543&gt;0), 1, "0"))</f>
        <v>0</v>
      </c>
      <c r="C543" s="130"/>
      <c r="D543" s="280" t="str">
        <f>IFERROR(E543/F543,"N.A")</f>
        <v>N.A</v>
      </c>
      <c r="E543" s="281">
        <f>COUNTIF('A1 Exploitation'!F540:F542,"ok")</f>
        <v>0</v>
      </c>
      <c r="F543" s="282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34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297">
        <f>AVERAGE(D41,D99,D153,D200,D261,D313,D353,D386,D439,D476,D498,D512,D532,D543)</f>
        <v>0.96875</v>
      </c>
    </row>
    <row r="548" spans="1:4" ht="22.5" x14ac:dyDescent="0.45">
      <c r="A548" s="35" t="s">
        <v>45</v>
      </c>
      <c r="B548" s="181"/>
      <c r="C548" s="182"/>
      <c r="D548" s="298">
        <f>SUM(D544,D533,D513,D502,D443,D390,D357,D45,D317,D265,D157,D480,D204,D102)</f>
        <v>523</v>
      </c>
    </row>
    <row r="549" spans="1:4" ht="22.5" x14ac:dyDescent="0.45">
      <c r="A549" s="35" t="s">
        <v>209</v>
      </c>
      <c r="B549" s="181"/>
      <c r="C549" s="182"/>
      <c r="D549" s="299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0.95090909090909093</v>
      </c>
    </row>
  </sheetData>
  <sheetProtection algorithmName="SHA-512" hashValue="/nAXqmKQmu2H00OnIx1+w1TYe/usbuN5yKWd1S73oUqPBMRu4guYIzRCBXE/xGBx9i1TTLT20N5NdfOyOXZmPQ==" saltValue="3wMIOnGK7g7r/mirKL1R4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topLeftCell="A183" zoomScale="9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'A2 Exploitation'!A8:F8</f>
        <v>Sfax Lafrane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'A2 Exploitation'!B9:F9</f>
        <v>Dr Hatem KARAA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'A2 Exploitation'!B10:F10</f>
        <v>Directeur du magasin &amp; chefs rayons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'A2 Exploitation'!B11:F11</f>
        <v>43257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0.95588235294117652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10</v>
      </c>
    </row>
    <row r="23" spans="1:7" x14ac:dyDescent="0.3">
      <c r="A23" s="335" t="s">
        <v>295</v>
      </c>
      <c r="B23" s="336"/>
      <c r="C23" s="337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0</v>
      </c>
      <c r="C48" s="94"/>
      <c r="D48" s="95" t="s">
        <v>478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479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10</v>
      </c>
    </row>
    <row r="53" spans="1:7" x14ac:dyDescent="0.3">
      <c r="A53" s="335" t="s">
        <v>295</v>
      </c>
      <c r="B53" s="336"/>
      <c r="C53" s="337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14</v>
      </c>
    </row>
    <row r="64" spans="1:7" x14ac:dyDescent="0.3">
      <c r="A64" s="335" t="s">
        <v>295</v>
      </c>
      <c r="B64" s="336"/>
      <c r="C64" s="337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22</v>
      </c>
    </row>
    <row r="85" spans="1:7" x14ac:dyDescent="0.3">
      <c r="A85" s="335" t="s">
        <v>295</v>
      </c>
      <c r="B85" s="336"/>
      <c r="C85" s="337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8</v>
      </c>
    </row>
    <row r="103" spans="1:7" x14ac:dyDescent="0.3">
      <c r="A103" s="335" t="s">
        <v>295</v>
      </c>
      <c r="B103" s="336"/>
      <c r="C103" s="337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480</v>
      </c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481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21</v>
      </c>
    </row>
    <row r="134" spans="1:7" x14ac:dyDescent="0.3">
      <c r="A134" s="335" t="s">
        <v>295</v>
      </c>
      <c r="B134" s="336"/>
      <c r="C134" s="337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30.75" x14ac:dyDescent="0.3">
      <c r="A139" s="21" t="s">
        <v>277</v>
      </c>
      <c r="B139" s="110">
        <v>0</v>
      </c>
      <c r="C139" s="95"/>
      <c r="D139" s="300" t="s">
        <v>482</v>
      </c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22</v>
      </c>
    </row>
    <row r="150" spans="1:7" x14ac:dyDescent="0.3">
      <c r="A150" s="335" t="s">
        <v>295</v>
      </c>
      <c r="B150" s="336"/>
      <c r="C150" s="337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16</v>
      </c>
    </row>
    <row r="162" spans="1:7" x14ac:dyDescent="0.3">
      <c r="A162" s="335" t="s">
        <v>295</v>
      </c>
      <c r="B162" s="336"/>
      <c r="C162" s="337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0</v>
      </c>
      <c r="C167" s="94"/>
      <c r="D167" s="95" t="s">
        <v>483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6</v>
      </c>
    </row>
    <row r="170" spans="1:7" x14ac:dyDescent="0.3">
      <c r="A170" s="335" t="s">
        <v>295</v>
      </c>
      <c r="B170" s="336"/>
      <c r="C170" s="337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ht="33" x14ac:dyDescent="0.3">
      <c r="A173" s="20" t="s">
        <v>180</v>
      </c>
      <c r="B173" s="94">
        <v>0</v>
      </c>
      <c r="C173" s="94"/>
      <c r="D173" s="95" t="s">
        <v>428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6</v>
      </c>
    </row>
    <row r="178" spans="1:7" x14ac:dyDescent="0.3">
      <c r="A178" s="335" t="s">
        <v>295</v>
      </c>
      <c r="B178" s="336"/>
      <c r="C178" s="337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10</v>
      </c>
    </row>
    <row r="187" spans="1:7" x14ac:dyDescent="0.3">
      <c r="A187" s="335" t="s">
        <v>295</v>
      </c>
      <c r="B187" s="336"/>
      <c r="C187" s="337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4</v>
      </c>
    </row>
    <row r="195" spans="1:6" x14ac:dyDescent="0.3">
      <c r="A195" s="335" t="s">
        <v>295</v>
      </c>
      <c r="B195" s="336"/>
      <c r="C195" s="337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1</v>
      </c>
      <c r="E197" s="354">
        <f>COUNTIF('A1 Technique'!F17:F193,"ok")</f>
        <v>2</v>
      </c>
      <c r="F197" s="354">
        <f>COUNTA('A1 Technique'!F17:F193)</f>
        <v>2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0.95588235294117652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79" t="str">
        <f>IF(D41=1, 2, IF(AND(D41&lt;1,D41&gt;0), 1, IF(D41=0,"0","NA")))</f>
        <v>NA</v>
      </c>
      <c r="C41" s="130"/>
      <c r="D41" s="280" t="str">
        <f>IFERROR(E41/F41,"N.A")</f>
        <v>N.A</v>
      </c>
      <c r="E41" s="281">
        <f>COUNTIF('A2 Exploitation'!F21:F40,"ok")</f>
        <v>0</v>
      </c>
      <c r="F41" s="282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 t="str">
        <f>IF(D99=1, 2, IF(AND(D99&lt;1,D99&gt;0), 1, IF(D99=0,"0","NA")))</f>
        <v>NA</v>
      </c>
      <c r="C99" s="213"/>
      <c r="D99" s="280" t="str">
        <f>IFERROR(E99/F99,"N.A")</f>
        <v>N.A</v>
      </c>
      <c r="E99" s="281">
        <f>COUNTIF('A2 Exploitation'!F53:F98,"ok")</f>
        <v>0</v>
      </c>
      <c r="F99" s="282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1,IF(D153=0,"0","NA")))</f>
        <v>NA</v>
      </c>
      <c r="C153" s="140"/>
      <c r="D153" s="280" t="str">
        <f>IFERROR(E153/F153,"N.A")</f>
        <v>N.A</v>
      </c>
      <c r="E153" s="281">
        <f>COUNTIF('A2 Exploitation'!F110:F152,"ok")</f>
        <v>0</v>
      </c>
      <c r="F153" s="282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 t="str">
        <f>IF(D200=1, 2, IF(AND(D200&lt;1,D200&gt;0), 1, IF(D200=0,"0","NA")))</f>
        <v>NA</v>
      </c>
      <c r="C200" s="130"/>
      <c r="D200" s="280" t="str">
        <f>IFERROR(E200/F200,"N.A")</f>
        <v>N.A</v>
      </c>
      <c r="E200" s="281">
        <f>COUNTIF('A2 Exploitation'!F165:F199,"ok")</f>
        <v>0</v>
      </c>
      <c r="F200" s="282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 t="str">
        <f>IF(D261=1, 2, IF(AND(D261&lt;1,D261&gt;0), 1, IF(D261=0,"0","NA")))</f>
        <v>NA</v>
      </c>
      <c r="C261" s="140"/>
      <c r="D261" s="280" t="str">
        <f>IFERROR(E261/F261,"N.A")</f>
        <v>N.A</v>
      </c>
      <c r="E261" s="281">
        <f>COUNTIF('A2 Exploitation'!F212:F260,"ok")</f>
        <v>0</v>
      </c>
      <c r="F261" s="282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 t="str">
        <f>IF(D313=1, 2, IF(AND(D313&lt;1,D313&gt;0), 1, IF(D313=0,"0","NA")))</f>
        <v>NA</v>
      </c>
      <c r="C313" s="140"/>
      <c r="D313" s="280" t="str">
        <f>IFERROR(E313/F313,"N.A")</f>
        <v>N.A</v>
      </c>
      <c r="E313" s="281">
        <f>COUNTIF('A2 Exploitation'!F273:F312,"ok")</f>
        <v>0</v>
      </c>
      <c r="F313" s="282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 t="str">
        <f>IF(D353=1, 2, IF(AND(D353&lt;1,D353&gt;0), 1, IF(D353=0,"0","NA")))</f>
        <v>NA</v>
      </c>
      <c r="C353" s="130"/>
      <c r="D353" s="280" t="str">
        <f>IFERROR(E353/F353,"N.A")</f>
        <v>N.A</v>
      </c>
      <c r="E353" s="281">
        <f>COUNTIF('A2 Exploitation'!F325:F352,"ok")</f>
        <v>0</v>
      </c>
      <c r="F353" s="282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 t="str">
        <f>IF(D386=1, 2, IF(AND(D386&lt;1,D386&gt;0), 1,IF(D386=0,"0","NA")))</f>
        <v>NA</v>
      </c>
      <c r="C386" s="130"/>
      <c r="D386" s="280" t="str">
        <f>IFERROR(E386/F386,"N.A")</f>
        <v>N.A</v>
      </c>
      <c r="E386" s="281">
        <f>COUNTIF('A2 Exploitation'!F365:F385,"ok")</f>
        <v>0</v>
      </c>
      <c r="F386" s="282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 t="str">
        <f>IF(D439=1, 2, IF(AND(D439&lt;1,D439&gt;0), 1, IF(D439=0,"0","NA")))</f>
        <v>NA</v>
      </c>
      <c r="C439" s="130"/>
      <c r="D439" s="280" t="str">
        <f>IFERROR(E439/F439,"N.A")</f>
        <v>N.A</v>
      </c>
      <c r="E439" s="281">
        <f>COUNTIF('A2 Exploitation'!F398:F438,"ok")</f>
        <v>0</v>
      </c>
      <c r="F439" s="282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5" t="str">
        <f>IF(D476=1, 2, IF(AND(D476&lt;1,D476&gt;0), 1, IF(D476=0,"0","NA")))</f>
        <v>NA</v>
      </c>
      <c r="C476" s="140"/>
      <c r="D476" s="280" t="str">
        <f>IFERROR(E475/F475,"N.A")</f>
        <v>N.A</v>
      </c>
      <c r="E476" s="281">
        <f>COUNTIF('A2 Exploitation'!F451:F475,"ok")</f>
        <v>0</v>
      </c>
      <c r="F476" s="282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 t="str">
        <f>IF(D498=1, 2, IF(AND(D498&lt;1,D498&gt;0), 1, IF(D498=0,"0","NA")))</f>
        <v>NA</v>
      </c>
      <c r="C498" s="213"/>
      <c r="D498" s="280" t="str">
        <f>IFERROR(E498/F498,"N.A")</f>
        <v>N.A</v>
      </c>
      <c r="E498" s="281">
        <f>COUNTIF('A2 Exploitation'!F488:F497,"ok")</f>
        <v>0</v>
      </c>
      <c r="F498" s="282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 t="str">
        <f>IF(D532=1, 2, IF(AND(D532&lt;1,D532&gt;0), 1, IF(D532=0,"0","NA")))</f>
        <v>NA</v>
      </c>
      <c r="C532" s="140"/>
      <c r="D532" s="280" t="str">
        <f>IFERROR(E532/F532,"N.A")</f>
        <v>N.A</v>
      </c>
      <c r="E532" s="281">
        <f>COUNTIF('A2 Exploitation'!F520:F531,"ok")</f>
        <v>0</v>
      </c>
      <c r="F532" s="282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 t="str">
        <f>IF(D543=1, 2, IF(AND(D543&lt;1,D543&gt;0), 1, IF(D543=0,"0","NA")))</f>
        <v>NA</v>
      </c>
      <c r="C543" s="130"/>
      <c r="D543" s="280" t="str">
        <f>IFERROR(E543/F543,"N.A")</f>
        <v>N.A</v>
      </c>
      <c r="E543" s="281">
        <f>COUNTIF('A2 Exploitation'!F540:F542,"ok")</f>
        <v>0</v>
      </c>
      <c r="F543" s="282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Q4IUrbB17BG3khyf7Y+khlr2cFgjcz6qp7tD571TwqPtEbIEaC0NPSyk4EU2K+APTRipBpDHA8N+SKvXd0lhIA==" saltValue="RA+5H3FAfMpEgYcgBCQzA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33E2B5D5-55A3-497D-8A4C-FC5A6AF6F34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A4BEB8D4-8B0A-4E84-AE83-57D1133AF096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68C41659-BA96-42B7-BF1B-703F3B6CDFB2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'A3 Exploitation'!A8:F8</f>
        <v>Sfax Lafrane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'A3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'A3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'A3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Sfax Lafrane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79" t="str">
        <f>IF(D41=1, 2, IF(AND(D41&lt;1,D41&gt;0), 1, IF(D41=0,"0","NA")))</f>
        <v>NA</v>
      </c>
      <c r="C41" s="130"/>
      <c r="D41" s="280" t="str">
        <f>IFERROR(E41/F41,"N.A")</f>
        <v>N.A</v>
      </c>
      <c r="E41" s="281">
        <f>COUNTIF('A3 Exploitation'!F21:F40,"ok")</f>
        <v>0</v>
      </c>
      <c r="F41" s="282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 t="str">
        <f>IF(D99=1, 2, IF(AND(D99&lt;1,D99&gt;0), 1, IF(D99=0,"0","NA")))</f>
        <v>NA</v>
      </c>
      <c r="C99" s="213"/>
      <c r="D99" s="280" t="str">
        <f>IFERROR(E99/F99,"N.A")</f>
        <v>N.A</v>
      </c>
      <c r="E99" s="281">
        <f>COUNTIF('A3 Exploitation'!F53:F98,"ok")</f>
        <v>0</v>
      </c>
      <c r="F99" s="282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1,IF(D153=0,"0","NA")))</f>
        <v>NA</v>
      </c>
      <c r="C153" s="140"/>
      <c r="D153" s="280" t="str">
        <f>IFERROR(E153/F153,"N.A")</f>
        <v>N.A</v>
      </c>
      <c r="E153" s="281">
        <f>COUNTIF('A3 Exploitation'!F110:F152,"ok")</f>
        <v>0</v>
      </c>
      <c r="F153" s="282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 t="str">
        <f>IF(D200=1, 2, IF(AND(D200&lt;1,D200&gt;0), 1, IF(D200=0,"0","NA")))</f>
        <v>NA</v>
      </c>
      <c r="C200" s="130"/>
      <c r="D200" s="280" t="str">
        <f>IFERROR(E200/F200,"N.A")</f>
        <v>N.A</v>
      </c>
      <c r="E200" s="281">
        <f>COUNTIF('A3 Exploitation'!F165:F199,"ok")</f>
        <v>0</v>
      </c>
      <c r="F200" s="282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 t="str">
        <f>IF(D261=1, 2, IF(AND(D261&lt;1,D261&gt;0), 1, IF(D261=0,"0","NA")))</f>
        <v>NA</v>
      </c>
      <c r="C261" s="140"/>
      <c r="D261" s="280" t="str">
        <f>IFERROR(E261/F261,"N.A")</f>
        <v>N.A</v>
      </c>
      <c r="E261" s="281">
        <f>COUNTIF('A3 Exploitation'!F212:F260,"ok")</f>
        <v>0</v>
      </c>
      <c r="F261" s="282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 t="str">
        <f>IF(D313=1, 2, IF(AND(D313&lt;1,D313&gt;0), 1, IF(D313=0,"0","NA")))</f>
        <v>NA</v>
      </c>
      <c r="C313" s="140"/>
      <c r="D313" s="280" t="str">
        <f>IFERROR(E313/F313,"N.A")</f>
        <v>N.A</v>
      </c>
      <c r="E313" s="281">
        <f>COUNTIF('A3 Exploitation'!F273:F312,"ok")</f>
        <v>0</v>
      </c>
      <c r="F313" s="282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 t="str">
        <f>IF(D353=1, 2, IF(AND(D353&lt;1,D353&gt;0), 1, IF(D353=0,"0","NA")))</f>
        <v>NA</v>
      </c>
      <c r="C353" s="130"/>
      <c r="D353" s="280" t="str">
        <f>IFERROR(E353/F353,"N.A")</f>
        <v>N.A</v>
      </c>
      <c r="E353" s="281">
        <f>COUNTIF('A3 Exploitation'!F325:F352,"ok")</f>
        <v>0</v>
      </c>
      <c r="F353" s="282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 t="str">
        <f>IF(D386=1, 2, IF(AND(D386&lt;1,D386&gt;0), 1,IF(D386=0,"0","NA")))</f>
        <v>NA</v>
      </c>
      <c r="C386" s="130"/>
      <c r="D386" s="280" t="str">
        <f>IFERROR(E386/F386,"N.A")</f>
        <v>N.A</v>
      </c>
      <c r="E386" s="281">
        <f>COUNTIF('A3 Exploitation'!F365:F385,"ok")</f>
        <v>0</v>
      </c>
      <c r="F386" s="282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 t="str">
        <f>IF(D439=1, 2, IF(AND(D439&lt;1,D439&gt;0), 1, IF(D439=0,"0","NA")))</f>
        <v>NA</v>
      </c>
      <c r="C439" s="130"/>
      <c r="D439" s="280" t="str">
        <f>IFERROR(E439/F439,"N.A")</f>
        <v>N.A</v>
      </c>
      <c r="E439" s="281">
        <f>COUNTIF('A3 Exploitation'!F398:F438,"ok")</f>
        <v>0</v>
      </c>
      <c r="F439" s="282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5" t="str">
        <f>IF(D476=1, 2, IF(AND(D476&lt;1,D476&gt;0), 1, IF(D476=0,"0","NA")))</f>
        <v>NA</v>
      </c>
      <c r="C476" s="140"/>
      <c r="D476" s="280" t="str">
        <f>IFERROR(E475/F475,"N.A")</f>
        <v>N.A</v>
      </c>
      <c r="E476" s="281">
        <f>COUNTIF('A3 Exploitation'!F451:F475,"ok")</f>
        <v>0</v>
      </c>
      <c r="F476" s="282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 t="str">
        <f>IF(D498=1, 2, IF(AND(D498&lt;1,D498&gt;0), 1, IF(D498=0,"0","NA")))</f>
        <v>NA</v>
      </c>
      <c r="C498" s="213"/>
      <c r="D498" s="280" t="str">
        <f>IFERROR(E498/F498,"N.A")</f>
        <v>N.A</v>
      </c>
      <c r="E498" s="281">
        <f>COUNTIF('A3 Exploitation'!F488:F497,"ok")</f>
        <v>0</v>
      </c>
      <c r="F498" s="282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 t="str">
        <f>IF(D512=1, 2, IF(AND(D512&lt;1,D512&gt;0), 1, IF(D512=0,"0","NA")))</f>
        <v>NA</v>
      </c>
      <c r="C512" s="140"/>
      <c r="D512" s="280" t="str">
        <f>IFERROR(E512/F512,"N.A")</f>
        <v>N.A</v>
      </c>
      <c r="E512" s="283">
        <f>COUNTIF('A3 Exploitation'!F509:F511,"ok")</f>
        <v>0</v>
      </c>
      <c r="F512" s="284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 t="str">
        <f>IF(D532=1, 2, IF(AND(D532&lt;1,D532&gt;0), 1, IF(D532=0,"0","NA")))</f>
        <v>NA</v>
      </c>
      <c r="C532" s="140"/>
      <c r="D532" s="280" t="str">
        <f>IFERROR(E532/F532,"N.A")</f>
        <v>N.A</v>
      </c>
      <c r="E532" s="281">
        <f>COUNTIF('A3 Exploitation'!F520:F531,"ok")</f>
        <v>0</v>
      </c>
      <c r="F532" s="282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 t="str">
        <f>IF(D543=1, 2, IF(AND(D543&lt;1,D543&gt;0), 1, IF(D543=0,"0","NA")))</f>
        <v>NA</v>
      </c>
      <c r="C543" s="130"/>
      <c r="D543" s="280" t="str">
        <f>IFERROR(E543/F543,"N.A")</f>
        <v>N.A</v>
      </c>
      <c r="E543" s="281">
        <f>COUNTIF('A3 Exploitation'!F540:F542,"ok")</f>
        <v>0</v>
      </c>
      <c r="F543" s="282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V/FDVKKcBxD6F93ywlOGrGxR2QWuxFA/UrrbBEKLQBCDw+y7NRVbKtNNMO7ILYilrnDzOBEv1rRtr73JJ2niRw==" saltValue="WAnGE27pDAQpQpi8RI6Ob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364265E4-351B-4F98-B47F-A8B3E55A2598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1C02B874-E333-4883-A1CC-46A582B5F371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1A76EF14-CA65-45DE-A749-DF8639966AFB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e">
        <f>#REF!</f>
        <v>#REF!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'A4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'A4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'A4 Exploitation'!A8:F8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2018-06-26T13:44:41Z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