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Lafrane octobre 2018\"/>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3" l="1"/>
  <c r="B543" i="31" l="1"/>
  <c r="B512" i="31"/>
  <c r="B476" i="31"/>
  <c r="B153" i="31"/>
  <c r="B41" i="31"/>
  <c r="B476" i="33"/>
  <c r="B153" i="33"/>
  <c r="F543" i="31"/>
  <c r="D444"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477" i="40" s="1"/>
  <c r="D222" i="40"/>
  <c r="D223" i="40" s="1"/>
  <c r="D25" i="40"/>
  <c r="D26" i="40" s="1"/>
  <c r="D476" i="38"/>
  <c r="B476" i="38" s="1"/>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D498" i="40" s="1"/>
  <c r="B498" i="40" s="1"/>
  <c r="D499" i="40" s="1"/>
  <c r="F476" i="40"/>
  <c r="E476" i="40"/>
  <c r="F439" i="40"/>
  <c r="E439" i="40"/>
  <c r="D439" i="40" s="1"/>
  <c r="B439" i="40" s="1"/>
  <c r="F386" i="40"/>
  <c r="E386" i="40"/>
  <c r="F353" i="40"/>
  <c r="E353" i="40"/>
  <c r="D353" i="40" s="1"/>
  <c r="B353" i="40" s="1"/>
  <c r="D354" i="40" s="1"/>
  <c r="F313" i="40"/>
  <c r="E313" i="40"/>
  <c r="F261" i="40"/>
  <c r="E261" i="40"/>
  <c r="D261" i="40" s="1"/>
  <c r="B261" i="40" s="1"/>
  <c r="F200" i="40"/>
  <c r="E200" i="40"/>
  <c r="F153" i="40"/>
  <c r="E153" i="40"/>
  <c r="D153" i="40" s="1"/>
  <c r="B153" i="40" s="1"/>
  <c r="D154" i="40" s="1"/>
  <c r="F99" i="40"/>
  <c r="E99" i="40"/>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E313" i="38"/>
  <c r="D313" i="38" s="1"/>
  <c r="B313" i="38" s="1"/>
  <c r="D314" i="38" s="1"/>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F532" i="33"/>
  <c r="E532" i="33"/>
  <c r="D532" i="33" s="1"/>
  <c r="F512" i="33"/>
  <c r="E512" i="33"/>
  <c r="D512" i="33" s="1"/>
  <c r="F498" i="33"/>
  <c r="E498" i="33"/>
  <c r="D498" i="33" s="1"/>
  <c r="F476" i="33"/>
  <c r="E476" i="33"/>
  <c r="F439" i="33"/>
  <c r="E439" i="33"/>
  <c r="D439" i="33" s="1"/>
  <c r="F386" i="33"/>
  <c r="E386" i="33"/>
  <c r="D386" i="33" s="1"/>
  <c r="F353" i="33"/>
  <c r="E353" i="33"/>
  <c r="D353" i="33" s="1"/>
  <c r="F313" i="33"/>
  <c r="E313" i="33"/>
  <c r="D313" i="33" s="1"/>
  <c r="B313" i="33" s="1"/>
  <c r="F261" i="33"/>
  <c r="E261" i="33"/>
  <c r="D261" i="33" s="1"/>
  <c r="F200" i="33"/>
  <c r="E200" i="33"/>
  <c r="D200" i="33" s="1"/>
  <c r="F153" i="33"/>
  <c r="E153" i="33"/>
  <c r="D153" i="33" s="1"/>
  <c r="F99" i="33"/>
  <c r="E99" i="33"/>
  <c r="D99" i="33" s="1"/>
  <c r="B99" i="33" s="1"/>
  <c r="F41" i="33"/>
  <c r="E41" i="33"/>
  <c r="D41" i="33" s="1"/>
  <c r="F200" i="43"/>
  <c r="F153" i="43"/>
  <c r="F99" i="43"/>
  <c r="F41" i="43"/>
  <c r="E543" i="43"/>
  <c r="D543" i="43" s="1"/>
  <c r="B543" i="43" s="1"/>
  <c r="D544" i="43" s="1"/>
  <c r="E532" i="43"/>
  <c r="F532" i="43"/>
  <c r="F512" i="43"/>
  <c r="E512" i="43"/>
  <c r="D512" i="43" s="1"/>
  <c r="B512" i="43" s="1"/>
  <c r="D513" i="43" s="1"/>
  <c r="D514" i="43" s="1"/>
  <c r="B152" i="29" s="1"/>
  <c r="F498" i="43"/>
  <c r="E498" i="43"/>
  <c r="D498" i="43" s="1"/>
  <c r="B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543" i="33" l="1"/>
  <c r="D544" i="33" s="1"/>
  <c r="D545" i="33" s="1"/>
  <c r="B532" i="33"/>
  <c r="D533" i="33" s="1"/>
  <c r="D534" i="33" s="1"/>
  <c r="B512" i="33"/>
  <c r="D513" i="33" s="1"/>
  <c r="D514" i="33" s="1"/>
  <c r="B498" i="33"/>
  <c r="D499" i="33" s="1"/>
  <c r="B439" i="33"/>
  <c r="D440" i="33" s="1"/>
  <c r="B386" i="33"/>
  <c r="D387" i="33" s="1"/>
  <c r="B353" i="33"/>
  <c r="D354" i="33" s="1"/>
  <c r="B261" i="33"/>
  <c r="D262" i="33" s="1"/>
  <c r="B200" i="33"/>
  <c r="D201" i="33" s="1"/>
  <c r="D42" i="33"/>
  <c r="B41" i="33"/>
  <c r="D532" i="40"/>
  <c r="B532" i="40" s="1"/>
  <c r="D533" i="40" s="1"/>
  <c r="D534" i="40" s="1"/>
  <c r="D99" i="40"/>
  <c r="B99" i="40" s="1"/>
  <c r="D100" i="40" s="1"/>
  <c r="D101" i="40" s="1"/>
  <c r="D200" i="40"/>
  <c r="B200" i="40" s="1"/>
  <c r="D201" i="40" s="1"/>
  <c r="D202" i="40" s="1"/>
  <c r="D313" i="40"/>
  <c r="B313" i="40" s="1"/>
  <c r="D314" i="40" s="1"/>
  <c r="D317" i="40" s="1"/>
  <c r="D318" i="40" s="1"/>
  <c r="D386" i="40"/>
  <c r="B386" i="40" s="1"/>
  <c r="D387" i="40" s="1"/>
  <c r="D512" i="40"/>
  <c r="D543" i="40"/>
  <c r="B543" i="40" s="1"/>
  <c r="D544" i="40" s="1"/>
  <c r="B439" i="38"/>
  <c r="D440" i="38" s="1"/>
  <c r="B41" i="40"/>
  <c r="D42" i="40" s="1"/>
  <c r="D45" i="40" s="1"/>
  <c r="D46" i="40" s="1"/>
  <c r="D100" i="33"/>
  <c r="D547" i="38"/>
  <c r="B99" i="38"/>
  <c r="D100" i="38" s="1"/>
  <c r="D101" i="38" s="1"/>
  <c r="B512" i="38"/>
  <c r="D513" i="38" s="1"/>
  <c r="D514" i="38" s="1"/>
  <c r="B512" i="40"/>
  <c r="D513" i="40" s="1"/>
  <c r="D514" i="40" s="1"/>
  <c r="D41" i="43"/>
  <c r="D532" i="43"/>
  <c r="B532" i="43" s="1"/>
  <c r="D533" i="43" s="1"/>
  <c r="D534" i="43" s="1"/>
  <c r="B162" i="29" s="1"/>
  <c r="D547" i="33"/>
  <c r="D155" i="43"/>
  <c r="D157" i="43"/>
  <c r="D158" i="43" s="1"/>
  <c r="D390" i="43"/>
  <c r="D391" i="43" s="1"/>
  <c r="D388" i="43"/>
  <c r="D202" i="43"/>
  <c r="D204" i="43"/>
  <c r="D205" i="43" s="1"/>
  <c r="D443" i="43"/>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45" i="33"/>
  <c r="D46" i="33" s="1"/>
  <c r="D357" i="40"/>
  <c r="D358" i="40" s="1"/>
  <c r="D440" i="40"/>
  <c r="D443" i="40" s="1"/>
  <c r="D444"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43"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3" l="1"/>
  <c r="D502" i="33"/>
  <c r="D503" i="33" s="1"/>
  <c r="D478" i="33"/>
  <c r="D443" i="33"/>
  <c r="B126" i="29" s="1"/>
  <c r="D441" i="33"/>
  <c r="D390" i="33"/>
  <c r="D391" i="33" s="1"/>
  <c r="D388" i="33"/>
  <c r="D355" i="33"/>
  <c r="D357" i="33"/>
  <c r="D358" i="33" s="1"/>
  <c r="D263" i="33"/>
  <c r="D265" i="33"/>
  <c r="D266" i="33" s="1"/>
  <c r="D204" i="33"/>
  <c r="D205" i="33" s="1"/>
  <c r="D202" i="33"/>
  <c r="D315" i="40"/>
  <c r="D317" i="33"/>
  <c r="D318" i="33" s="1"/>
  <c r="D480" i="31"/>
  <c r="D481" i="31" s="1"/>
  <c r="D547" i="40"/>
  <c r="D102" i="33"/>
  <c r="D103" i="33" s="1"/>
  <c r="D101" i="33"/>
  <c r="D441" i="38"/>
  <c r="D443" i="38"/>
  <c r="D444" i="38" s="1"/>
  <c r="D547" i="43"/>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48" i="33" l="1"/>
  <c r="D549" i="33" s="1"/>
  <c r="D63" i="39"/>
  <c r="D64" i="39" s="1"/>
  <c r="D118" i="39"/>
  <c r="D119" i="39" s="1"/>
  <c r="D161" i="39"/>
  <c r="D162" i="39" s="1"/>
  <c r="D63" i="41"/>
  <c r="D64" i="41" s="1"/>
  <c r="D161" i="41"/>
  <c r="D162" i="41" s="1"/>
  <c r="D84" i="39"/>
  <c r="D85" i="39" s="1"/>
  <c r="D133" i="39"/>
  <c r="D134" i="39" s="1"/>
  <c r="D149" i="39"/>
  <c r="D150" i="39" s="1"/>
  <c r="D133" i="41"/>
  <c r="D134" i="41" s="1"/>
  <c r="D43" i="43"/>
  <c r="D45" i="43"/>
  <c r="D46" i="43" s="1"/>
  <c r="B53" i="29" s="1"/>
  <c r="D102" i="39"/>
  <c r="D103" i="39" s="1"/>
  <c r="D84" i="41"/>
  <c r="D85" i="41" s="1"/>
  <c r="D102" i="41"/>
  <c r="D103" i="41" s="1"/>
  <c r="D118" i="41"/>
  <c r="D119" i="41" s="1"/>
  <c r="D149" i="41"/>
  <c r="D150" i="41"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12" i="43" s="1"/>
  <c r="B11" i="39"/>
  <c r="B183" i="29"/>
  <c r="B11" i="41"/>
  <c r="B184" i="29"/>
  <c r="B128" i="29"/>
  <c r="B101" i="29"/>
  <c r="B35" i="29" l="1"/>
  <c r="B12" i="40"/>
  <c r="B39" i="29"/>
  <c r="B29" i="29"/>
  <c r="B12" i="38"/>
  <c r="B38" i="29"/>
  <c r="B28" i="29"/>
  <c r="E543" i="31"/>
  <c r="F532" i="31"/>
  <c r="E532" i="31"/>
  <c r="D532" i="31" s="1"/>
  <c r="F512" i="31"/>
  <c r="E512" i="31"/>
  <c r="D512" i="31" s="1"/>
  <c r="D513" i="31" s="1"/>
  <c r="D514" i="31" s="1"/>
  <c r="F498" i="31"/>
  <c r="E498" i="31"/>
  <c r="D498" i="31" s="1"/>
  <c r="F476" i="31"/>
  <c r="E476" i="31"/>
  <c r="F439" i="31"/>
  <c r="E439" i="31"/>
  <c r="D439" i="31" s="1"/>
  <c r="F386" i="31"/>
  <c r="E386" i="31"/>
  <c r="D386" i="31" s="1"/>
  <c r="F353" i="31"/>
  <c r="E353" i="31"/>
  <c r="D353" i="31" s="1"/>
  <c r="F313" i="31"/>
  <c r="E313" i="31"/>
  <c r="D313" i="31" s="1"/>
  <c r="F261" i="31"/>
  <c r="E261" i="31"/>
  <c r="D261" i="31" s="1"/>
  <c r="F200" i="31"/>
  <c r="E200" i="31"/>
  <c r="D200" i="31" s="1"/>
  <c r="F153" i="31"/>
  <c r="E153" i="31"/>
  <c r="D153" i="31" s="1"/>
  <c r="D154" i="31" s="1"/>
  <c r="F99" i="31"/>
  <c r="E99" i="31"/>
  <c r="D99"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532" i="31" l="1"/>
  <c r="D533" i="31" s="1"/>
  <c r="D534" i="31" s="1"/>
  <c r="B498" i="31"/>
  <c r="D499" i="31" s="1"/>
  <c r="B439" i="31"/>
  <c r="D440" i="31" s="1"/>
  <c r="B386" i="31"/>
  <c r="D387" i="31" s="1"/>
  <c r="B353" i="31"/>
  <c r="D354" i="31" s="1"/>
  <c r="B313" i="31"/>
  <c r="D314" i="31" s="1"/>
  <c r="B261" i="31"/>
  <c r="D262" i="31" s="1"/>
  <c r="B200" i="31"/>
  <c r="D201" i="31" s="1"/>
  <c r="B99" i="31"/>
  <c r="D100" i="31" s="1"/>
  <c r="D118" i="35"/>
  <c r="D119" i="35" s="1"/>
  <c r="D149" i="35"/>
  <c r="D150" i="35" s="1"/>
  <c r="D102" i="35"/>
  <c r="D103" i="35" s="1"/>
  <c r="D197" i="35"/>
  <c r="B44" i="29" s="1"/>
  <c r="D161" i="35"/>
  <c r="D162" i="35" s="1"/>
  <c r="D63" i="35"/>
  <c r="D64" i="35" s="1"/>
  <c r="D133" i="35"/>
  <c r="D134" i="35" s="1"/>
  <c r="D42" i="31"/>
  <c r="D157" i="31"/>
  <c r="D158" i="31" s="1"/>
  <c r="D155"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502" i="31" l="1"/>
  <c r="D503" i="31" s="1"/>
  <c r="D500" i="31"/>
  <c r="D443" i="31"/>
  <c r="D444" i="31" s="1"/>
  <c r="D441" i="31"/>
  <c r="D390" i="31"/>
  <c r="D391" i="31" s="1"/>
  <c r="D388" i="31"/>
  <c r="D357" i="31"/>
  <c r="D358" i="31" s="1"/>
  <c r="D355" i="31"/>
  <c r="D317" i="31"/>
  <c r="D318" i="31" s="1"/>
  <c r="D315" i="31"/>
  <c r="D265" i="31"/>
  <c r="D266" i="31" s="1"/>
  <c r="D263" i="31"/>
  <c r="D202" i="31"/>
  <c r="D204" i="31"/>
  <c r="D205" i="31" s="1"/>
  <c r="D102" i="31"/>
  <c r="D103" i="31" s="1"/>
  <c r="D101" i="3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s="1"/>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02" i="32"/>
  <c r="D103" i="32" s="1"/>
  <c r="D161" i="32"/>
  <c r="D162" i="32" s="1"/>
  <c r="D84" i="32"/>
  <c r="D85"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D118" i="25" s="1"/>
  <c r="D119" i="25" s="1"/>
  <c r="C100" i="25"/>
  <c r="C99" i="25"/>
  <c r="C94" i="25"/>
  <c r="C93" i="25"/>
  <c r="C82" i="25"/>
  <c r="C80" i="25"/>
  <c r="C77" i="25"/>
  <c r="C76" i="25"/>
  <c r="D84" i="25" s="1"/>
  <c r="D85" i="25" s="1"/>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102" i="25"/>
  <c r="D103" i="25" s="1"/>
  <c r="D161" i="25"/>
  <c r="D162" i="25" s="1"/>
  <c r="D149" i="25"/>
  <c r="D150" i="25" s="1"/>
  <c r="D133" i="25"/>
  <c r="D134" i="25" s="1"/>
  <c r="D63" i="25"/>
  <c r="D64" i="25" s="1"/>
  <c r="B27" i="29"/>
  <c r="B37" i="29"/>
  <c r="B12" i="31"/>
  <c r="D198" i="25" l="1"/>
  <c r="D199" i="25" s="1"/>
  <c r="B26" i="29" s="1"/>
  <c r="B46" i="29"/>
  <c r="B181" i="29" l="1"/>
  <c r="B11" i="25"/>
</calcChain>
</file>

<file path=xl/sharedStrings.xml><?xml version="1.0" encoding="utf-8"?>
<sst xmlns="http://schemas.openxmlformats.org/spreadsheetml/2006/main" count="5172" uniqueCount="565">
  <si>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</si>
  <si>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</si>
  <si>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</si>
  <si>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</si>
  <si>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</si>
  <si>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</si>
  <si>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</si>
  <si>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</si>
  <si>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</si>
  <si>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</si>
  <si>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</si>
  <si>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</si>
  <si>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</si>
  <si>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</si>
  <si>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</si>
  <si>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</si>
  <si>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</si>
  <si>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</si>
  <si>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</si>
  <si>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</si>
  <si>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</si>
  <si>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</si>
  <si>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</si>
  <si>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</si>
  <si>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</si>
  <si>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</si>
  <si>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</si>
  <si>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</si>
  <si>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</si>
  <si>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</si>
  <si>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</si>
  <si>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</si>
  <si>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</si>
  <si>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</si>
  <si>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</si>
  <si>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</si>
  <si>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</si>
  <si>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</si>
  <si>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</si>
  <si>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</si>
  <si>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</si>
  <si>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</si>
  <si>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</si>
  <si>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</si>
  <si>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</si>
  <si>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</si>
  <si>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</si>
  <si>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</si>
  <si>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</si>
  <si>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</si>
  <si>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</si>
  <si>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</si>
  <si>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</si>
  <si>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</si>
  <si>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</si>
  <si>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</si>
  <si>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</si>
  <si>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</si>
  <si>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</si>
  <si>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</si>
  <si>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</si>
  <si>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</si>
  <si>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</si>
  <si>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</si>
  <si>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</si>
  <si>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</si>
  <si>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</si>
  <si>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</si>
  <si>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</si>
  <si>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</si>
  <si>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</si>
  <si>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</si>
  <si>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</si>
  <si>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</si>
  <si>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</si>
  <si>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</si>
  <si>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</si>
  <si>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</si>
  <si>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</si>
  <si>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</si>
  <si>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</si>
  <si>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</si>
  <si>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</si>
  <si>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</si>
  <si>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</si>
  <si>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</si>
  <si>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</si>
  <si>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</si>
  <si>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</si>
  <si>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</si>
  <si>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</si>
  <si>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</si>
  <si>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</si>
  <si>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</si>
  <si>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</si>
  <si>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</si>
  <si>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</si>
  <si>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</si>
  <si>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</si>
  <si>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</si>
  <si>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</si>
  <si>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</si>
  <si>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</si>
  <si>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</si>
  <si>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</si>
  <si>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</si>
  <si>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</si>
  <si>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</si>
  <si>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</si>
  <si>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</si>
  <si>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</si>
  <si>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</si>
  <si>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</si>
  <si>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</si>
  <si>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</si>
  <si>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</si>
  <si>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</si>
  <si>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</si>
  <si>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</si>
  <si>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</si>
  <si>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</si>
  <si>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</si>
  <si>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</si>
  <si>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</si>
  <si>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</si>
  <si>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</si>
  <si>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</si>
  <si>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</si>
  <si>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</si>
  <si>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</si>
  <si>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</si>
  <si>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</si>
  <si>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</si>
  <si>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</si>
  <si>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</si>
  <si>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</si>
  <si>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</si>
  <si>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</si>
  <si>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</si>
  <si>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</si>
  <si>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</si>
  <si>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</si>
  <si>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</si>
  <si>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</si>
  <si>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</si>
  <si>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</si>
  <si>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</si>
  <si>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</si>
  <si>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</si>
  <si>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</si>
  <si>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</si>
  <si>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</si>
  <si>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</si>
  <si>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</si>
  <si>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</si>
  <si>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</si>
  <si>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</si>
  <si>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</si>
  <si>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</si>
  <si>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</si>
  <si>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</si>
  <si>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</si>
  <si>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</si>
  <si>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</si>
  <si>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</si>
  <si>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</si>
  <si>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</si>
  <si>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</si>
  <si>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</si>
  <si>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</si>
  <si>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</si>
  <si>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</si>
  <si>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</si>
  <si>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</si>
  <si>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</si>
  <si>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</si>
  <si>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</si>
  <si>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</si>
  <si>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</si>
  <si>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</si>
  <si>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</si>
  <si>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</si>
  <si>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</si>
  <si>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</si>
  <si>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</si>
  <si>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</si>
  <si>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</si>
  <si>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</si>
  <si>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</si>
  <si>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</si>
  <si>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</si>
  <si>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</si>
  <si>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</si>
  <si>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</si>
  <si>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</si>
  <si>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</si>
  <si>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</si>
  <si>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</si>
  <si>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</si>
  <si>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</si>
  <si>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</si>
  <si>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</si>
  <si>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</si>
  <si>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</si>
  <si>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</si>
  <si>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</si>
  <si>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</si>
  <si>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</si>
  <si>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</si>
  <si>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</si>
  <si>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</si>
  <si>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</si>
  <si>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</si>
  <si>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</si>
  <si>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</si>
  <si>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</si>
  <si>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</si>
  <si>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</si>
  <si>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</si>
  <si>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</si>
  <si>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</si>
  <si>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</si>
  <si>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</si>
  <si>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</si>
  <si>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</si>
  <si>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</si>
  <si>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</si>
  <si>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</si>
  <si>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</si>
  <si>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</si>
  <si>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</si>
  <si>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</si>
  <si>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</si>
  <si>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</si>
  <si>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</si>
  <si>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</si>
  <si>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</si>
  <si>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</si>
  <si>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</si>
  <si>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</si>
  <si>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</si>
  <si>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</si>
  <si>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</si>
  <si>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</si>
  <si>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</si>
  <si>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</si>
  <si>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</si>
  <si>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</si>
  <si>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</si>
  <si>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</si>
  <si>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</si>
  <si>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</si>
  <si>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</si>
  <si>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</si>
  <si>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</si>
  <si>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</si>
  <si>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</si>
  <si>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</si>
  <si>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</si>
  <si>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</si>
  <si>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</si>
  <si>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</si>
  <si>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</si>
  <si>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</si>
  <si>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</si>
  <si>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</si>
  <si>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</si>
  <si>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</si>
  <si>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</si>
  <si>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</si>
  <si>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</si>
  <si>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</si>
  <si>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</si>
  <si>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</si>
  <si>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</si>
  <si>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</si>
  <si>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</si>
  <si>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</si>
  <si>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</si>
  <si>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</si>
  <si>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</si>
  <si>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</si>
  <si>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</si>
  <si>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</si>
  <si>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</si>
  <si>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</si>
  <si>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</si>
  <si>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</si>
  <si>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</si>
  <si>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</si>
  <si>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</si>
  <si>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</si>
  <si>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</si>
  <si>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</si>
  <si>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</si>
  <si>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</si>
  <si>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</si>
  <si>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</si>
  <si>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</si>
  <si>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</si>
  <si>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</si>
  <si>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</si>
  <si>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</si>
  <si>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</si>
  <si>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</si>
  <si>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</si>
  <si>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</si>
  <si>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</si>
  <si>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</si>
  <si>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</si>
  <si>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</si>
  <si>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</si>
  <si>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</si>
  <si>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</si>
  <si>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</si>
  <si>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</si>
  <si>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</si>
  <si>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</si>
  <si>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</si>
  <si>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</si>
  <si>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</si>
  <si>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</si>
  <si>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</si>
  <si>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</si>
  <si>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</si>
  <si>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</si>
  <si>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</si>
  <si>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</si>
  <si>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</si>
  <si>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</si>
  <si>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</si>
  <si>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</si>
  <si>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</si>
  <si>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</si>
  <si>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</si>
  <si>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</si>
  <si>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</si>
  <si>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</si>
  <si>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</si>
  <si>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</si>
  <si>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</si>
  <si>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</si>
  <si>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</si>
  <si>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</si>
  <si>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</si>
  <si>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</si>
  <si>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</si>
  <si>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</si>
  <si>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</si>
  <si>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</si>
  <si>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</si>
  <si>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</si>
  <si>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</si>
  <si>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</si>
  <si>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</si>
  <si>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</si>
  <si>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</si>
  <si>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</si>
  <si>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</si>
  <si>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</si>
  <si>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</si>
  <si>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</si>
  <si>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</si>
  <si>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</si>
  <si>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</si>
  <si>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</si>
  <si>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</si>
  <si>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</si>
  <si>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</si>
  <si>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</si>
  <si>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</si>
  <si>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</si>
  <si>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</si>
  <si>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</si>
  <si>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</si>
  <si>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</si>
  <si>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</si>
  <si>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</si>
  <si>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</si>
  <si>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</si>
  <si>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</si>
  <si>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</si>
  <si>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</si>
  <si>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</si>
  <si>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</si>
  <si>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</si>
  <si>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</si>
  <si>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</si>
  <si>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</si>
  <si>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</si>
  <si>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</si>
  <si>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</si>
  <si>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</si>
  <si>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</si>
  <si>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</si>
  <si>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</si>
  <si>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</si>
  <si>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</si>
  <si>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</si>
  <si>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</si>
  <si>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</si>
  <si>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</si>
  <si>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</si>
  <si>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</si>
  <si>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</si>
  <si>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</si>
  <si>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</si>
  <si>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</si>
  <si>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Sfax Lafrane</t>
  </si>
  <si>
    <t>Mme Meriam CHOUCHENE</t>
  </si>
  <si>
    <t>Directeur magasin &amp; chefs rayons</t>
  </si>
  <si>
    <t>Mise en emballage des barquettes des fruits de mer en utilisant la machine filmeuse de la pâtisserie.</t>
  </si>
  <si>
    <t xml:space="preserve">Interdire cette pratique. 
</t>
  </si>
  <si>
    <t>Les échantillons vérifiés sont conformes</t>
  </si>
  <si>
    <t>Protéger ou raser la barbe; interdire le port de bijoux (collier)</t>
  </si>
  <si>
    <t>Protéger les cartons pour éviter la détérioration des étiquettes de ce produit.</t>
  </si>
  <si>
    <t xml:space="preserve">Présence d’une boite de thon périmée dans la réserve non retirée des produits conformes (DLUO avril 2017)
</t>
  </si>
  <si>
    <t>Présence de piqûres de moisissures sur les instructions affichées au laboratoire traiteur.</t>
  </si>
  <si>
    <t>Taux d'hygrométrie: 50%</t>
  </si>
  <si>
    <t>T affichée 2°C</t>
  </si>
  <si>
    <t>T° CF produits finis: 2,7°C
T° CF poulets: 1,9°C.</t>
  </si>
  <si>
    <t>T° laboratoire: 11,3°C</t>
  </si>
  <si>
    <t>T° salade méchouia: 6°C</t>
  </si>
  <si>
    <t>Correcte</t>
  </si>
  <si>
    <t>La DLC UHD  (20/03) du fromage Sicilien au persil 'Meriah'  dépasse la DLC indiquée par le fournisseur (19/03).</t>
  </si>
  <si>
    <t>T° laboratoire est 11,9°C</t>
  </si>
  <si>
    <t>Boucherie:
Manque traçabilité de viande hachée pour merguez le 12/03 (quantité tracée de viande hachée 1k 400g quantité vendue au Hit parade 2k 300g).
Volaillerie:
Mention d'utilisation de viande 'Chahia' au lieu de viande 'Cuisto' dans la fiche de traçabilité trad.</t>
  </si>
  <si>
    <t>Assurer la mention exacte de la quantité de viande utilisée et respecter la dénomination du fournisseur.</t>
  </si>
  <si>
    <t>Emplacement du DEIV au dessus du meuble FLEG.</t>
  </si>
  <si>
    <t>Présence de rouille sur les ustensiles de découpe des poulets rôtis.
Les chevalets des rayons fromage et FLEG sont rouillés.</t>
  </si>
  <si>
    <t>Laboratoire non climatisé.</t>
  </si>
  <si>
    <t>Le système d'ouverture à pédale est cassé.</t>
  </si>
  <si>
    <t>Les revêtements des meubles sont écaillés.</t>
  </si>
  <si>
    <t>Présence de toile d'araignée sous les palettes.</t>
  </si>
  <si>
    <t xml:space="preserve">Présence d'une fuite d'eau au robinet de toilette des sanitaires femmes.
</t>
  </si>
  <si>
    <t>Les bouches d'aération des sanitaires manquent de dépoussiérage.</t>
  </si>
  <si>
    <t>Présence de piqûres de moisissures sur les paniers de boudins de charcuterie et de souillures sur le meuble froid d'animation.</t>
  </si>
  <si>
    <t xml:space="preserve">Couloir devant chambre froide: le revêtement du sol est écaillé
</t>
  </si>
  <si>
    <t>Présence des bulletins d'analyse et plans d'action</t>
  </si>
  <si>
    <t>Enregistrements des autocontrôles de nettoyage et de désinfection</t>
  </si>
  <si>
    <t>Présence de piqûres de moisissures sur les grilles d'aération. Assurer le démontage et le nettoyage approfondie du meuble froid des yaourts.</t>
  </si>
  <si>
    <t>Procéder à un traitement antirouille pour ces ustensiles.</t>
  </si>
  <si>
    <t>Taux de réalisation du plan d'action précédent</t>
  </si>
  <si>
    <t>Assurer l'enregistrement de la quantité correcte des produits utilisés.</t>
  </si>
  <si>
    <t>Interdire cette pratique.</t>
  </si>
  <si>
    <t>Ecaillement du meuble volaille trad.</t>
  </si>
  <si>
    <t>T° meuble 3,9°C</t>
  </si>
  <si>
    <t xml:space="preserve">Interdire cette pratique.  </t>
  </si>
  <si>
    <t>Réemballe d'une quantité de moules décortiquées ultérieurement emballée le 07/02/2018.</t>
  </si>
  <si>
    <t>Manque de traçabilité des moules décortiqués emballés le 22/02/2018.</t>
  </si>
  <si>
    <t>Renforcer le nettoyage et la désinfection des paniers ou remplacer ces équipements par du matériau facilement nettoyable.</t>
  </si>
  <si>
    <t>Présence d'une planche de découpe de couleur rouge similaire à celle de la poissonnerie. Séparer cet ustensile  par une identification autre que la couleur pour éviter le risque de contamination croisée en cas d'utilisation erronée lors de la découpe.</t>
  </si>
  <si>
    <t xml:space="preserve">Utilisation correcte des cadenciers de cuisson et de fabrication </t>
  </si>
  <si>
    <t>La quantité de côtelette royale 'Mazraa'  N° lot 528064181 °réceptionnée le 09/03/2018 est de 2kg 220g 
La quantité mentionnée sur la traçabilité  du même article est:
- le 16/03: 750g
-17/03: 752g
-18/03: 626g
-19/03: 612g
-20/03: 704g
-Quantité totale 3kg 440g  &gt; 2kg 220g.
On note que la quantité de casse le 16/03 est de 970g et le 21/03 est de 500g</t>
  </si>
  <si>
    <t>Les températures à cœur des produits stockés aux chambres froides n’ont pas été prélevées;</t>
  </si>
  <si>
    <t xml:space="preserve">Respect des durées de vie des produits trad. exposés dans le stand </t>
  </si>
  <si>
    <t>Interdire le remballage des produits de mer.</t>
  </si>
  <si>
    <t xml:space="preserve">Les étiquettes des cartons des poissons salés sont soit démontées soit illisibles. </t>
  </si>
  <si>
    <t>Dr Hatem KARAA</t>
  </si>
  <si>
    <t>Directeur du magasin &amp; chefs rayons</t>
  </si>
  <si>
    <t>Pas de vérification mensuelle à la thermosonde des températures des chambres froides et du linéaire</t>
  </si>
  <si>
    <t>Assurer la vérification mensuelle à la thermosonde des températures des chambres froides et du linéaire</t>
  </si>
  <si>
    <t>Rayon non fonctionnel durant le mois de Ramadan</t>
  </si>
  <si>
    <t>Face interne du stand d'exposition des volailles trad est sale</t>
  </si>
  <si>
    <t>Renforcer les opérations de nettoyage du meuble froid volaille trad</t>
  </si>
  <si>
    <t xml:space="preserve">Mise en emballage des barquettes des fruits de mer en utilisant la machine filmeuse de la pâtisserie. Interdire cette pratique.
</t>
  </si>
  <si>
    <t xml:space="preserve">en l'absence d'une filmeuse propre à la poissonnerie, une instruction de travail doit être en place afin d'éviter la contamination croisée </t>
  </si>
  <si>
    <t>dépoussiérer les linéaires</t>
  </si>
  <si>
    <t>Linéaires manquaient de propreté</t>
  </si>
  <si>
    <t>assurer un meilleur rangement des produits casse</t>
  </si>
  <si>
    <t>Manque de rangement au niveau de la réserve.
Zone d'emballage sucre est sale</t>
  </si>
  <si>
    <t>Renforcer les opérations de nettoyage de la réserve</t>
  </si>
  <si>
    <t>présence d'un pot de yaourt dont la DLC est dépassée (06/06/18)</t>
  </si>
  <si>
    <t>Renforcer le contrôle de DLC des denrées présentées à la vente</t>
  </si>
  <si>
    <t>Présence d'une pièce de fromage "carré de Mateur" bombée et présentée au rayon</t>
  </si>
  <si>
    <t>03 bidons d'huile d'olive à même le sol au niveau de la réserve</t>
  </si>
  <si>
    <t>Dépoussièrer le présentoir d'huile d'olive</t>
  </si>
  <si>
    <t>Prévoir une formation sur le GTC au profit des directeurs de magasins</t>
  </si>
  <si>
    <t>Le revetement des meubles sont écaillés</t>
  </si>
  <si>
    <t>Hygromètrie 52%</t>
  </si>
  <si>
    <t>T du labo 11,8°C</t>
  </si>
  <si>
    <t>Ecaillement du meuble trad</t>
  </si>
  <si>
    <t>Décollement du revetement du sol devant la chambre froide</t>
  </si>
  <si>
    <t>Les chevalets des rayons fromage et FLEG sont rouillés.</t>
  </si>
  <si>
    <t>M.Dhia MECHLAOUI / M.Souheil DRAOUI</t>
  </si>
  <si>
    <t>Directeur magasin et chef rayons</t>
  </si>
  <si>
    <t>La liste des ingrédients « palet noix de coco » était illisible.
la liste des ingrédients « croquant céréale » était illisible.</t>
  </si>
  <si>
    <t>Renforcer le tri.</t>
  </si>
  <si>
    <t>Renforcer le tri des fromages exposés.</t>
  </si>
  <si>
    <t>Présence d'un morceau de « Gouda Holandais », et de 4 morceaux de fromage « Bastardo Olives » moisis au niveau du meuble froid d'exposition. (voir les photos)</t>
  </si>
  <si>
    <t>Le distributeur de savon liquide était vide.</t>
  </si>
  <si>
    <t>L’état de rangement des produits marinés et produits crus était insatisfaisant.</t>
  </si>
  <si>
    <t>La planche de découpe est usée.</t>
  </si>
  <si>
    <t>Manque de la dénomination en langue arabe sur les piques prix.</t>
  </si>
  <si>
    <t>Présence de givre au niveau de l’évaporateur de la CF positive.</t>
  </si>
  <si>
    <t>Manque de fraîcheur des laitues exposé à la vente.</t>
  </si>
  <si>
    <t xml:space="preserve">Présence de traces de moisissures au niveau des corbeilles d’exposition des petits boudins de « Mozzarella ». </t>
  </si>
  <si>
    <t>L’afficheur d’un meuble froid positif affichait -11°C, réparer l’afficheur.</t>
  </si>
  <si>
    <t>Un ingrédient était masqué de la part du fournisseur pour un paquet de chocolat en poudre de la marque « BANANIA », il s’agit d’une non-conformité relative à l’étiquetage des produits préemballés.</t>
  </si>
  <si>
    <t>L'ancien rapport et son plan d'action n'étaient pas affichées.</t>
  </si>
  <si>
    <t>Le rapport et son plan d'action doivent être affichés.</t>
  </si>
  <si>
    <t>Absence totale de papier essuie-mains au niveau des sanitaires hommes et femmes.</t>
  </si>
  <si>
    <t>Présence d'une demi baguette dans un casier au niveau des vestiaires femmes, interdire cette pratique.</t>
  </si>
  <si>
    <t>Fournir ces éléments.</t>
  </si>
  <si>
    <t xml:space="preserve">Les cartons contenant du pain en décongélation étaient stockés au froid. </t>
  </si>
  <si>
    <t>Cette pratique est interdite, le décartonnage est primordial.</t>
  </si>
  <si>
    <t>Procéder au nettoyage.</t>
  </si>
  <si>
    <t>Le four était souillé.</t>
  </si>
  <si>
    <t>Stockage des dattes dans leurs cartons au niveau de la chambre froide.</t>
  </si>
  <si>
    <t>Cette pratique est interdite.</t>
  </si>
  <si>
    <t xml:space="preserve">Assurer un tri régulier des légumes et fruits exposés. </t>
  </si>
  <si>
    <t>Renforcer le rangement à ce niveau.</t>
  </si>
  <si>
    <t>Hygrométrie: 62%&lt; 65%</t>
  </si>
  <si>
    <t>Présence de l’humidité au niveau du plafond</t>
  </si>
  <si>
    <t>T° affichée: 8°C
T° mesurée: 11°C&gt; 10°C</t>
  </si>
  <si>
    <t>Procéder au rabotage de cet élément.</t>
  </si>
  <si>
    <t>T° du labo = 12,3°C&gt; 10°C</t>
  </si>
  <si>
    <t>T° à cœur de la salade mechouia: 9°C</t>
  </si>
  <si>
    <t>T° affichée: 2,5°C
T° mesurée: 11°C</t>
  </si>
  <si>
    <t>T° affichée: 5,1°C
T° mesurée: 4,5°C</t>
  </si>
  <si>
    <t>Certaines étagères étaient rouillées.</t>
  </si>
  <si>
    <t>Traiter la rouille.
Assurer une bonne fixation de l'entrée de la CF.</t>
  </si>
  <si>
    <t xml:space="preserve"> Le contrôle des DLC des produits pharmaceutiques est primordial.</t>
  </si>
  <si>
    <t>Manque de louches, fournir une louche pour chaque récipient.</t>
  </si>
  <si>
    <t>L'autocontrôle de nettoyage et désinfection était non quotidien.</t>
  </si>
  <si>
    <t>Les dates de retrait pour deux lots de « Miglior gatto, aliments pour animaux) exposés au linéaire étaient dépassées, voir les photos.</t>
  </si>
  <si>
    <t>Renforcer le contrôle des DLC et dates de retrait pour tous les produits d'alimentation animale et surtout les produits importés puisqu'ils ont un faible taux de rotation.</t>
  </si>
  <si>
    <t>Le rangement et la propreté de la réserve étaient insatisfaisants.</t>
  </si>
  <si>
    <t>On à tracé une quantité de 17kg d'un globe de veau desossé réceptionné le 23/07/18, la quantité finale était de 17,8 kg, la traçabilité est maitrisée.</t>
  </si>
  <si>
    <t>1/Traçabilité du thon rectangle:
N°lot: 20517
Quantité réceptionnée: 30 pièces
3 pièces exposées / 27 pièces stockées dans la CF négative.
2/ Traçabilité du pathé thon cercle
N°lot: 23017 
Quantité réceptionnée: 30 pièces
27 pièces tracées / 3 pièce en casse</t>
  </si>
  <si>
    <t xml:space="preserve">Le test de traçabilité effectué était comme suit:
Produit: Tartelette amandinex2
Quantité réceptionnée: un carton contenant 32 pièces, la date d'ouveture était le 21/07/18
Pièces tracées: 10
Pièces dans la CF négative: 22 pièces
Le compte est bon.
</t>
  </si>
  <si>
    <t>Le test de contrôle des poids de 5 baguettes (poids de référence est de 200g) à montrer la présence de deux baguettes non conformes, les poids relevés étaient de:
208g/182g/228g/168g/170g
Aviser le fournisseur(SOPRAL) sur cet écart.</t>
  </si>
  <si>
    <t>Même poubelle utilisée par les opérateurs des rayons fromage/charcuterie et boucherie.</t>
  </si>
  <si>
    <t>Les analyses copro parasitologiques ont été réalisées pour 9 employés du secteur PFT, le magasin a reçu les résultats de 5 employés seulement.
Le directeur magasin a envoyé un mail d'une demande d'un deuxième passage depuis le 08/01/18, aucune réponse jusqu'au jour de l'audit.</t>
  </si>
  <si>
    <t>Un flacon de bétadine était périmé depuis mai 2018.</t>
  </si>
  <si>
    <t>Le sol de la chambre froide était rouillé.
Stagnation d’eau en dessous du revêtement de la CF.</t>
  </si>
  <si>
    <t>Décoration de l'étal des produits de la mer par des plantes en plastique et des paniers en rotin non aptes au contact avec les aliments. On note l'absence de preuve d'alimentarité et l'absence d'enregistrement de nettoyage et désinfection de ces éléments décoratifs.  Nous rappelons que la décoration ne doit pas être en contact direct avec le produit et qu'elle doit être changée et désinfectée quotidiennement.</t>
  </si>
  <si>
    <t>Présence de rouille sur le revêtement de la fabrique de glace.</t>
  </si>
  <si>
    <t>La planche de découpe volaille trad est fissurée.</t>
  </si>
  <si>
    <t>Manque de traçabilité des quantités de parage dans la traçabilité des viandes rouges LS et fabrication.</t>
  </si>
  <si>
    <t>Chevalets rouillés</t>
  </si>
  <si>
    <t>Présence de DEIv en panne au rayon poissonnerie.
Revoir l'emplacement des DEIV au rayon condiments et légumes.</t>
  </si>
  <si>
    <t>Présence de crevasses au sol devant la chambre froide.</t>
  </si>
  <si>
    <t>Présence de mégots de cigarettes sur le quai de réception.</t>
  </si>
  <si>
    <t>Accumultion de souillures dans les zones sous palettes.</t>
  </si>
  <si>
    <t>La liste des ingrédients indiquée sur l'étiquette UHD du pain aux raisins ne coresspont pas à celle du fournisseur 'Sopral'. En effet, On note l'absence de beurre contrairement à ce qui est indiqué sur l'étiquette UHD.</t>
  </si>
  <si>
    <t>Le poids des échantillons de pains sans sel n'est pas confome: 174g, 167g, 180g
Le ppoids des échantillons pains olive 'Sopral' n'est pas conforme: 182g, 184g, 168g.
Avertir les services concernés sur ces écarts.</t>
  </si>
  <si>
    <t>Manque de traçabilité de 4 pièces de mousse au chocolat *2 n° lot 1192018.</t>
  </si>
  <si>
    <t>Etat de salissure avancée du four des viennoiseries.</t>
  </si>
  <si>
    <t>Les capsules destinées au nettoyage du four ne sont pas disponibles.</t>
  </si>
  <si>
    <t>La conduite d'évacuation de la hotte du four des pains est défoncée.</t>
  </si>
  <si>
    <t>T° à cœur du gâteau est de l'ordre de 3,8°C.</t>
  </si>
  <si>
    <t>Présence de mouches au rayon poissonnerie et dans la zone de réception.
Présence de mouches de vinaigre au rayon condiments.
Présence de mouches sur le meuble des yaourts.</t>
  </si>
  <si>
    <t>Egouttage excessif du condensat sur les yaourts exposés.</t>
  </si>
  <si>
    <t>Présence de piqûres de moisissures sur les paniers en semi rotin destinés à l'exposition des boudins de fromage et charcuterie.</t>
  </si>
  <si>
    <t>Présence de souillures sous la lame de découpe de la trancheuse.</t>
  </si>
  <si>
    <t>T° meuble volaille trad. Et de l'ordre de 5,4°C.</t>
  </si>
  <si>
    <t>T° à cœur du steak de pulet tartare est de l'ordre de 7°C &gt; 5°C.</t>
  </si>
  <si>
    <t>Le système de fermeture à pédale de la poubelle du rayon volaille trad est abimé.</t>
  </si>
  <si>
    <t>Absence de poubelle au rayon fromage/ charcuterie.</t>
  </si>
  <si>
    <t>Non maitrise du protocole de lavage des mains par la nouvelle opératrice.</t>
  </si>
  <si>
    <t>Développement de piqûres de moisissures sur les étagères du meuble froid des boissons gazeuses.</t>
  </si>
  <si>
    <t>Présence de 2 bouteilles de boissons gazeuses non conformes non écartés du rayon.</t>
  </si>
  <si>
    <t>Procéder au nettoyage et désinfection du four.</t>
  </si>
  <si>
    <t>La nouvelle opératrice au rayon fromage/ charcuterie n'a pas eu de formation sur le protocole de lavage des mains et sur les bonnes pratiques d'hygiène.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</si>
</sst>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1"/>
      <name val="Calibri Light"/>
      <family val="2"/>
      <scheme val="major"/>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0" fontId="43" fillId="2" borderId="1" xfId="1" applyFont="1" applyFill="1" applyBorder="1" applyAlignment="1" applyProtection="1">
      <alignment horizontal="left" wrapText="1"/>
      <protection locked="0"/>
    </xf>
    <xf numFmtId="0" fontId="44"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0" xfId="0" applyFont="1" applyFill="1" applyAlignment="1" applyProtection="1">
      <alignment horizontal="center" vertical="center" wrapText="1"/>
      <protection hidden="1"/>
    </xf>
    <xf numFmtId="0" fontId="8" fillId="4" borderId="5" xfId="0" applyFont="1" applyFill="1" applyBorder="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53082512"/>
        <c:axId val="553083600"/>
      </c:barChart>
      <c:catAx>
        <c:axId val="55308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083600"/>
        <c:crosses val="autoZero"/>
        <c:auto val="1"/>
        <c:lblAlgn val="ctr"/>
        <c:lblOffset val="100"/>
        <c:noMultiLvlLbl val="0"/>
      </c:catAx>
      <c:valAx>
        <c:axId val="55308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308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c:v>
                </c:pt>
                <c:pt idx="2">
                  <c:v>0.92500000000000004</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95249456"/>
        <c:axId val="558920512"/>
      </c:barChart>
      <c:catAx>
        <c:axId val="39524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20512"/>
        <c:crosses val="autoZero"/>
        <c:auto val="1"/>
        <c:lblAlgn val="ctr"/>
        <c:lblOffset val="100"/>
        <c:noMultiLvlLbl val="0"/>
      </c:catAx>
      <c:valAx>
        <c:axId val="55892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24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1</c:v>
                </c:pt>
                <c:pt idx="2">
                  <c:v>0.8125</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58922144"/>
        <c:axId val="558922688"/>
      </c:barChart>
      <c:catAx>
        <c:axId val="55892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22688"/>
        <c:crosses val="autoZero"/>
        <c:auto val="1"/>
        <c:lblAlgn val="ctr"/>
        <c:lblOffset val="100"/>
        <c:noMultiLvlLbl val="0"/>
      </c:catAx>
      <c:valAx>
        <c:axId val="55892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2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58925952"/>
        <c:axId val="558918336"/>
      </c:barChart>
      <c:catAx>
        <c:axId val="55892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18336"/>
        <c:crosses val="autoZero"/>
        <c:auto val="1"/>
        <c:lblAlgn val="ctr"/>
        <c:lblOffset val="100"/>
        <c:noMultiLvlLbl val="0"/>
      </c:catAx>
      <c:valAx>
        <c:axId val="55891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2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1</c:v>
                </c:pt>
                <c:pt idx="2">
                  <c:v>0.88888888888888884</c:v>
                </c:pt>
                <c:pt idx="3">
                  <c:v>0.95</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58925408"/>
        <c:axId val="558927584"/>
      </c:barChart>
      <c:catAx>
        <c:axId val="55892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27584"/>
        <c:crosses val="autoZero"/>
        <c:auto val="1"/>
        <c:lblAlgn val="ctr"/>
        <c:lblOffset val="100"/>
        <c:noMultiLvlLbl val="0"/>
      </c:catAx>
      <c:valAx>
        <c:axId val="55892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2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58917248"/>
        <c:axId val="558929760"/>
      </c:barChart>
      <c:catAx>
        <c:axId val="55891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29760"/>
        <c:crosses val="autoZero"/>
        <c:auto val="1"/>
        <c:lblAlgn val="ctr"/>
        <c:lblOffset val="100"/>
        <c:noMultiLvlLbl val="0"/>
      </c:catAx>
      <c:valAx>
        <c:axId val="55892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1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0.95412844036697253</c:v>
                </c:pt>
                <c:pt idx="1">
                  <c:v>0.95588235294117652</c:v>
                </c:pt>
                <c:pt idx="2">
                  <c:v>0.95132743362831862</c:v>
                </c:pt>
                <c:pt idx="3">
                  <c:v>0.96052631578947367</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58921600"/>
        <c:axId val="558917792"/>
      </c:barChart>
      <c:catAx>
        <c:axId val="55892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17792"/>
        <c:crosses val="autoZero"/>
        <c:auto val="1"/>
        <c:lblAlgn val="ctr"/>
        <c:lblOffset val="100"/>
        <c:noMultiLvlLbl val="0"/>
      </c:catAx>
      <c:valAx>
        <c:axId val="55891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2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0.87296416938110755</c:v>
                </c:pt>
                <c:pt idx="1">
                  <c:v>0.95090909090909093</c:v>
                </c:pt>
                <c:pt idx="2">
                  <c:v>0.93421052631578949</c:v>
                </c:pt>
                <c:pt idx="3">
                  <c:v>0.96610169491525422</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58919968"/>
        <c:axId val="558921056"/>
      </c:barChart>
      <c:catAx>
        <c:axId val="55891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21056"/>
        <c:crosses val="autoZero"/>
        <c:auto val="1"/>
        <c:lblAlgn val="ctr"/>
        <c:lblOffset val="100"/>
        <c:noMultiLvlLbl val="0"/>
      </c:catAx>
      <c:valAx>
        <c:axId val="55892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891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0.91354630487403998</c:v>
                </c:pt>
                <c:pt idx="1">
                  <c:v>0.95339572192513367</c:v>
                </c:pt>
                <c:pt idx="2">
                  <c:v>0.942768979972054</c:v>
                </c:pt>
                <c:pt idx="3">
                  <c:v>0.96331400535236389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58924864"/>
        <c:axId val="558915616"/>
        <c:extLst xmlns:c16r2="http://schemas.microsoft.com/office/drawing/2015/06/chart"/>
      </c:barChart>
      <c:catAx>
        <c:axId val="5589248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8915616"/>
        <c:crosses val="autoZero"/>
        <c:auto val="1"/>
        <c:lblAlgn val="ctr"/>
        <c:lblOffset val="100"/>
        <c:noMultiLvlLbl val="0"/>
      </c:catAx>
      <c:valAx>
        <c:axId val="5589156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892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0.984375</c:v>
                </c:pt>
                <c:pt idx="2">
                  <c:v>0.85277777777777786</c:v>
                </c:pt>
                <c:pt idx="3">
                  <c:v>0.82870370370370372</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59467920"/>
        <c:axId val="559471728"/>
        <c:extLst xmlns:c16r2="http://schemas.microsoft.com/office/drawing/2015/06/chart"/>
      </c:barChart>
      <c:catAx>
        <c:axId val="55946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9471728"/>
        <c:crosses val="autoZero"/>
        <c:auto val="1"/>
        <c:lblAlgn val="ctr"/>
        <c:lblOffset val="100"/>
        <c:noMultiLvlLbl val="0"/>
      </c:catAx>
      <c:valAx>
        <c:axId val="55947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946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0.86764705882352944</c:v>
                </c:pt>
                <c:pt idx="1">
                  <c:v>0.97368421052631582</c:v>
                </c:pt>
                <c:pt idx="2">
                  <c:v>0.89393939393939392</c:v>
                </c:pt>
                <c:pt idx="3">
                  <c:v>0.8970588235294118</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53089584"/>
        <c:axId val="553090128"/>
      </c:barChart>
      <c:catAx>
        <c:axId val="55308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090128"/>
        <c:crosses val="autoZero"/>
        <c:auto val="1"/>
        <c:lblAlgn val="ctr"/>
        <c:lblOffset val="100"/>
        <c:noMultiLvlLbl val="0"/>
      </c:catAx>
      <c:valAx>
        <c:axId val="55309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308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0.84722222222222221</c:v>
                </c:pt>
                <c:pt idx="1">
                  <c:v>0</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3078704"/>
        <c:axId val="553093936"/>
      </c:barChart>
      <c:catAx>
        <c:axId val="55307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093936"/>
        <c:crosses val="autoZero"/>
        <c:auto val="1"/>
        <c:lblAlgn val="ctr"/>
        <c:lblOffset val="100"/>
        <c:noMultiLvlLbl val="0"/>
      </c:catAx>
      <c:valAx>
        <c:axId val="55309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307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0.875</c:v>
                </c:pt>
                <c:pt idx="1">
                  <c:v>1</c:v>
                </c:pt>
                <c:pt idx="2">
                  <c:v>0.93548387096774188</c:v>
                </c:pt>
                <c:pt idx="3">
                  <c:v>0.93548387096774188</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53091760"/>
        <c:axId val="553080880"/>
      </c:barChart>
      <c:catAx>
        <c:axId val="55309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080880"/>
        <c:crosses val="autoZero"/>
        <c:auto val="1"/>
        <c:lblAlgn val="ctr"/>
        <c:lblOffset val="100"/>
        <c:noMultiLvlLbl val="0"/>
      </c:catAx>
      <c:valAx>
        <c:axId val="553080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309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0.88095238095238093</c:v>
                </c:pt>
                <c:pt idx="1">
                  <c:v>0.97560975609756095</c:v>
                </c:pt>
                <c:pt idx="2">
                  <c:v>0.98780487804878048</c:v>
                </c:pt>
                <c:pt idx="3">
                  <c:v>0.98780487804878048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53079792"/>
        <c:axId val="553080336"/>
      </c:barChart>
      <c:catAx>
        <c:axId val="55307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080336"/>
        <c:crosses val="autoZero"/>
        <c:auto val="1"/>
        <c:lblAlgn val="ctr"/>
        <c:lblOffset val="100"/>
        <c:noMultiLvlLbl val="0"/>
      </c:catAx>
      <c:valAx>
        <c:axId val="55308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307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0.63513513513513509</c:v>
                </c:pt>
                <c:pt idx="1">
                  <c:v>0.95833333333333337</c:v>
                </c:pt>
                <c:pt idx="2">
                  <c:v>0.98611111111111116</c:v>
                </c:pt>
                <c:pt idx="3">
                  <c:v>0.98611111111111116</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22939712"/>
        <c:axId val="522929920"/>
      </c:barChart>
      <c:catAx>
        <c:axId val="52293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929920"/>
        <c:crosses val="autoZero"/>
        <c:auto val="1"/>
        <c:lblAlgn val="ctr"/>
        <c:lblOffset val="100"/>
        <c:noMultiLvlLbl val="0"/>
      </c:catAx>
      <c:valAx>
        <c:axId val="52292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93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0.78</c:v>
                </c:pt>
                <c:pt idx="3">
                  <c:v>0.97916666666666663</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22938080"/>
        <c:axId val="522936448"/>
      </c:barChart>
      <c:catAx>
        <c:axId val="52293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936448"/>
        <c:crosses val="autoZero"/>
        <c:auto val="1"/>
        <c:lblAlgn val="ctr"/>
        <c:lblOffset val="100"/>
        <c:noMultiLvlLbl val="0"/>
      </c:catAx>
      <c:valAx>
        <c:axId val="52293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93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0.73529411764705888</c:v>
                </c:pt>
                <c:pt idx="1">
                  <c:v>0.8529411764705882</c:v>
                </c:pt>
                <c:pt idx="2">
                  <c:v>0.79411764705882348</c:v>
                </c:pt>
                <c:pt idx="3">
                  <c:v>0.91176470588235292</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22941344"/>
        <c:axId val="522941888"/>
      </c:barChart>
      <c:catAx>
        <c:axId val="52294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941888"/>
        <c:crosses val="autoZero"/>
        <c:auto val="1"/>
        <c:lblAlgn val="ctr"/>
        <c:lblOffset val="100"/>
        <c:noMultiLvlLbl val="0"/>
      </c:catAx>
      <c:valAx>
        <c:axId val="52294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94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0.87931034482758619</c:v>
                </c:pt>
                <c:pt idx="2">
                  <c:v>0.98275862068965514</c:v>
                </c:pt>
                <c:pt idx="3">
                  <c:v>0.9821428571428571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96007504"/>
        <c:axId val="395998800"/>
      </c:barChart>
      <c:catAx>
        <c:axId val="39600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998800"/>
        <c:crosses val="autoZero"/>
        <c:auto val="1"/>
        <c:lblAlgn val="ctr"/>
        <c:lblOffset val="100"/>
        <c:noMultiLvlLbl val="0"/>
      </c:catAx>
      <c:valAx>
        <c:axId val="39599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00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SheetLayoutView="100" workbookViewId="0">
      <selection activeCell="B26" sqref="B26:C2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408</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Sfax Lafrane</v>
      </c>
    </row>
    <row r="24" spans="1:11" ht="33" customHeight="1" x14ac:dyDescent="0.25">
      <c r="A24" s="86" t="s">
        <v>328</v>
      </c>
      <c r="B24" s="307">
        <f>AVERAGE('A1 Exploitation'!D549,'A1 Technique'!D199)</f>
        <v>0.91354630487403998</v>
      </c>
      <c r="C24" s="307"/>
      <c r="D24" s="78"/>
      <c r="E24" s="78"/>
      <c r="F24" s="78"/>
      <c r="G24" s="78"/>
      <c r="H24" s="78"/>
      <c r="I24" s="78"/>
    </row>
    <row r="25" spans="1:11" ht="33" customHeight="1" x14ac:dyDescent="0.25">
      <c r="A25" s="85" t="s">
        <v>329</v>
      </c>
      <c r="B25" s="307">
        <f>AVERAGE('A2 Exploitation'!D549,'A2 Technique'!D199)</f>
        <v>0.95339572192513367</v>
      </c>
      <c r="C25" s="307"/>
      <c r="D25" s="78"/>
      <c r="E25" s="78"/>
      <c r="F25" s="78"/>
      <c r="G25" s="78"/>
      <c r="H25" s="78"/>
      <c r="I25" s="78"/>
    </row>
    <row r="26" spans="1:11" ht="33" customHeight="1" x14ac:dyDescent="0.25">
      <c r="A26" s="86" t="s">
        <v>330</v>
      </c>
      <c r="B26" s="307">
        <f>AVERAGE('A3 Exploitation'!D549,'A3 Technique'!D199)</f>
        <v>0.942768979972054</v>
      </c>
      <c r="C26" s="307"/>
      <c r="D26" s="78"/>
      <c r="E26" s="78"/>
      <c r="F26" s="78"/>
      <c r="G26" s="78"/>
      <c r="H26" s="78"/>
      <c r="I26" s="78"/>
    </row>
    <row r="27" spans="1:11" ht="33" customHeight="1" x14ac:dyDescent="0.25">
      <c r="A27" s="86" t="s">
        <v>331</v>
      </c>
      <c r="B27" s="307">
        <f>AVERAGE('A4 Exploitation'!D549,'A4 Technique'!D199)</f>
        <v>0.96331400535236389</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Sfax Lafrane</v>
      </c>
    </row>
    <row r="34" spans="1:10" ht="33" customHeight="1" x14ac:dyDescent="0.25">
      <c r="A34" s="86" t="s">
        <v>328</v>
      </c>
      <c r="B34" s="307">
        <f>'A1 Exploitation'!D549</f>
        <v>0.87296416938110755</v>
      </c>
      <c r="C34" s="307"/>
      <c r="D34" s="78"/>
      <c r="E34" s="78"/>
      <c r="F34" s="78"/>
      <c r="G34" s="78"/>
      <c r="H34" s="78"/>
      <c r="I34" s="78"/>
    </row>
    <row r="35" spans="1:10" ht="33" customHeight="1" x14ac:dyDescent="0.25">
      <c r="A35" s="85" t="s">
        <v>329</v>
      </c>
      <c r="B35" s="307">
        <f>'A2 Exploitation'!D549</f>
        <v>0.95090909090909093</v>
      </c>
      <c r="C35" s="307"/>
      <c r="D35" s="78"/>
      <c r="E35" s="78"/>
      <c r="F35" s="78"/>
      <c r="G35" s="78"/>
      <c r="H35" s="78"/>
      <c r="I35" s="78"/>
    </row>
    <row r="36" spans="1:10" ht="33" customHeight="1" x14ac:dyDescent="0.25">
      <c r="A36" s="86" t="s">
        <v>330</v>
      </c>
      <c r="B36" s="307">
        <f>'A3 Exploitation'!D549</f>
        <v>0.93421052631578949</v>
      </c>
      <c r="C36" s="307"/>
      <c r="D36" s="78"/>
      <c r="E36" s="78"/>
      <c r="F36" s="78"/>
      <c r="G36" s="78"/>
      <c r="H36" s="78"/>
      <c r="I36" s="78"/>
    </row>
    <row r="37" spans="1:10" ht="33" customHeight="1" x14ac:dyDescent="0.25">
      <c r="A37" s="86" t="s">
        <v>331</v>
      </c>
      <c r="B37" s="307">
        <f>'A4 Exploitation'!D549</f>
        <v>0.96610169491525422</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Sfax Lafrane</v>
      </c>
    </row>
    <row r="43" spans="1:10" ht="33" customHeight="1" x14ac:dyDescent="0.25">
      <c r="A43" s="86" t="s">
        <v>328</v>
      </c>
      <c r="B43" s="307">
        <f>AVERAGE('A1 Exploitation'!D547, 'A1 Technique'!D197)</f>
        <v>1</v>
      </c>
      <c r="C43" s="307"/>
      <c r="D43" s="78"/>
      <c r="E43" s="78"/>
      <c r="F43" s="78"/>
      <c r="G43" s="78"/>
      <c r="H43" s="78"/>
      <c r="I43" s="78"/>
    </row>
    <row r="44" spans="1:10" ht="33" customHeight="1" x14ac:dyDescent="0.25">
      <c r="A44" s="85" t="s">
        <v>329</v>
      </c>
      <c r="B44" s="307">
        <f>AVERAGE('A2 Exploitation'!D547, 'A2 Technique'!D197)</f>
        <v>0.984375</v>
      </c>
      <c r="C44" s="307"/>
      <c r="D44" s="78"/>
      <c r="E44" s="78"/>
      <c r="F44" s="78"/>
      <c r="G44" s="78"/>
      <c r="H44" s="78"/>
      <c r="I44" s="78"/>
    </row>
    <row r="45" spans="1:10" ht="33" customHeight="1" x14ac:dyDescent="0.25">
      <c r="A45" s="86" t="s">
        <v>330</v>
      </c>
      <c r="B45" s="307">
        <f>AVERAGE('A3 Exploitation'!D547, 'A3 Technique'!D197)</f>
        <v>0.85277777777777786</v>
      </c>
      <c r="C45" s="307"/>
      <c r="D45" s="78"/>
      <c r="E45" s="78"/>
      <c r="F45" s="78"/>
      <c r="G45" s="78"/>
      <c r="H45" s="78"/>
      <c r="I45" s="78"/>
    </row>
    <row r="46" spans="1:10" ht="33" customHeight="1" x14ac:dyDescent="0.25">
      <c r="A46" s="86" t="s">
        <v>331</v>
      </c>
      <c r="B46" s="307">
        <f>AVERAGE('A4 Exploitation'!D547, 'A4 Technique'!D197)</f>
        <v>0.82870370370370372</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Sfax Lafrane</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1</v>
      </c>
      <c r="C54" s="309"/>
      <c r="D54" s="78"/>
      <c r="E54" s="78"/>
      <c r="F54" s="78"/>
      <c r="G54" s="78"/>
      <c r="H54" s="78"/>
      <c r="I54" s="78"/>
    </row>
    <row r="55" spans="1:10" ht="33" customHeight="1" x14ac:dyDescent="0.25">
      <c r="A55" s="86" t="s">
        <v>331</v>
      </c>
      <c r="B55" s="309">
        <f>'A4 Exploitation'!D46</f>
        <v>0.9642857142857143</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Sfax Lafrane</v>
      </c>
    </row>
    <row r="61" spans="1:10" ht="33" customHeight="1" x14ac:dyDescent="0.25">
      <c r="A61" s="86" t="s">
        <v>328</v>
      </c>
      <c r="B61" s="307">
        <f>'A1 Exploitation'!D103</f>
        <v>0.86764705882352944</v>
      </c>
      <c r="C61" s="307"/>
      <c r="D61" s="78"/>
      <c r="E61" s="78"/>
      <c r="F61" s="78"/>
      <c r="G61" s="78"/>
      <c r="H61" s="78"/>
      <c r="I61" s="78"/>
    </row>
    <row r="62" spans="1:10" ht="33" customHeight="1" x14ac:dyDescent="0.25">
      <c r="A62" s="85" t="s">
        <v>329</v>
      </c>
      <c r="B62" s="307">
        <f>'A2 Exploitation'!D103</f>
        <v>0.97368421052631582</v>
      </c>
      <c r="C62" s="307"/>
      <c r="D62" s="78"/>
      <c r="E62" s="78"/>
      <c r="F62" s="78"/>
      <c r="G62" s="78"/>
      <c r="H62" s="78"/>
      <c r="I62" s="78"/>
    </row>
    <row r="63" spans="1:10" ht="33" customHeight="1" x14ac:dyDescent="0.25">
      <c r="A63" s="86" t="s">
        <v>330</v>
      </c>
      <c r="B63" s="307">
        <f>'A3 Exploitation'!D103</f>
        <v>0.89393939393939392</v>
      </c>
      <c r="C63" s="307"/>
      <c r="D63" s="78"/>
      <c r="E63" s="78"/>
      <c r="F63" s="78"/>
      <c r="G63" s="78"/>
      <c r="H63" s="78"/>
      <c r="I63" s="78"/>
    </row>
    <row r="64" spans="1:10" ht="33" customHeight="1" x14ac:dyDescent="0.25">
      <c r="A64" s="86" t="s">
        <v>331</v>
      </c>
      <c r="B64" s="307">
        <f>'A4 Exploitation'!D103</f>
        <v>0.8970588235294118</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Sfax Lafrane</v>
      </c>
    </row>
    <row r="70" spans="1:10" ht="33" customHeight="1" x14ac:dyDescent="0.25">
      <c r="A70" s="86" t="s">
        <v>328</v>
      </c>
      <c r="B70" s="307">
        <f>'A1 Exploitation'!D158</f>
        <v>0.84722222222222221</v>
      </c>
      <c r="C70" s="307"/>
      <c r="D70" s="78"/>
      <c r="E70" s="78"/>
      <c r="F70" s="78"/>
      <c r="G70" s="78"/>
      <c r="H70" s="78"/>
      <c r="I70" s="78"/>
    </row>
    <row r="71" spans="1:10" ht="33" customHeight="1" x14ac:dyDescent="0.25">
      <c r="A71" s="85" t="s">
        <v>329</v>
      </c>
      <c r="B71" s="307" t="e">
        <f>'A2 Exploitation'!D158</f>
        <v>#DIV/0!</v>
      </c>
      <c r="C71" s="307"/>
      <c r="D71" s="78"/>
      <c r="E71" s="78"/>
      <c r="F71" s="78"/>
      <c r="G71" s="78"/>
      <c r="H71" s="78"/>
      <c r="I71" s="78"/>
    </row>
    <row r="72" spans="1:10" ht="33" customHeight="1" x14ac:dyDescent="0.25">
      <c r="A72" s="86" t="s">
        <v>330</v>
      </c>
      <c r="B72" s="307">
        <f>'A3 Exploitation'!D158</f>
        <v>1</v>
      </c>
      <c r="C72" s="307"/>
      <c r="D72" s="78"/>
      <c r="E72" s="78"/>
      <c r="F72" s="78"/>
      <c r="G72" s="78"/>
      <c r="H72" s="78"/>
      <c r="I72" s="78"/>
    </row>
    <row r="73" spans="1:10" ht="33" customHeight="1" x14ac:dyDescent="0.25">
      <c r="A73" s="86" t="s">
        <v>331</v>
      </c>
      <c r="B73" s="307">
        <f>'A4 Exploitation'!D158</f>
        <v>1</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Sfax Lafrane</v>
      </c>
    </row>
    <row r="79" spans="1:10" ht="33" customHeight="1" x14ac:dyDescent="0.25">
      <c r="A79" s="86" t="s">
        <v>328</v>
      </c>
      <c r="B79" s="307">
        <f>'A1 Exploitation'!D205</f>
        <v>0.875</v>
      </c>
      <c r="C79" s="307"/>
      <c r="D79" s="78"/>
      <c r="E79" s="78"/>
      <c r="F79" s="78"/>
      <c r="G79" s="78"/>
      <c r="H79" s="78"/>
      <c r="I79" s="78"/>
    </row>
    <row r="80" spans="1:10" ht="33" customHeight="1" x14ac:dyDescent="0.25">
      <c r="A80" s="85" t="s">
        <v>329</v>
      </c>
      <c r="B80" s="307">
        <f>'A2 Exploitation'!D205</f>
        <v>1</v>
      </c>
      <c r="C80" s="307"/>
      <c r="D80" s="78"/>
      <c r="E80" s="78"/>
      <c r="F80" s="78"/>
      <c r="G80" s="78"/>
      <c r="H80" s="78"/>
      <c r="I80" s="78"/>
    </row>
    <row r="81" spans="1:10" ht="33" customHeight="1" x14ac:dyDescent="0.25">
      <c r="A81" s="86" t="s">
        <v>330</v>
      </c>
      <c r="B81" s="307">
        <f>'A3 Exploitation'!D205</f>
        <v>0.93548387096774188</v>
      </c>
      <c r="C81" s="307"/>
      <c r="D81" s="78"/>
      <c r="E81" s="78"/>
      <c r="F81" s="78"/>
      <c r="G81" s="78"/>
      <c r="H81" s="78"/>
      <c r="I81" s="78"/>
    </row>
    <row r="82" spans="1:10" ht="33" customHeight="1" x14ac:dyDescent="0.25">
      <c r="A82" s="86" t="s">
        <v>331</v>
      </c>
      <c r="B82" s="307">
        <f>'A4 Exploitation'!D205</f>
        <v>0.93548387096774188</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Sfax Lafrane</v>
      </c>
    </row>
    <row r="88" spans="1:10" ht="33" customHeight="1" x14ac:dyDescent="0.25">
      <c r="A88" s="86" t="s">
        <v>328</v>
      </c>
      <c r="B88" s="307">
        <f>'A1 Exploitation'!D266</f>
        <v>0.88095238095238093</v>
      </c>
      <c r="C88" s="307"/>
      <c r="D88" s="78"/>
      <c r="E88" s="78"/>
      <c r="F88" s="78"/>
      <c r="G88" s="78"/>
      <c r="H88" s="78"/>
      <c r="I88" s="78"/>
    </row>
    <row r="89" spans="1:10" ht="33" customHeight="1" x14ac:dyDescent="0.25">
      <c r="A89" s="85" t="s">
        <v>329</v>
      </c>
      <c r="B89" s="307">
        <f>'A2 Exploitation'!D266</f>
        <v>0.97560975609756095</v>
      </c>
      <c r="C89" s="307"/>
      <c r="D89" s="78"/>
      <c r="E89" s="78"/>
      <c r="F89" s="78"/>
      <c r="G89" s="78"/>
      <c r="H89" s="78"/>
      <c r="I89" s="78"/>
    </row>
    <row r="90" spans="1:10" ht="33" customHeight="1" x14ac:dyDescent="0.25">
      <c r="A90" s="86" t="s">
        <v>330</v>
      </c>
      <c r="B90" s="307">
        <f>'A3 Exploitation'!D266</f>
        <v>0.98780487804878048</v>
      </c>
      <c r="C90" s="307"/>
      <c r="D90" s="78"/>
      <c r="E90" s="78"/>
      <c r="F90" s="78"/>
      <c r="G90" s="78"/>
      <c r="H90" s="78"/>
      <c r="I90" s="78"/>
    </row>
    <row r="91" spans="1:10" ht="33" customHeight="1" x14ac:dyDescent="0.25">
      <c r="A91" s="86" t="s">
        <v>331</v>
      </c>
      <c r="B91" s="307">
        <f>'A4 Exploitation'!D266</f>
        <v>0.98780487804878048</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Sfax Lafrane</v>
      </c>
    </row>
    <row r="97" spans="1:10" ht="33" customHeight="1" x14ac:dyDescent="0.25">
      <c r="A97" s="86" t="s">
        <v>328</v>
      </c>
      <c r="B97" s="307">
        <f>'A1 Exploitation'!D318</f>
        <v>0.63513513513513509</v>
      </c>
      <c r="C97" s="307"/>
      <c r="D97" s="78"/>
      <c r="E97" s="78"/>
      <c r="F97" s="78"/>
      <c r="G97" s="78"/>
      <c r="H97" s="78"/>
      <c r="I97" s="78"/>
    </row>
    <row r="98" spans="1:10" ht="33" customHeight="1" x14ac:dyDescent="0.25">
      <c r="A98" s="85" t="s">
        <v>329</v>
      </c>
      <c r="B98" s="307">
        <f>'A2 Exploitation'!D318</f>
        <v>0.95833333333333337</v>
      </c>
      <c r="C98" s="307"/>
      <c r="D98" s="78"/>
      <c r="E98" s="78"/>
      <c r="F98" s="78"/>
      <c r="G98" s="78"/>
      <c r="H98" s="78"/>
      <c r="I98" s="78"/>
    </row>
    <row r="99" spans="1:10" ht="33" customHeight="1" x14ac:dyDescent="0.25">
      <c r="A99" s="86" t="s">
        <v>330</v>
      </c>
      <c r="B99" s="307">
        <f>'A3 Exploitation'!D318</f>
        <v>0.98611111111111116</v>
      </c>
      <c r="C99" s="307"/>
      <c r="D99" s="78"/>
      <c r="E99" s="78"/>
      <c r="F99" s="78"/>
      <c r="G99" s="78"/>
      <c r="H99" s="78"/>
      <c r="I99" s="78"/>
    </row>
    <row r="100" spans="1:10" ht="33" customHeight="1" x14ac:dyDescent="0.25">
      <c r="A100" s="86" t="s">
        <v>331</v>
      </c>
      <c r="B100" s="307">
        <f>'A4 Exploitation'!D318</f>
        <v>0.98611111111111116</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Sfax Lafrane</v>
      </c>
    </row>
    <row r="106" spans="1:10" ht="33" customHeight="1" x14ac:dyDescent="0.25">
      <c r="A106" s="86" t="s">
        <v>328</v>
      </c>
      <c r="B106" s="307">
        <f>'A1 Exploitation'!D358</f>
        <v>1</v>
      </c>
      <c r="C106" s="307"/>
      <c r="D106" s="78"/>
      <c r="E106" s="78"/>
      <c r="F106" s="78"/>
      <c r="G106" s="78"/>
      <c r="H106" s="78"/>
      <c r="I106" s="78"/>
    </row>
    <row r="107" spans="1:10" ht="33" customHeight="1" x14ac:dyDescent="0.25">
      <c r="A107" s="85" t="s">
        <v>329</v>
      </c>
      <c r="B107" s="307">
        <f>'A2 Exploitation'!D358</f>
        <v>1</v>
      </c>
      <c r="C107" s="307"/>
      <c r="D107" s="78"/>
      <c r="E107" s="78"/>
      <c r="F107" s="78"/>
      <c r="G107" s="78"/>
      <c r="H107" s="78"/>
      <c r="I107" s="78"/>
    </row>
    <row r="108" spans="1:10" ht="33" customHeight="1" x14ac:dyDescent="0.25">
      <c r="A108" s="86" t="s">
        <v>330</v>
      </c>
      <c r="B108" s="307">
        <f>'A3 Exploitation'!D358</f>
        <v>0.78</v>
      </c>
      <c r="C108" s="307"/>
      <c r="D108" s="78"/>
      <c r="E108" s="78"/>
      <c r="F108" s="78"/>
      <c r="G108" s="78"/>
      <c r="H108" s="78"/>
      <c r="I108" s="78"/>
    </row>
    <row r="109" spans="1:10" ht="33" customHeight="1" x14ac:dyDescent="0.25">
      <c r="A109" s="86" t="s">
        <v>331</v>
      </c>
      <c r="B109" s="307">
        <f>'A4 Exploitation'!D358</f>
        <v>0.97916666666666663</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Sfax Lafrane</v>
      </c>
    </row>
    <row r="115" spans="1:10" ht="33" customHeight="1" x14ac:dyDescent="0.25">
      <c r="A115" s="86" t="s">
        <v>328</v>
      </c>
      <c r="B115" s="307">
        <f>'A1 Exploitation'!D391</f>
        <v>0.73529411764705888</v>
      </c>
      <c r="C115" s="307"/>
      <c r="D115" s="78"/>
      <c r="E115" s="78"/>
      <c r="F115" s="78"/>
      <c r="G115" s="78"/>
      <c r="H115" s="78"/>
      <c r="I115" s="78"/>
    </row>
    <row r="116" spans="1:10" ht="33" customHeight="1" x14ac:dyDescent="0.25">
      <c r="A116" s="85" t="s">
        <v>329</v>
      </c>
      <c r="B116" s="307">
        <f>'A2 Exploitation'!D391</f>
        <v>0.8529411764705882</v>
      </c>
      <c r="C116" s="307"/>
      <c r="D116" s="78"/>
      <c r="E116" s="78"/>
      <c r="F116" s="78"/>
      <c r="G116" s="78"/>
      <c r="H116" s="78"/>
      <c r="I116" s="78"/>
    </row>
    <row r="117" spans="1:10" ht="33" customHeight="1" x14ac:dyDescent="0.25">
      <c r="A117" s="86" t="s">
        <v>330</v>
      </c>
      <c r="B117" s="307">
        <f>'A3 Exploitation'!D391</f>
        <v>0.79411764705882348</v>
      </c>
      <c r="C117" s="307"/>
      <c r="D117" s="78"/>
      <c r="E117" s="78"/>
      <c r="F117" s="78"/>
      <c r="G117" s="78"/>
      <c r="H117" s="78"/>
      <c r="I117" s="78"/>
    </row>
    <row r="118" spans="1:10" ht="33" customHeight="1" x14ac:dyDescent="0.25">
      <c r="A118" s="86" t="s">
        <v>331</v>
      </c>
      <c r="B118" s="307">
        <f>'A4 Exploitation'!D391</f>
        <v>0.91176470588235292</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Sfax Lafrane</v>
      </c>
    </row>
    <row r="124" spans="1:10" ht="33" customHeight="1" x14ac:dyDescent="0.25">
      <c r="A124" s="86" t="s">
        <v>328</v>
      </c>
      <c r="B124" s="307">
        <f>'A1 Exploitation'!D444</f>
        <v>0.96551724137931039</v>
      </c>
      <c r="C124" s="307"/>
      <c r="D124" s="78"/>
      <c r="E124" s="78"/>
      <c r="F124" s="78"/>
      <c r="G124" s="78"/>
      <c r="H124" s="78"/>
      <c r="I124" s="78"/>
    </row>
    <row r="125" spans="1:10" ht="33" customHeight="1" x14ac:dyDescent="0.25">
      <c r="A125" s="85" t="s">
        <v>329</v>
      </c>
      <c r="B125" s="307">
        <f>'A2 Exploitation'!D444</f>
        <v>0.87931034482758619</v>
      </c>
      <c r="C125" s="307"/>
      <c r="D125" s="78"/>
      <c r="E125" s="78"/>
      <c r="F125" s="78"/>
      <c r="G125" s="78"/>
      <c r="H125" s="78"/>
      <c r="I125" s="78"/>
    </row>
    <row r="126" spans="1:10" ht="33" customHeight="1" x14ac:dyDescent="0.25">
      <c r="A126" s="86" t="s">
        <v>330</v>
      </c>
      <c r="B126" s="307">
        <f>'A3 Exploitation'!D444</f>
        <v>0.98275862068965514</v>
      </c>
      <c r="C126" s="307"/>
      <c r="D126" s="78"/>
      <c r="E126" s="78"/>
      <c r="F126" s="78"/>
      <c r="G126" s="78"/>
      <c r="H126" s="78"/>
      <c r="I126" s="78"/>
    </row>
    <row r="127" spans="1:10" ht="33" customHeight="1" x14ac:dyDescent="0.25">
      <c r="A127" s="86" t="s">
        <v>331</v>
      </c>
      <c r="B127" s="307">
        <f>'A4 Exploitation'!D444</f>
        <v>0.9821428571428571</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Sfax Lafrane</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0.95</v>
      </c>
      <c r="C134" s="307"/>
      <c r="D134" s="78"/>
      <c r="E134" s="78"/>
      <c r="F134" s="78"/>
      <c r="G134" s="78"/>
      <c r="H134" s="78"/>
      <c r="I134" s="78"/>
    </row>
    <row r="135" spans="1:10" ht="33" customHeight="1" x14ac:dyDescent="0.25">
      <c r="A135" s="86" t="s">
        <v>330</v>
      </c>
      <c r="B135" s="307">
        <f>'A3 Exploitation'!D481</f>
        <v>0.92500000000000004</v>
      </c>
      <c r="C135" s="307"/>
      <c r="D135" s="78"/>
      <c r="E135" s="78"/>
      <c r="F135" s="78"/>
      <c r="G135" s="78"/>
      <c r="H135" s="78"/>
      <c r="I135" s="78"/>
    </row>
    <row r="136" spans="1:10" ht="33" customHeight="1" x14ac:dyDescent="0.25">
      <c r="A136" s="86" t="s">
        <v>331</v>
      </c>
      <c r="B136" s="307">
        <f>'A4 Exploitation'!D481</f>
        <v>1</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Sfax Lafrane</v>
      </c>
    </row>
    <row r="142" spans="1:10" ht="33" customHeight="1" x14ac:dyDescent="0.25">
      <c r="A142" s="86" t="s">
        <v>328</v>
      </c>
      <c r="B142" s="307">
        <f>'A1 Exploitation'!D503</f>
        <v>0.9375</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0.8125</v>
      </c>
      <c r="C144" s="307"/>
      <c r="D144" s="78"/>
      <c r="E144" s="78"/>
      <c r="F144" s="78"/>
      <c r="G144" s="78"/>
      <c r="H144" s="78"/>
      <c r="I144" s="78"/>
    </row>
    <row r="145" spans="1:10" ht="33" customHeight="1" x14ac:dyDescent="0.25">
      <c r="A145" s="86" t="s">
        <v>331</v>
      </c>
      <c r="B145" s="307">
        <f>'A4 Exploitation'!D503</f>
        <v>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Sfax Lafrane</v>
      </c>
    </row>
    <row r="151" spans="1:10" ht="33" customHeight="1" x14ac:dyDescent="0.25">
      <c r="A151" s="86" t="s">
        <v>328</v>
      </c>
      <c r="B151" s="307">
        <f>'A1 Exploitation'!D514</f>
        <v>1</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1</v>
      </c>
      <c r="C153" s="307"/>
      <c r="D153" s="78"/>
      <c r="E153" s="78"/>
      <c r="F153" s="78"/>
      <c r="G153" s="78"/>
      <c r="H153" s="78"/>
      <c r="I153" s="78"/>
    </row>
    <row r="154" spans="1:10" ht="33" customHeight="1" x14ac:dyDescent="0.25">
      <c r="A154" s="86" t="s">
        <v>331</v>
      </c>
      <c r="B154" s="307">
        <f>'A4 Exploitation'!D514</f>
        <v>1</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Sfax Lafrane</v>
      </c>
    </row>
    <row r="161" spans="1:10" ht="33" customHeight="1" x14ac:dyDescent="0.25">
      <c r="A161" s="86" t="s">
        <v>328</v>
      </c>
      <c r="B161" s="307">
        <f>'A1 Exploitation'!D534</f>
        <v>0.95454545454545459</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0.88888888888888884</v>
      </c>
      <c r="C163" s="307"/>
      <c r="D163" s="78"/>
      <c r="E163" s="78"/>
      <c r="F163" s="78"/>
      <c r="G163" s="78"/>
      <c r="H163" s="78"/>
      <c r="I163" s="78"/>
    </row>
    <row r="164" spans="1:10" ht="33" customHeight="1" x14ac:dyDescent="0.25">
      <c r="A164" s="86" t="s">
        <v>331</v>
      </c>
      <c r="B164" s="307">
        <f>'A4 Exploitation'!D534</f>
        <v>0.95</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Sfax Lafrane</v>
      </c>
    </row>
    <row r="170" spans="1:10" ht="33" customHeight="1" x14ac:dyDescent="0.25">
      <c r="A170" s="86" t="s">
        <v>328</v>
      </c>
      <c r="B170" s="307">
        <f>'A1 Exploitation'!D545</f>
        <v>1</v>
      </c>
      <c r="C170" s="307"/>
    </row>
    <row r="171" spans="1:10" ht="33" customHeight="1" x14ac:dyDescent="0.25">
      <c r="A171" s="85" t="s">
        <v>329</v>
      </c>
      <c r="B171" s="307">
        <f>'A2 Exploitation'!D545</f>
        <v>0</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Sfax Lafrane</v>
      </c>
    </row>
    <row r="179" spans="1:10" ht="33" customHeight="1" x14ac:dyDescent="0.25">
      <c r="A179" s="86" t="s">
        <v>328</v>
      </c>
      <c r="B179" s="307">
        <f>'A1 Technique'!D199</f>
        <v>0.95412844036697253</v>
      </c>
      <c r="C179" s="307"/>
    </row>
    <row r="180" spans="1:10" ht="33" customHeight="1" x14ac:dyDescent="0.25">
      <c r="A180" s="85" t="s">
        <v>329</v>
      </c>
      <c r="B180" s="307">
        <f>'A2 Technique'!D199</f>
        <v>0.95588235294117652</v>
      </c>
      <c r="C180" s="307"/>
    </row>
    <row r="181" spans="1:10" ht="33" customHeight="1" x14ac:dyDescent="0.25">
      <c r="A181" s="86" t="s">
        <v>330</v>
      </c>
      <c r="B181" s="307">
        <f>'A3 Technique'!D199</f>
        <v>0.95132743362831862</v>
      </c>
      <c r="C181" s="307"/>
    </row>
    <row r="182" spans="1:10" ht="33" customHeight="1" x14ac:dyDescent="0.25">
      <c r="A182" s="86" t="s">
        <v>331</v>
      </c>
      <c r="B182" s="307">
        <f>'A4 Technique'!D199</f>
        <v>0.96052631578947367</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RZrUCiNWU+Cd1UOuLPR680Fm+suQ8WM4fqbVHOPrjnK9K01qtVHaEsPgtxzVP6y/NrCp5VQ1BdhlKudR4HYIDg==" saltValue="sjly31lV1dchNXuEbNtXqw=="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'A5 Exploitation'!A8:F8</f>
        <v>Sfax Lafrane</v>
      </c>
      <c r="B7" s="314"/>
      <c r="C7" s="314"/>
      <c r="D7" s="314"/>
      <c r="E7" s="314"/>
      <c r="F7" s="314"/>
      <c r="G7" s="125"/>
    </row>
    <row r="8" spans="1:7" s="12" customFormat="1" ht="24" x14ac:dyDescent="0.45">
      <c r="A8" s="14" t="s">
        <v>42</v>
      </c>
      <c r="B8" s="337">
        <f>'A5 Exploitation'!B9:F9</f>
        <v>0</v>
      </c>
      <c r="C8" s="337"/>
      <c r="D8" s="337"/>
      <c r="E8" s="337"/>
      <c r="F8" s="337"/>
      <c r="G8" s="125"/>
    </row>
    <row r="9" spans="1:7" s="12" customFormat="1" ht="24" x14ac:dyDescent="0.45">
      <c r="A9" s="15" t="s">
        <v>44</v>
      </c>
      <c r="B9" s="338">
        <f>'A5 Exploitation'!B10:F10</f>
        <v>0</v>
      </c>
      <c r="C9" s="338"/>
      <c r="D9" s="338"/>
      <c r="E9" s="338"/>
      <c r="F9" s="338"/>
      <c r="G9" s="125"/>
    </row>
    <row r="10" spans="1:7" s="12" customFormat="1" ht="24" x14ac:dyDescent="0.45">
      <c r="A10" s="14" t="s">
        <v>43</v>
      </c>
      <c r="B10" s="335">
        <f>'A5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'A6 Exploitation'!A8:F8</f>
        <v>Sfax Lafrane</v>
      </c>
      <c r="B7" s="314"/>
      <c r="C7" s="314"/>
      <c r="D7" s="314"/>
      <c r="E7" s="314"/>
      <c r="F7" s="314"/>
      <c r="G7" s="125"/>
    </row>
    <row r="8" spans="1:7" s="12" customFormat="1" ht="24" x14ac:dyDescent="0.45">
      <c r="A8" s="14" t="s">
        <v>42</v>
      </c>
      <c r="B8" s="337">
        <f>'A6 Exploitation'!B9:F9</f>
        <v>0</v>
      </c>
      <c r="C8" s="337"/>
      <c r="D8" s="337"/>
      <c r="E8" s="337"/>
      <c r="F8" s="337"/>
      <c r="G8" s="125"/>
    </row>
    <row r="9" spans="1:7" s="12" customFormat="1" ht="24" x14ac:dyDescent="0.45">
      <c r="A9" s="15" t="s">
        <v>44</v>
      </c>
      <c r="B9" s="338">
        <f>'A6 Exploitation'!B10:F10</f>
        <v>0</v>
      </c>
      <c r="C9" s="338"/>
      <c r="D9" s="338"/>
      <c r="E9" s="338"/>
      <c r="F9" s="338"/>
      <c r="G9" s="125"/>
    </row>
    <row r="10" spans="1:7" s="12" customFormat="1" ht="24" x14ac:dyDescent="0.45">
      <c r="A10" s="14" t="s">
        <v>43</v>
      </c>
      <c r="B10" s="335">
        <f>'A6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3" zoomScale="70" zoomScaleSheetLayoutView="70" workbookViewId="0">
      <selection activeCell="B65" sqref="B65:B8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t="s">
        <v>409</v>
      </c>
      <c r="C9" s="315"/>
      <c r="D9" s="315"/>
      <c r="E9" s="315"/>
      <c r="F9" s="315"/>
      <c r="G9" s="125"/>
    </row>
    <row r="10" spans="1:7" ht="24" x14ac:dyDescent="0.45">
      <c r="A10" s="15" t="s">
        <v>44</v>
      </c>
      <c r="B10" s="316" t="s">
        <v>410</v>
      </c>
      <c r="C10" s="316"/>
      <c r="D10" s="316"/>
      <c r="E10" s="316"/>
      <c r="F10" s="316"/>
      <c r="G10" s="125"/>
    </row>
    <row r="11" spans="1:7" ht="24" x14ac:dyDescent="0.45">
      <c r="A11" s="14" t="s">
        <v>43</v>
      </c>
      <c r="B11" s="311">
        <v>43180</v>
      </c>
      <c r="C11" s="311"/>
      <c r="D11" s="311"/>
      <c r="E11" s="311"/>
      <c r="F11" s="311"/>
      <c r="G11" s="125"/>
    </row>
    <row r="12" spans="1:7" ht="24" x14ac:dyDescent="0.45">
      <c r="A12" s="14" t="s">
        <v>239</v>
      </c>
      <c r="B12" s="317">
        <f>D549</f>
        <v>0.87296416938110755</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1" customHeight="1"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x14ac:dyDescent="0.3">
      <c r="A39" s="4" t="s">
        <v>361</v>
      </c>
      <c r="B39" s="130">
        <v>2</v>
      </c>
      <c r="C39" s="130"/>
      <c r="D39" s="95"/>
      <c r="E39" s="94"/>
      <c r="F39" s="204"/>
    </row>
    <row r="40" spans="1:7" x14ac:dyDescent="0.3">
      <c r="A40" s="70" t="s">
        <v>381</v>
      </c>
      <c r="B40" s="130">
        <v>2</v>
      </c>
      <c r="C40" s="130"/>
      <c r="D40" s="95"/>
      <c r="E40" s="94"/>
      <c r="F40" s="204"/>
    </row>
    <row r="41" spans="1:7" ht="45" x14ac:dyDescent="0.3">
      <c r="A41" s="4" t="s">
        <v>249</v>
      </c>
      <c r="B41" s="279">
        <v>2</v>
      </c>
      <c r="C41" s="130"/>
      <c r="D41" s="292">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43180</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0</v>
      </c>
      <c r="C65" s="289">
        <f>IF(B65=0, -5, "0")</f>
        <v>-5</v>
      </c>
      <c r="D65" s="149" t="s">
        <v>411</v>
      </c>
      <c r="E65" s="116" t="s">
        <v>412</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2" t="s">
        <v>379</v>
      </c>
      <c r="B94" s="323"/>
      <c r="C94" s="323"/>
      <c r="D94" s="323"/>
      <c r="E94" s="323"/>
      <c r="F94" s="324"/>
    </row>
    <row r="95" spans="1:7" x14ac:dyDescent="0.3">
      <c r="A95" s="229" t="s">
        <v>361</v>
      </c>
      <c r="B95" s="130">
        <v>2</v>
      </c>
      <c r="C95" s="230"/>
      <c r="D95" s="231"/>
      <c r="E95" s="106"/>
      <c r="F95" s="204"/>
    </row>
    <row r="96" spans="1:7" s="112" customFormat="1" x14ac:dyDescent="0.3">
      <c r="A96" s="55" t="s">
        <v>438</v>
      </c>
      <c r="B96" s="130">
        <v>2</v>
      </c>
      <c r="C96" s="213"/>
      <c r="D96" s="223"/>
      <c r="E96" s="106"/>
      <c r="F96" s="204"/>
      <c r="G96" s="127"/>
    </row>
    <row r="97" spans="1:7" s="112" customFormat="1" x14ac:dyDescent="0.3">
      <c r="A97" s="219" t="s">
        <v>439</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79">
        <v>2</v>
      </c>
      <c r="C99" s="213"/>
      <c r="D99" s="292">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59</v>
      </c>
    </row>
    <row r="103" spans="1:7" ht="18" x14ac:dyDescent="0.35">
      <c r="A103" s="42" t="s">
        <v>199</v>
      </c>
      <c r="B103" s="152"/>
      <c r="C103" s="153"/>
      <c r="D103" s="144">
        <f>D102/(COUNT(B88:C93,B53:C60,B65:C83,B95:C99)*2)</f>
        <v>0.86764705882352944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43180</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103.5" customHeight="1" x14ac:dyDescent="0.3">
      <c r="A125" s="209" t="s">
        <v>159</v>
      </c>
      <c r="B125" s="130">
        <v>1</v>
      </c>
      <c r="C125" s="279" t="str">
        <f>IF(B125=0, -5, "0")</f>
        <v>0</v>
      </c>
      <c r="D125" s="226" t="s">
        <v>451</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452</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ht="214.5" x14ac:dyDescent="0.3">
      <c r="A132" s="210" t="s">
        <v>157</v>
      </c>
      <c r="B132" s="130">
        <v>0</v>
      </c>
      <c r="C132" s="150">
        <f>IF(B132=0, -5, "0")</f>
        <v>-5</v>
      </c>
      <c r="D132" s="295" t="s">
        <v>453</v>
      </c>
      <c r="E132" s="95" t="s">
        <v>443</v>
      </c>
      <c r="F132" s="204"/>
      <c r="G132" s="127"/>
    </row>
    <row r="133" spans="1:7" ht="18" customHeight="1" x14ac:dyDescent="0.35">
      <c r="A133" s="191" t="s">
        <v>399</v>
      </c>
      <c r="B133" s="130">
        <v>2</v>
      </c>
      <c r="C133" s="130"/>
      <c r="D133" s="235"/>
      <c r="E133" s="67"/>
      <c r="F133" s="204"/>
      <c r="G133" s="127"/>
    </row>
    <row r="134" spans="1:7"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x14ac:dyDescent="0.3">
      <c r="A149" s="58" t="s">
        <v>361</v>
      </c>
      <c r="B149" s="130">
        <v>2</v>
      </c>
      <c r="C149" s="225"/>
      <c r="D149" s="116"/>
      <c r="E149" s="116"/>
      <c r="F149" s="204"/>
      <c r="G149" s="127"/>
    </row>
    <row r="150" spans="1:7" s="112" customFormat="1" x14ac:dyDescent="0.3">
      <c r="A150" s="55" t="s">
        <v>438</v>
      </c>
      <c r="B150" s="130">
        <v>2</v>
      </c>
      <c r="C150" s="225"/>
      <c r="D150" s="116"/>
      <c r="E150" s="116"/>
      <c r="F150" s="204"/>
      <c r="G150" s="127"/>
    </row>
    <row r="151" spans="1:7" s="112" customFormat="1" x14ac:dyDescent="0.3">
      <c r="A151" s="219" t="s">
        <v>439</v>
      </c>
      <c r="B151" s="130">
        <v>2</v>
      </c>
      <c r="C151" s="225"/>
      <c r="D151" s="116"/>
      <c r="E151" s="116"/>
      <c r="F151" s="204"/>
      <c r="G151" s="127"/>
    </row>
    <row r="152" spans="1:7" s="112" customFormat="1" ht="33" x14ac:dyDescent="0.3">
      <c r="A152" s="219" t="s">
        <v>392</v>
      </c>
      <c r="B152" s="130">
        <v>1</v>
      </c>
      <c r="C152" s="150"/>
      <c r="D152" s="116" t="s">
        <v>454</v>
      </c>
      <c r="E152" s="116"/>
      <c r="F152" s="204"/>
      <c r="G152" s="127"/>
    </row>
    <row r="153" spans="1:7" ht="45" x14ac:dyDescent="0.3">
      <c r="A153" s="55" t="s">
        <v>249</v>
      </c>
      <c r="B153" s="279">
        <v>2</v>
      </c>
      <c r="C153" s="140"/>
      <c r="D153" s="292">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43180</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424</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7.25" x14ac:dyDescent="0.35">
      <c r="A186" s="266" t="s">
        <v>186</v>
      </c>
      <c r="B186" s="130">
        <v>2</v>
      </c>
      <c r="C186" s="136" t="str">
        <f>IF(B186=0, -10, "0")</f>
        <v>0</v>
      </c>
      <c r="D186" s="293" t="s">
        <v>423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x14ac:dyDescent="0.3">
      <c r="A196" s="4" t="s">
        <v>361</v>
      </c>
      <c r="B196" s="130">
        <v>2</v>
      </c>
      <c r="C196" s="131"/>
      <c r="D196" s="116"/>
      <c r="E196" s="106"/>
      <c r="F196" s="204"/>
      <c r="G196" s="127"/>
    </row>
    <row r="197" spans="1:7" s="112" customFormat="1" x14ac:dyDescent="0.3">
      <c r="A197" s="70" t="s">
        <v>438</v>
      </c>
      <c r="B197" s="130">
        <v>2</v>
      </c>
      <c r="C197" s="131"/>
      <c r="D197" s="116"/>
      <c r="E197" s="106"/>
      <c r="F197" s="204"/>
      <c r="G197" s="127"/>
    </row>
    <row r="198" spans="1:7" s="112" customFormat="1" x14ac:dyDescent="0.3">
      <c r="A198" s="10" t="s">
        <v>439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79">
        <v>2</v>
      </c>
      <c r="C200" s="130"/>
      <c r="D200" s="292">
        <v>1</v>
      </c>
      <c r="E200" s="252"/>
      <c r="F200" s="253"/>
      <c r="G200" s="127"/>
    </row>
    <row r="201" spans="1:7" x14ac:dyDescent="0.3">
      <c r="A201" s="59" t="s">
        <v>36</v>
      </c>
      <c r="B201" s="59"/>
      <c r="C201" s="59"/>
      <c r="D201" s="59">
        <f>SUM(B176:C194,B196:C200)</f>
        <v>42</v>
      </c>
    </row>
    <row r="202" spans="1:7" x14ac:dyDescent="0.3">
      <c r="A202" s="5" t="s">
        <v>35</v>
      </c>
      <c r="B202" s="132"/>
      <c r="C202" s="133"/>
      <c r="D202" s="134">
        <f>D201/(COUNT(B176:C194,B196:C200)*2)</f>
        <v>0.84</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43180</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customHeight="1" x14ac:dyDescent="0.3">
      <c r="A238" s="209" t="s">
        <v>66</v>
      </c>
      <c r="B238" s="130">
        <v>0</v>
      </c>
      <c r="C238" s="150">
        <f>IF(B238=0, -5, "0")</f>
        <v>-5</v>
      </c>
      <c r="D238" s="293" t="s">
        <v>426</v>
      </c>
      <c r="E238" s="95" t="s">
        <v>427</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414</v>
      </c>
      <c r="E241" s="94"/>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455</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438</v>
      </c>
      <c r="B258" s="130">
        <v>2</v>
      </c>
      <c r="C258" s="131"/>
      <c r="D258" s="147"/>
      <c r="E258" s="106"/>
      <c r="F258" s="204"/>
      <c r="G258" s="127"/>
    </row>
    <row r="259" spans="1:7" x14ac:dyDescent="0.3">
      <c r="A259" s="219" t="s">
        <v>439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v>2</v>
      </c>
      <c r="C261" s="140"/>
      <c r="D261" s="292">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0.88095238095238093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43180</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8.75" customHeight="1" x14ac:dyDescent="0.3">
      <c r="A279" s="10" t="s">
        <v>174</v>
      </c>
      <c r="B279" s="130">
        <v>0</v>
      </c>
      <c r="C279" s="130"/>
      <c r="D279" s="149" t="s">
        <v>457</v>
      </c>
      <c r="E279" s="116" t="s">
        <v>415</v>
      </c>
      <c r="F279" s="204" t="s">
        <v>356</v>
      </c>
      <c r="G279" s="214"/>
    </row>
    <row r="280" spans="1:7" s="16" customFormat="1" x14ac:dyDescent="0.3">
      <c r="A280" s="10" t="s">
        <v>147</v>
      </c>
      <c r="B280" s="130">
        <v>2</v>
      </c>
      <c r="C280" s="150"/>
      <c r="D280" s="106"/>
      <c r="E280" s="106"/>
      <c r="F280" s="204"/>
      <c r="G280" s="214"/>
    </row>
    <row r="281" spans="1:7" s="16" customFormat="1" ht="36.75" customHeight="1" x14ac:dyDescent="0.3">
      <c r="A281" s="7" t="s">
        <v>62</v>
      </c>
      <c r="B281" s="130">
        <v>0</v>
      </c>
      <c r="C281" s="130"/>
      <c r="D281" s="116" t="s">
        <v>411</v>
      </c>
      <c r="E281" s="106" t="s">
        <v>444</v>
      </c>
      <c r="F281" s="204" t="s">
        <v>357</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33" customHeight="1" x14ac:dyDescent="0.3">
      <c r="A295" s="269" t="s">
        <v>375</v>
      </c>
      <c r="B295" s="130">
        <v>0</v>
      </c>
      <c r="C295" s="136">
        <f>IF(B295=0, -10, "0")</f>
        <v>-10</v>
      </c>
      <c r="D295" s="220" t="s">
        <v>448</v>
      </c>
      <c r="E295" s="116" t="s">
        <v>447</v>
      </c>
      <c r="F295" s="204" t="s">
        <v>356</v>
      </c>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0</v>
      </c>
      <c r="C302" s="150">
        <f>IF(B302=0, -5, "0")</f>
        <v>-5</v>
      </c>
      <c r="D302" s="165" t="s">
        <v>449</v>
      </c>
      <c r="E302" s="116" t="s">
        <v>456</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x14ac:dyDescent="0.3">
      <c r="A309" s="58" t="s">
        <v>361</v>
      </c>
      <c r="B309" s="130">
        <v>2</v>
      </c>
      <c r="C309" s="213"/>
      <c r="D309" s="165"/>
      <c r="E309" s="106"/>
      <c r="F309" s="204"/>
      <c r="G309" s="214"/>
    </row>
    <row r="310" spans="1:7" s="16" customFormat="1" x14ac:dyDescent="0.3">
      <c r="A310" s="55" t="s">
        <v>438</v>
      </c>
      <c r="B310" s="130">
        <v>2</v>
      </c>
      <c r="C310" s="213"/>
      <c r="D310" s="165"/>
      <c r="E310" s="106"/>
      <c r="F310" s="204"/>
      <c r="G310" s="214"/>
    </row>
    <row r="311" spans="1:7" s="16" customFormat="1" x14ac:dyDescent="0.3">
      <c r="A311" s="219" t="s">
        <v>439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v>2</v>
      </c>
      <c r="C313" s="140"/>
      <c r="D313" s="292">
        <v>1</v>
      </c>
      <c r="E313" s="252"/>
      <c r="F313" s="253"/>
      <c r="G313" s="214"/>
    </row>
    <row r="314" spans="1:7" s="16" customFormat="1" x14ac:dyDescent="0.3">
      <c r="A314" s="5" t="s">
        <v>36</v>
      </c>
      <c r="B314" s="5"/>
      <c r="C314" s="5"/>
      <c r="D314" s="5">
        <f>SUM(B289:C307,B309:C313)</f>
        <v>27</v>
      </c>
      <c r="F314" s="206"/>
      <c r="G314" s="214"/>
    </row>
    <row r="315" spans="1:7" s="16" customFormat="1" x14ac:dyDescent="0.3">
      <c r="A315" s="5" t="s">
        <v>35</v>
      </c>
      <c r="B315" s="132"/>
      <c r="C315" s="133"/>
      <c r="D315" s="134">
        <f>D314/(COUNT(B289:C307,B309:C313)*2)</f>
        <v>0.54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47</v>
      </c>
      <c r="F317" s="206"/>
      <c r="G317" s="214"/>
    </row>
    <row r="318" spans="1:7" s="16" customFormat="1" ht="18" x14ac:dyDescent="0.35">
      <c r="A318" s="42" t="s">
        <v>203</v>
      </c>
      <c r="B318" s="152"/>
      <c r="C318" s="153"/>
      <c r="D318" s="144">
        <f>D317/(COUNT(B273:C284,B289:C307,B309:C313)*2)</f>
        <v>0.63513513513513509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43180</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18" x14ac:dyDescent="0.3">
      <c r="A350" s="55" t="s">
        <v>361</v>
      </c>
      <c r="B350" s="130">
        <v>2</v>
      </c>
      <c r="C350" s="227"/>
      <c r="D350" s="288"/>
      <c r="E350" s="288"/>
      <c r="F350" s="204"/>
      <c r="G350" s="127"/>
    </row>
    <row r="351" spans="1:7" s="112" customFormat="1" x14ac:dyDescent="0.3">
      <c r="A351" s="219" t="s">
        <v>439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v>2</v>
      </c>
      <c r="C353" s="130"/>
      <c r="D353" s="292">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43180</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1</v>
      </c>
      <c r="C365" s="130"/>
      <c r="D365" s="113" t="s">
        <v>433</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54" customHeight="1" x14ac:dyDescent="0.35">
      <c r="A369" s="261" t="s">
        <v>56</v>
      </c>
      <c r="B369" s="130">
        <v>1</v>
      </c>
      <c r="C369" s="136">
        <f>IF(B369=0, -10, IF(B369=1, -5, "0"))</f>
        <v>-5</v>
      </c>
      <c r="D369" s="113" t="s">
        <v>416</v>
      </c>
      <c r="E369" s="94"/>
      <c r="F369" s="204" t="s">
        <v>356</v>
      </c>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9</v>
      </c>
      <c r="G373" s="127"/>
    </row>
    <row r="374" spans="1:7" x14ac:dyDescent="0.3">
      <c r="A374" s="5" t="s">
        <v>35</v>
      </c>
      <c r="B374" s="132"/>
      <c r="C374" s="133"/>
      <c r="D374" s="134">
        <f>D373/(COUNT(B365:C372)*2)</f>
        <v>0.5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79"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8" t="s">
        <v>379</v>
      </c>
      <c r="B383" s="328"/>
      <c r="C383" s="328"/>
      <c r="D383" s="328"/>
      <c r="E383" s="328"/>
      <c r="F383" s="328"/>
      <c r="G383" s="127"/>
    </row>
    <row r="384" spans="1:7" x14ac:dyDescent="0.3">
      <c r="A384" s="70" t="s">
        <v>361</v>
      </c>
      <c r="B384" s="130">
        <v>2</v>
      </c>
      <c r="C384" s="130"/>
      <c r="D384" s="149"/>
      <c r="E384" s="94"/>
      <c r="F384" s="204"/>
      <c r="G384" s="127"/>
    </row>
    <row r="385" spans="1:7" x14ac:dyDescent="0.3">
      <c r="A385" s="10" t="s">
        <v>439</v>
      </c>
      <c r="B385" s="130">
        <v>2</v>
      </c>
      <c r="C385" s="130"/>
      <c r="D385" s="113"/>
      <c r="E385" s="94"/>
      <c r="F385" s="204"/>
      <c r="G385" s="127"/>
    </row>
    <row r="386" spans="1:7" ht="45" x14ac:dyDescent="0.3">
      <c r="A386" s="8" t="s">
        <v>249</v>
      </c>
      <c r="B386" s="279">
        <v>2</v>
      </c>
      <c r="C386" s="130"/>
      <c r="D386" s="292">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25</v>
      </c>
      <c r="G390" s="127"/>
    </row>
    <row r="391" spans="1:7" ht="18" x14ac:dyDescent="0.35">
      <c r="A391" s="42" t="s">
        <v>205</v>
      </c>
      <c r="B391" s="152"/>
      <c r="C391" s="153"/>
      <c r="D391" s="168">
        <f>D390/(COUNT(B377:C382,B365:C372,B384:C386)*2)</f>
        <v>0.73529411764705888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43180</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99" x14ac:dyDescent="0.3">
      <c r="A410" s="4" t="s">
        <v>96</v>
      </c>
      <c r="B410" s="130">
        <v>0</v>
      </c>
      <c r="C410" s="130"/>
      <c r="D410" s="113" t="s">
        <v>436</v>
      </c>
      <c r="E410" s="95" t="s">
        <v>450</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x14ac:dyDescent="0.3">
      <c r="A437" s="10" t="s">
        <v>439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79">
        <v>2</v>
      </c>
      <c r="C439" s="130"/>
      <c r="D439" s="292">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43180</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438</v>
      </c>
      <c r="B473" s="130">
        <v>2</v>
      </c>
      <c r="C473" s="213"/>
      <c r="D473" s="116"/>
      <c r="E473" s="106"/>
      <c r="F473" s="204"/>
      <c r="G473" s="127"/>
    </row>
    <row r="474" spans="1:7" s="112" customFormat="1" x14ac:dyDescent="0.3">
      <c r="A474" s="219" t="s">
        <v>439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79">
        <v>2</v>
      </c>
      <c r="C476" s="140"/>
      <c r="D476" s="292">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43180</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ht="33" x14ac:dyDescent="0.3">
      <c r="A490" s="209" t="s">
        <v>319</v>
      </c>
      <c r="B490" s="130">
        <v>1</v>
      </c>
      <c r="C490" s="150" t="str">
        <f>IF(B490=0, -5, "0")</f>
        <v>0</v>
      </c>
      <c r="D490" s="95" t="s">
        <v>435</v>
      </c>
      <c r="E490" s="94"/>
      <c r="F490" s="204" t="s">
        <v>356</v>
      </c>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79">
        <v>2</v>
      </c>
      <c r="C498" s="213"/>
      <c r="D498" s="292">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43180</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v>2</v>
      </c>
      <c r="C512" s="140"/>
      <c r="D512" s="292">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43180</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x14ac:dyDescent="0.3">
      <c r="A524" s="8" t="s">
        <v>108</v>
      </c>
      <c r="B524" s="130">
        <v>2</v>
      </c>
      <c r="C524" s="130"/>
      <c r="D524" s="95"/>
      <c r="E524" s="94"/>
      <c r="F524" s="204"/>
      <c r="G524" s="127"/>
    </row>
    <row r="525" spans="1:7" ht="33" x14ac:dyDescent="0.3">
      <c r="A525" s="4" t="s">
        <v>79</v>
      </c>
      <c r="B525" s="130">
        <v>1</v>
      </c>
      <c r="C525" s="130"/>
      <c r="D525" s="95" t="s">
        <v>417</v>
      </c>
      <c r="E525" s="94"/>
      <c r="F525" s="204" t="s">
        <v>356</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79">
        <v>2</v>
      </c>
      <c r="C532" s="140"/>
      <c r="D532" s="251"/>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43180</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28.5" customHeight="1" x14ac:dyDescent="0.3">
      <c r="A543" s="66" t="s">
        <v>249</v>
      </c>
      <c r="B543" s="279">
        <v>2</v>
      </c>
      <c r="C543" s="130"/>
      <c r="D543" s="292">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536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0.87296416938110755</v>
      </c>
    </row>
  </sheetData>
  <sheetProtection algorithmName="SHA-512" hashValue="obZRjS7rmCUP5rDNTm1HKzIaCn3cCC4pSMxXEwZAmt0FDPysETZ1kGu70r9wn90ECu4bQMXXWwas7snB/vmKcg==" saltValue="BWI9HsfBePPTDwjoT35rd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91" zoomScale="82" zoomScaleNormal="90" zoomScaleSheetLayoutView="82" workbookViewId="0">
      <selection activeCell="D173" sqref="D17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'A1 Exploitation'!A8:F8</f>
        <v>Sfax Lafrane</v>
      </c>
      <c r="B7" s="314"/>
      <c r="C7" s="314"/>
      <c r="D7" s="314"/>
      <c r="E7" s="314"/>
      <c r="F7" s="314"/>
      <c r="G7" s="125"/>
    </row>
    <row r="8" spans="1:7" s="12" customFormat="1" ht="24" x14ac:dyDescent="0.45">
      <c r="A8" s="14" t="s">
        <v>42</v>
      </c>
      <c r="B8" s="337" t="str">
        <f>'A1 Exploitation'!B9:F9</f>
        <v>Mme Meriam CHOUCHENE</v>
      </c>
      <c r="C8" s="337"/>
      <c r="D8" s="337"/>
      <c r="E8" s="337"/>
      <c r="F8" s="337"/>
      <c r="G8" s="125"/>
    </row>
    <row r="9" spans="1:7" s="12" customFormat="1" ht="24" x14ac:dyDescent="0.45">
      <c r="A9" s="15" t="s">
        <v>44</v>
      </c>
      <c r="B9" s="338" t="str">
        <f>'A1 Exploitation'!B10:F10</f>
        <v>Directeur magasin &amp; chefs rayons</v>
      </c>
      <c r="C9" s="338"/>
      <c r="D9" s="338"/>
      <c r="E9" s="338"/>
      <c r="F9" s="338"/>
      <c r="G9" s="125"/>
    </row>
    <row r="10" spans="1:7" s="12" customFormat="1" ht="24" x14ac:dyDescent="0.45">
      <c r="A10" s="14" t="s">
        <v>43</v>
      </c>
      <c r="B10" s="335">
        <f>'A1 Exploitation'!B11:F11</f>
        <v>43180</v>
      </c>
      <c r="C10" s="335"/>
      <c r="D10" s="335"/>
      <c r="E10" s="335"/>
      <c r="F10" s="335"/>
      <c r="G10" s="125"/>
    </row>
    <row r="11" spans="1:7" s="12" customFormat="1" ht="24" x14ac:dyDescent="0.45">
      <c r="A11" s="14" t="s">
        <v>294</v>
      </c>
      <c r="B11" s="339">
        <f>D199</f>
        <v>0.95412844036697253</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432</v>
      </c>
      <c r="E48" s="94"/>
      <c r="F48" s="94" t="s">
        <v>356</v>
      </c>
    </row>
    <row r="49" spans="1:7" x14ac:dyDescent="0.3">
      <c r="A49" s="17" t="s">
        <v>24</v>
      </c>
      <c r="B49" s="94">
        <v>2</v>
      </c>
      <c r="C49" s="94"/>
      <c r="D49" s="95"/>
      <c r="E49" s="94"/>
      <c r="F49" s="94"/>
    </row>
    <row r="50" spans="1:7" x14ac:dyDescent="0.3">
      <c r="A50" s="17" t="s">
        <v>84</v>
      </c>
      <c r="B50" s="94">
        <v>2</v>
      </c>
      <c r="C50" s="94"/>
      <c r="D50" s="95" t="s">
        <v>418</v>
      </c>
      <c r="E50" s="94"/>
      <c r="F50" s="94"/>
    </row>
    <row r="51" spans="1:7" ht="18" x14ac:dyDescent="0.35">
      <c r="A51" s="40" t="s">
        <v>296</v>
      </c>
      <c r="B51" s="94" t="s">
        <v>32</v>
      </c>
      <c r="C51" s="120" t="str">
        <f>IF(B51=0, -5, "0")</f>
        <v>0</v>
      </c>
      <c r="D51" s="98"/>
      <c r="E51" s="94"/>
      <c r="F51" s="94"/>
    </row>
    <row r="52" spans="1:7" x14ac:dyDescent="0.3">
      <c r="A52" s="340" t="s">
        <v>36</v>
      </c>
      <c r="B52" s="341"/>
      <c r="C52" s="342"/>
      <c r="D52" s="248">
        <f>SUM(B46:C51)</f>
        <v>9</v>
      </c>
    </row>
    <row r="53" spans="1:7" x14ac:dyDescent="0.3">
      <c r="A53" s="340" t="s">
        <v>295</v>
      </c>
      <c r="B53" s="341"/>
      <c r="C53" s="342"/>
      <c r="D53" s="33">
        <f>D52/(COUNT(B46:C51)*2)</f>
        <v>0.9</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65.25" customHeight="1" x14ac:dyDescent="0.3">
      <c r="A58" s="23" t="s">
        <v>244</v>
      </c>
      <c r="B58" s="94">
        <v>1</v>
      </c>
      <c r="C58" s="94"/>
      <c r="D58" s="95" t="s">
        <v>440</v>
      </c>
      <c r="E58" s="95"/>
      <c r="F58" s="94" t="s">
        <v>356</v>
      </c>
    </row>
    <row r="59" spans="1:7" x14ac:dyDescent="0.3">
      <c r="A59" s="23" t="s">
        <v>92</v>
      </c>
      <c r="B59" s="94">
        <v>2</v>
      </c>
      <c r="C59" s="94"/>
      <c r="D59" s="98"/>
      <c r="E59" s="94"/>
      <c r="F59" s="94"/>
    </row>
    <row r="60" spans="1:7" ht="2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430</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22</v>
      </c>
    </row>
    <row r="85" spans="1:7" x14ac:dyDescent="0.3">
      <c r="A85" s="340" t="s">
        <v>295</v>
      </c>
      <c r="B85" s="341"/>
      <c r="C85" s="342"/>
      <c r="D85" s="33">
        <f>D84/(COUNT(B67:C83)*2)</f>
        <v>1</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t="s">
        <v>420</v>
      </c>
      <c r="E93" s="94"/>
      <c r="F93" s="94"/>
    </row>
    <row r="94" spans="1:7" ht="18" x14ac:dyDescent="0.35">
      <c r="A94" s="40" t="s">
        <v>235</v>
      </c>
      <c r="B94" s="110">
        <v>2</v>
      </c>
      <c r="C94" s="120" t="str">
        <f>IF(B94=0, -5, "0")</f>
        <v>0</v>
      </c>
      <c r="D94" s="95" t="s">
        <v>421</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419</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422</v>
      </c>
      <c r="E101" s="94"/>
      <c r="F101" s="94"/>
    </row>
    <row r="102" spans="1:7" x14ac:dyDescent="0.3">
      <c r="A102" s="340" t="s">
        <v>36</v>
      </c>
      <c r="B102" s="341"/>
      <c r="C102" s="342"/>
      <c r="D102" s="248">
        <f>SUM(B88:C101)</f>
        <v>28</v>
      </c>
    </row>
    <row r="103" spans="1:7" x14ac:dyDescent="0.3">
      <c r="A103" s="340" t="s">
        <v>295</v>
      </c>
      <c r="B103" s="341"/>
      <c r="C103" s="342"/>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18.7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21" customHeight="1" x14ac:dyDescent="0.35">
      <c r="A127" s="43" t="s">
        <v>213</v>
      </c>
      <c r="B127" s="111">
        <v>2</v>
      </c>
      <c r="C127" s="120" t="str">
        <f>IF(B127=0, -5, "0")</f>
        <v>0</v>
      </c>
      <c r="D127" s="107"/>
      <c r="E127" s="102"/>
      <c r="F127" s="94"/>
    </row>
    <row r="128" spans="1:7" ht="18" x14ac:dyDescent="0.35">
      <c r="A128" s="40" t="s">
        <v>236</v>
      </c>
      <c r="B128" s="111">
        <v>2</v>
      </c>
      <c r="C128" s="120" t="str">
        <f>IF(B128=0, -5, "0")</f>
        <v>0</v>
      </c>
      <c r="D128" s="95" t="s">
        <v>425</v>
      </c>
      <c r="E128" s="95"/>
      <c r="F128" s="94"/>
    </row>
    <row r="129" spans="1:7" x14ac:dyDescent="0.3">
      <c r="A129" s="20" t="s">
        <v>166</v>
      </c>
      <c r="B129" s="111">
        <v>1</v>
      </c>
      <c r="C129" s="121"/>
      <c r="D129" s="95" t="s">
        <v>445</v>
      </c>
      <c r="E129" s="95"/>
      <c r="F129" s="94"/>
    </row>
    <row r="130" spans="1:7" ht="36" x14ac:dyDescent="0.35">
      <c r="A130" s="43" t="s">
        <v>194</v>
      </c>
      <c r="B130" s="111">
        <v>2</v>
      </c>
      <c r="C130" s="120" t="str">
        <f>IF(B130=0, -5, "0")</f>
        <v>0</v>
      </c>
      <c r="D130" s="95" t="s">
        <v>446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75" customHeight="1" x14ac:dyDescent="0.3">
      <c r="A140" s="52" t="s">
        <v>278</v>
      </c>
      <c r="B140" s="110">
        <v>0</v>
      </c>
      <c r="C140" s="95"/>
      <c r="D140" s="137" t="s">
        <v>437</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20</v>
      </c>
    </row>
    <row r="150" spans="1:7" x14ac:dyDescent="0.3">
      <c r="A150" s="340" t="s">
        <v>295</v>
      </c>
      <c r="B150" s="341"/>
      <c r="C150" s="342"/>
      <c r="D150" s="33">
        <f>D149/(COUNT(B137:C148)*2)</f>
        <v>0.90909090909090906</v>
      </c>
    </row>
    <row r="151" spans="1:7" s="22" customFormat="1" x14ac:dyDescent="0.3">
      <c r="A151" s="26"/>
      <c r="B151" s="27"/>
      <c r="C151" s="27"/>
      <c r="D151" s="28"/>
      <c r="G151" s="126"/>
    </row>
    <row r="152" spans="1:7" ht="19.5" x14ac:dyDescent="0.4">
      <c r="A152" s="348" t="s">
        <v>217</v>
      </c>
      <c r="B152" s="349"/>
      <c r="C152" s="349"/>
      <c r="D152" s="349"/>
      <c r="E152" s="349"/>
      <c r="F152" s="349"/>
    </row>
    <row r="153" spans="1:7" ht="36" customHeight="1" x14ac:dyDescent="0.3">
      <c r="A153" s="50" t="s">
        <v>279</v>
      </c>
      <c r="B153" s="94">
        <v>1</v>
      </c>
      <c r="C153" s="94"/>
      <c r="D153" s="113" t="s">
        <v>434</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5"/>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0</v>
      </c>
      <c r="C167" s="94"/>
      <c r="D167" s="95" t="s">
        <v>429</v>
      </c>
      <c r="E167" s="95" t="s">
        <v>441</v>
      </c>
      <c r="F167" s="94"/>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ht="33" x14ac:dyDescent="0.3">
      <c r="A173" s="20" t="s">
        <v>180</v>
      </c>
      <c r="B173" s="94">
        <v>1</v>
      </c>
      <c r="C173" s="94"/>
      <c r="D173" s="95" t="s">
        <v>428</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ht="33" x14ac:dyDescent="0.3">
      <c r="A182" s="52" t="s">
        <v>220</v>
      </c>
      <c r="B182" s="94">
        <v>1</v>
      </c>
      <c r="C182" s="94"/>
      <c r="D182" s="95" t="s">
        <v>431</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0" t="s">
        <v>36</v>
      </c>
      <c r="B194" s="341"/>
      <c r="C194" s="342"/>
      <c r="D194" s="54">
        <f>SUM(B190:C193)</f>
        <v>2</v>
      </c>
    </row>
    <row r="195" spans="1:6" x14ac:dyDescent="0.3">
      <c r="A195" s="340" t="s">
        <v>295</v>
      </c>
      <c r="B195" s="341"/>
      <c r="C195" s="342"/>
      <c r="D195" s="33">
        <f>D194/(COUNT(B190:C193)*2)</f>
        <v>1</v>
      </c>
    </row>
    <row r="197" spans="1:6" ht="18" x14ac:dyDescent="0.35">
      <c r="A197" s="64" t="s">
        <v>442</v>
      </c>
      <c r="B197" s="63"/>
      <c r="C197" s="63"/>
      <c r="D197" s="294">
        <v>1</v>
      </c>
      <c r="E197" s="286"/>
      <c r="F197" s="287"/>
    </row>
    <row r="198" spans="1:6" ht="22.5" x14ac:dyDescent="0.3">
      <c r="A198" s="35" t="s">
        <v>45</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0.95412844036697253</v>
      </c>
    </row>
  </sheetData>
  <sheetProtection algorithmName="SHA-512" hashValue="b2rZqmVUTaY8tuy/tfVBkJF9v5i0rsRdbTQcZEaFtifaZvjwiMjDuG+2TFNc5lvpzLUPIblW9ycsfm7YhlECVA==" saltValue="G5UH/i/ez91HAFdyzzCEB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46" zoomScale="80" zoomScaleNormal="100" zoomScaleSheetLayoutView="80" workbookViewId="0">
      <selection activeCell="B531" sqref="B520:B53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4"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125"/>
      <c r="E2" s="259"/>
      <c r="F2" s="199"/>
      <c r="G2" s="125"/>
    </row>
    <row r="3" spans="1:7" ht="24" x14ac:dyDescent="0.45">
      <c r="C3" s="24">
        <v>2</v>
      </c>
      <c r="D3" s="125"/>
      <c r="E3" s="259"/>
      <c r="F3" s="199"/>
      <c r="G3" s="125"/>
    </row>
    <row r="4" spans="1:7" ht="24" x14ac:dyDescent="0.45">
      <c r="C4" s="24" t="s">
        <v>32</v>
      </c>
      <c r="D4" s="125"/>
      <c r="E4" s="259"/>
      <c r="F4" s="199"/>
      <c r="G4" s="125"/>
    </row>
    <row r="5" spans="1:7" ht="24" x14ac:dyDescent="0.45">
      <c r="D5" s="125"/>
      <c r="E5" s="259"/>
      <c r="F5" s="199"/>
      <c r="G5" s="125"/>
    </row>
    <row r="6" spans="1:7" ht="24" x14ac:dyDescent="0.45">
      <c r="D6" s="125"/>
      <c r="E6" s="259"/>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t="s">
        <v>458</v>
      </c>
      <c r="C9" s="315"/>
      <c r="D9" s="315"/>
      <c r="E9" s="315"/>
      <c r="F9" s="315"/>
      <c r="G9" s="125"/>
    </row>
    <row r="10" spans="1:7" ht="24" x14ac:dyDescent="0.45">
      <c r="A10" s="15" t="s">
        <v>44</v>
      </c>
      <c r="B10" s="316" t="s">
        <v>459</v>
      </c>
      <c r="C10" s="316"/>
      <c r="D10" s="316"/>
      <c r="E10" s="316"/>
      <c r="F10" s="316"/>
      <c r="G10" s="125"/>
    </row>
    <row r="11" spans="1:7" ht="24" x14ac:dyDescent="0.45">
      <c r="A11" s="14" t="s">
        <v>43</v>
      </c>
      <c r="B11" s="311">
        <v>43257</v>
      </c>
      <c r="C11" s="311"/>
      <c r="D11" s="311"/>
      <c r="E11" s="311"/>
      <c r="F11" s="311"/>
      <c r="G11" s="125"/>
    </row>
    <row r="12" spans="1:7" ht="24" x14ac:dyDescent="0.45">
      <c r="A12" s="14" t="s">
        <v>239</v>
      </c>
      <c r="B12" s="317">
        <f>D549</f>
        <v>0.95090909090909093</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19" t="s">
        <v>30</v>
      </c>
      <c r="B17" s="320" t="s">
        <v>31</v>
      </c>
      <c r="C17" s="320"/>
      <c r="D17" s="354" t="s">
        <v>46</v>
      </c>
      <c r="E17" s="321" t="s">
        <v>310</v>
      </c>
      <c r="F17" s="321" t="s">
        <v>358</v>
      </c>
    </row>
    <row r="18" spans="1:8" ht="16.5" customHeight="1" x14ac:dyDescent="0.3">
      <c r="A18" s="319"/>
      <c r="B18" s="41" t="s">
        <v>34</v>
      </c>
      <c r="C18" s="41" t="s">
        <v>33</v>
      </c>
      <c r="D18" s="354"/>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27"/>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5"/>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79" t="str">
        <f>IF(D41=1, 2, IF(AND(D41&lt;1,D41&gt;0), 1, "0"))</f>
        <v>0</v>
      </c>
      <c r="C41" s="130"/>
      <c r="D41" s="280" t="str">
        <f>IFERROR(E41/F41,"N.A")</f>
        <v>N.A</v>
      </c>
      <c r="E41" s="281">
        <f>COUNTIF('A1 Exploitation'!F21:F40,"ok")</f>
        <v>0</v>
      </c>
      <c r="F41" s="282">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row>
    <row r="48" spans="1:7" ht="18" x14ac:dyDescent="0.35">
      <c r="A48" s="185" t="s">
        <v>124</v>
      </c>
      <c r="B48" s="185"/>
      <c r="C48" s="185"/>
      <c r="D48" s="185"/>
      <c r="E48" s="185"/>
      <c r="F48" s="201"/>
    </row>
    <row r="49" spans="1:7" x14ac:dyDescent="0.3">
      <c r="A49" s="146">
        <f>B11</f>
        <v>43257</v>
      </c>
      <c r="B49" s="124"/>
      <c r="C49" s="135"/>
    </row>
    <row r="50" spans="1:7" x14ac:dyDescent="0.3">
      <c r="A50" s="319" t="s">
        <v>30</v>
      </c>
      <c r="B50" s="320" t="s">
        <v>31</v>
      </c>
      <c r="C50" s="320"/>
      <c r="D50" s="354" t="s">
        <v>46</v>
      </c>
      <c r="E50" s="321" t="s">
        <v>310</v>
      </c>
      <c r="F50" s="321" t="s">
        <v>360</v>
      </c>
      <c r="G50" s="127"/>
    </row>
    <row r="51" spans="1:7" x14ac:dyDescent="0.3">
      <c r="A51" s="319"/>
      <c r="B51" s="41" t="s">
        <v>34</v>
      </c>
      <c r="C51" s="41" t="s">
        <v>33</v>
      </c>
      <c r="D51" s="354"/>
      <c r="E51" s="321"/>
      <c r="F51" s="321"/>
    </row>
    <row r="52" spans="1:7" x14ac:dyDescent="0.3">
      <c r="A52" s="196" t="s">
        <v>58</v>
      </c>
      <c r="B52" s="197"/>
      <c r="C52" s="197"/>
      <c r="D52" s="197"/>
      <c r="E52" s="197"/>
      <c r="F52" s="197"/>
    </row>
    <row r="53" spans="1:7" x14ac:dyDescent="0.3">
      <c r="A53" s="10" t="s">
        <v>99</v>
      </c>
      <c r="B53" s="130">
        <v>2</v>
      </c>
      <c r="C53" s="130"/>
      <c r="D53" s="138"/>
      <c r="E53" s="94"/>
      <c r="F53" s="204" t="s">
        <v>356</v>
      </c>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102.75" customHeight="1" x14ac:dyDescent="0.3">
      <c r="A98" s="219" t="s">
        <v>392</v>
      </c>
      <c r="B98" s="130">
        <v>0</v>
      </c>
      <c r="C98" s="213"/>
      <c r="D98" s="223" t="s">
        <v>460</v>
      </c>
      <c r="E98" s="223" t="s">
        <v>461</v>
      </c>
      <c r="F98" s="204" t="s">
        <v>356</v>
      </c>
      <c r="G98" s="127"/>
    </row>
    <row r="99" spans="1:7" s="112" customFormat="1" ht="42.75" customHeight="1" x14ac:dyDescent="0.3">
      <c r="A99" s="219" t="s">
        <v>249</v>
      </c>
      <c r="B99" s="279">
        <f>IF(D99=1, 2, IF(AND(D99&lt;1,D99&gt;0), 1, "0"))</f>
        <v>2</v>
      </c>
      <c r="C99" s="213"/>
      <c r="D99" s="280">
        <f>IFERROR(E99/F99,"N.A")</f>
        <v>1</v>
      </c>
      <c r="E99" s="281">
        <f>COUNTIF('A1 Exploitation'!F53:F98,"ok")</f>
        <v>1</v>
      </c>
      <c r="F99" s="282">
        <f>COUNTA('A1 Exploitation'!F53:F98)</f>
        <v>1</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row>
    <row r="105" spans="1:7" ht="18" x14ac:dyDescent="0.35">
      <c r="A105" s="185" t="s">
        <v>116</v>
      </c>
      <c r="B105" s="185"/>
      <c r="C105" s="185"/>
      <c r="D105" s="185"/>
      <c r="E105" s="185"/>
      <c r="F105" s="201"/>
    </row>
    <row r="106" spans="1:7" x14ac:dyDescent="0.3">
      <c r="A106" s="146">
        <f>B11</f>
        <v>43257</v>
      </c>
      <c r="B106" s="124"/>
      <c r="C106" s="135"/>
    </row>
    <row r="107" spans="1:7" x14ac:dyDescent="0.3">
      <c r="A107" s="319" t="s">
        <v>30</v>
      </c>
      <c r="B107" s="320" t="s">
        <v>31</v>
      </c>
      <c r="C107" s="320"/>
      <c r="D107" s="354" t="s">
        <v>46</v>
      </c>
      <c r="E107" s="321" t="s">
        <v>310</v>
      </c>
      <c r="F107" s="321" t="s">
        <v>360</v>
      </c>
    </row>
    <row r="108" spans="1:7" x14ac:dyDescent="0.3">
      <c r="A108" s="319"/>
      <c r="B108" s="41" t="s">
        <v>34</v>
      </c>
      <c r="C108" s="41" t="s">
        <v>33</v>
      </c>
      <c r="D108" s="354"/>
      <c r="E108" s="321"/>
      <c r="F108" s="321"/>
      <c r="G108" s="214"/>
    </row>
    <row r="109" spans="1:7" x14ac:dyDescent="0.3">
      <c r="A109" s="196" t="s">
        <v>58</v>
      </c>
      <c r="B109" s="197"/>
      <c r="C109" s="197"/>
      <c r="D109" s="197"/>
      <c r="E109" s="197"/>
      <c r="F109" s="197"/>
    </row>
    <row r="110" spans="1:7" ht="33" x14ac:dyDescent="0.3">
      <c r="A110" s="7" t="s">
        <v>53</v>
      </c>
      <c r="B110" s="130" t="s">
        <v>32</v>
      </c>
      <c r="C110" s="130"/>
      <c r="D110" s="128" t="s">
        <v>462</v>
      </c>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E119" s="198"/>
    </row>
    <row r="120" spans="1:6" ht="18" x14ac:dyDescent="0.3">
      <c r="A120" s="194" t="s">
        <v>120</v>
      </c>
      <c r="B120" s="278"/>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79" t="str">
        <f>IF(D153=1, 2, IF(AND(D153&lt;1,D153&gt;0), 1, "0"))</f>
        <v>0</v>
      </c>
      <c r="C153" s="140"/>
      <c r="D153" s="280" t="str">
        <f>IFERROR(E153/F153,"N.A")</f>
        <v>N.A</v>
      </c>
      <c r="E153" s="281">
        <f>COUNTIF('A1 Exploitation'!F110:F152,"ok")</f>
        <v>0</v>
      </c>
      <c r="F153" s="282">
        <f>COUNTA('A1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19" t="s">
        <v>30</v>
      </c>
      <c r="B162" s="320" t="s">
        <v>31</v>
      </c>
      <c r="C162" s="320"/>
      <c r="D162" s="354" t="s">
        <v>46</v>
      </c>
      <c r="E162" s="321" t="s">
        <v>310</v>
      </c>
      <c r="F162" s="321" t="s">
        <v>360</v>
      </c>
      <c r="G162" s="127"/>
    </row>
    <row r="163" spans="1:7" x14ac:dyDescent="0.3">
      <c r="A163" s="319"/>
      <c r="B163" s="41" t="s">
        <v>34</v>
      </c>
      <c r="C163" s="41" t="s">
        <v>33</v>
      </c>
      <c r="D163" s="354"/>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79">
        <f>IF(D200=1, 2, IF(AND(D200&lt;1,D200&gt;0), 1, "0"))</f>
        <v>2</v>
      </c>
      <c r="C200" s="130"/>
      <c r="D200" s="280">
        <f>IFERROR(E200/F200,"N.A")</f>
        <v>1</v>
      </c>
      <c r="E200" s="281">
        <f>COUNTIF('A1 Exploitation'!F165:F199,"ok")</f>
        <v>1</v>
      </c>
      <c r="F200" s="282">
        <f>COUNTA('A1 Exploitation'!F165:F199)</f>
        <v>1</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row>
    <row r="207" spans="1:7" ht="18" x14ac:dyDescent="0.35">
      <c r="A207" s="185" t="s">
        <v>154</v>
      </c>
      <c r="B207" s="185"/>
      <c r="C207" s="185"/>
      <c r="D207" s="185"/>
      <c r="E207" s="185"/>
      <c r="F207" s="201"/>
    </row>
    <row r="208" spans="1:7" x14ac:dyDescent="0.3">
      <c r="A208" s="158">
        <f>B11</f>
        <v>43257</v>
      </c>
      <c r="B208" s="124"/>
      <c r="C208" s="135"/>
    </row>
    <row r="209" spans="1:7" x14ac:dyDescent="0.3">
      <c r="A209" s="319" t="s">
        <v>30</v>
      </c>
      <c r="B209" s="320" t="s">
        <v>31</v>
      </c>
      <c r="C209" s="320"/>
      <c r="D209" s="354" t="s">
        <v>46</v>
      </c>
      <c r="E209" s="321" t="s">
        <v>310</v>
      </c>
      <c r="F209" s="321" t="s">
        <v>360</v>
      </c>
      <c r="G209" s="127"/>
    </row>
    <row r="210" spans="1:7" x14ac:dyDescent="0.3">
      <c r="A210" s="319"/>
      <c r="B210" s="41" t="s">
        <v>34</v>
      </c>
      <c r="C210" s="41" t="s">
        <v>33</v>
      </c>
      <c r="D210" s="354"/>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5.5" customHeight="1" x14ac:dyDescent="0.3">
      <c r="A228" s="4" t="s">
        <v>173</v>
      </c>
      <c r="B228" s="130">
        <v>0</v>
      </c>
      <c r="C228" s="136"/>
      <c r="D228" s="113" t="s">
        <v>463</v>
      </c>
      <c r="E228" s="113" t="s">
        <v>464</v>
      </c>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f>IF(D261=1, 2, IF(AND(D261&lt;1,D261&gt;0), 1, "0"))</f>
        <v>2</v>
      </c>
      <c r="C261" s="140"/>
      <c r="D261" s="280">
        <f>IFERROR(E261/F261,"N.A")</f>
        <v>1</v>
      </c>
      <c r="E261" s="281">
        <f>COUNTIF('A1 Exploitation'!F212:F260,"ok")</f>
        <v>2</v>
      </c>
      <c r="F261" s="282">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F269" s="206"/>
      <c r="G269" s="214"/>
    </row>
    <row r="270" spans="1:7" s="16" customFormat="1" x14ac:dyDescent="0.3">
      <c r="A270" s="319" t="s">
        <v>30</v>
      </c>
      <c r="B270" s="320" t="s">
        <v>31</v>
      </c>
      <c r="C270" s="320"/>
      <c r="D270" s="354" t="s">
        <v>46</v>
      </c>
      <c r="E270" s="321" t="s">
        <v>310</v>
      </c>
      <c r="F270" s="321" t="s">
        <v>360</v>
      </c>
      <c r="G270" s="214"/>
    </row>
    <row r="271" spans="1:7" s="16" customFormat="1" x14ac:dyDescent="0.3">
      <c r="A271" s="319"/>
      <c r="B271" s="41" t="s">
        <v>34</v>
      </c>
      <c r="C271" s="41" t="s">
        <v>33</v>
      </c>
      <c r="D271" s="354"/>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16"/>
      <c r="E278" s="106"/>
      <c r="F278" s="204"/>
      <c r="G278" s="214"/>
    </row>
    <row r="279" spans="1:7" s="16" customFormat="1" ht="30" x14ac:dyDescent="0.3">
      <c r="A279" s="10" t="s">
        <v>174</v>
      </c>
      <c r="B279" s="130">
        <v>2</v>
      </c>
      <c r="C279" s="130"/>
      <c r="D279" s="116"/>
      <c r="E279" s="106"/>
      <c r="F279" s="204"/>
      <c r="G279" s="214"/>
    </row>
    <row r="280" spans="1:7" s="16" customFormat="1" x14ac:dyDescent="0.3">
      <c r="A280" s="10" t="s">
        <v>147</v>
      </c>
      <c r="B280" s="130">
        <v>2</v>
      </c>
      <c r="C280" s="150"/>
      <c r="D280" s="116"/>
      <c r="E280" s="106"/>
      <c r="F280" s="204"/>
      <c r="G280" s="214"/>
    </row>
    <row r="281" spans="1:7" s="16" customFormat="1" ht="115.5" x14ac:dyDescent="0.3">
      <c r="A281" s="7" t="s">
        <v>62</v>
      </c>
      <c r="B281" s="130">
        <v>0</v>
      </c>
      <c r="C281" s="130"/>
      <c r="D281" s="116" t="s">
        <v>465</v>
      </c>
      <c r="E281" s="116" t="s">
        <v>466</v>
      </c>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D289" s="214"/>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f>IF(D313=1, 2, IF(AND(D313&lt;1,D313&gt;0), 1, "0"))</f>
        <v>1</v>
      </c>
      <c r="C313" s="140"/>
      <c r="D313" s="280">
        <f>IFERROR(E313/F313,"N.A")</f>
        <v>0.75</v>
      </c>
      <c r="E313" s="281">
        <f>COUNTIF('A1 Exploitation'!F273:F312,"ok")</f>
        <v>3</v>
      </c>
      <c r="F313" s="282">
        <f>COUNTA('A1 Exploitation'!F273:F312)</f>
        <v>4</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19" t="s">
        <v>30</v>
      </c>
      <c r="B322" s="320" t="s">
        <v>31</v>
      </c>
      <c r="C322" s="320"/>
      <c r="D322" s="354" t="s">
        <v>46</v>
      </c>
      <c r="E322" s="321" t="s">
        <v>310</v>
      </c>
      <c r="F322" s="321" t="s">
        <v>360</v>
      </c>
      <c r="G322" s="127"/>
    </row>
    <row r="323" spans="1:7" x14ac:dyDescent="0.3">
      <c r="A323" s="319"/>
      <c r="B323" s="41" t="s">
        <v>34</v>
      </c>
      <c r="C323" s="41" t="s">
        <v>33</v>
      </c>
      <c r="D323" s="354"/>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t="str">
        <f>IF(D353=1, 2, IF(AND(D353&lt;1,D353&gt;0), 1, "0"))</f>
        <v>0</v>
      </c>
      <c r="C353" s="130"/>
      <c r="D353" s="280" t="str">
        <f>IFERROR(E353/F353,"N.A")</f>
        <v>N.A</v>
      </c>
      <c r="E353" s="281">
        <f>COUNTIF('A1 Exploitation'!F325:F352,"ok")</f>
        <v>0</v>
      </c>
      <c r="F353" s="282">
        <f>COUNTA('A1 Exploitation'!F325:F352)</f>
        <v>0</v>
      </c>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row>
    <row r="360" spans="1:7" ht="18" x14ac:dyDescent="0.35">
      <c r="A360" s="185" t="s">
        <v>21</v>
      </c>
      <c r="B360" s="185"/>
      <c r="C360" s="185"/>
      <c r="D360" s="185"/>
      <c r="E360" s="185"/>
      <c r="F360" s="201"/>
    </row>
    <row r="361" spans="1:7" x14ac:dyDescent="0.3">
      <c r="A361" s="73">
        <f>B11</f>
        <v>43257</v>
      </c>
      <c r="B361" s="124"/>
      <c r="C361" s="135"/>
    </row>
    <row r="362" spans="1:7" x14ac:dyDescent="0.3">
      <c r="A362" s="319" t="s">
        <v>30</v>
      </c>
      <c r="B362" s="320" t="s">
        <v>31</v>
      </c>
      <c r="C362" s="320"/>
      <c r="D362" s="354" t="s">
        <v>46</v>
      </c>
      <c r="E362" s="321" t="s">
        <v>310</v>
      </c>
      <c r="F362" s="321" t="s">
        <v>360</v>
      </c>
      <c r="G362" s="127"/>
    </row>
    <row r="363" spans="1:7" x14ac:dyDescent="0.3">
      <c r="A363" s="319"/>
      <c r="B363" s="41" t="s">
        <v>34</v>
      </c>
      <c r="C363" s="41" t="s">
        <v>33</v>
      </c>
      <c r="D363" s="354"/>
      <c r="E363" s="321"/>
      <c r="F363" s="321"/>
    </row>
    <row r="364" spans="1:7" ht="18" x14ac:dyDescent="0.3">
      <c r="A364" s="194" t="s">
        <v>12</v>
      </c>
      <c r="B364" s="195"/>
      <c r="C364" s="195"/>
      <c r="D364" s="195"/>
      <c r="E364" s="195"/>
      <c r="F364" s="197"/>
    </row>
    <row r="365" spans="1:7" ht="49.5" x14ac:dyDescent="0.3">
      <c r="A365" s="70" t="s">
        <v>99</v>
      </c>
      <c r="B365" s="130">
        <v>0</v>
      </c>
      <c r="C365" s="130"/>
      <c r="D365" s="113" t="s">
        <v>470</v>
      </c>
      <c r="E365" s="113" t="s">
        <v>471</v>
      </c>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469</v>
      </c>
      <c r="E371" s="94"/>
      <c r="F371" s="204" t="s">
        <v>356</v>
      </c>
      <c r="G371" s="127"/>
    </row>
    <row r="372" spans="1:7" ht="30" x14ac:dyDescent="0.3">
      <c r="A372" s="70" t="s">
        <v>262</v>
      </c>
      <c r="B372" s="130">
        <v>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G375" s="127"/>
    </row>
    <row r="376" spans="1:7" ht="18" x14ac:dyDescent="0.3">
      <c r="A376" s="194" t="s">
        <v>25</v>
      </c>
      <c r="B376" s="195"/>
      <c r="C376" s="195"/>
      <c r="D376" s="195"/>
      <c r="E376" s="195"/>
      <c r="F376" s="197"/>
      <c r="G376" s="127"/>
    </row>
    <row r="377" spans="1:7" x14ac:dyDescent="0.3">
      <c r="A377" s="70" t="s">
        <v>100</v>
      </c>
      <c r="B377" s="130">
        <v>0</v>
      </c>
      <c r="C377" s="130"/>
      <c r="D377" s="95" t="s">
        <v>468</v>
      </c>
      <c r="E377" s="94" t="s">
        <v>467</v>
      </c>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79">
        <f>IF(D386=1, 2, IF(AND(D386&lt;1,D386&gt;0), 1, "0"))</f>
        <v>2</v>
      </c>
      <c r="C386" s="130"/>
      <c r="D386" s="280">
        <f>IFERROR(E386/F386,"N.A")</f>
        <v>1</v>
      </c>
      <c r="E386" s="281">
        <f>COUNTIF('A1 Exploitation'!F365:F385,"ok")</f>
        <v>2</v>
      </c>
      <c r="F386" s="282">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19" t="s">
        <v>30</v>
      </c>
      <c r="B395" s="320" t="s">
        <v>31</v>
      </c>
      <c r="C395" s="320"/>
      <c r="D395" s="354" t="s">
        <v>46</v>
      </c>
      <c r="E395" s="321" t="s">
        <v>310</v>
      </c>
      <c r="F395" s="321" t="s">
        <v>360</v>
      </c>
      <c r="G395" s="127"/>
    </row>
    <row r="396" spans="1:7" x14ac:dyDescent="0.3">
      <c r="A396" s="319"/>
      <c r="B396" s="41" t="s">
        <v>34</v>
      </c>
      <c r="C396" s="41" t="s">
        <v>33</v>
      </c>
      <c r="D396" s="354"/>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50.25" x14ac:dyDescent="0.35">
      <c r="A411" s="261" t="s">
        <v>55</v>
      </c>
      <c r="B411" s="130">
        <v>1</v>
      </c>
      <c r="C411" s="136">
        <f>IF(B411=0, -10, IF(B411=1, -5, "0"))</f>
        <v>-5</v>
      </c>
      <c r="D411" s="95" t="s">
        <v>472</v>
      </c>
      <c r="E411" s="95" t="s">
        <v>473</v>
      </c>
      <c r="F411" s="204" t="s">
        <v>356</v>
      </c>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33" x14ac:dyDescent="0.3">
      <c r="A415" s="210" t="s">
        <v>105</v>
      </c>
      <c r="B415" s="130">
        <v>1</v>
      </c>
      <c r="C415" s="136" t="str">
        <f>IF(B415=0, -5, "0")</f>
        <v>0</v>
      </c>
      <c r="D415" s="293" t="s">
        <v>474</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7</v>
      </c>
    </row>
    <row r="418" spans="1:16382" x14ac:dyDescent="0.3">
      <c r="A418" s="5" t="s">
        <v>35</v>
      </c>
      <c r="B418" s="132"/>
      <c r="C418" s="132"/>
      <c r="D418" s="169">
        <f>D417/(COUNT(B410:C416)*2)</f>
        <v>0.4375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79">
        <f>IF(D439=1, 2, IF(AND(D439&lt;1,D439&gt;0), 1, "0"))</f>
        <v>2</v>
      </c>
      <c r="C439" s="130"/>
      <c r="D439" s="280">
        <f>IFERROR(E439/F439,"N.A")</f>
        <v>1</v>
      </c>
      <c r="E439" s="281">
        <f>COUNTIF('A1 Exploitation'!F398:F438,"ok")</f>
        <v>1</v>
      </c>
      <c r="F439" s="282">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D443/(COUNT(B430:C434,B410:C416,B421:C425,B398:C404,B436:C439)*2)</f>
        <v>0.87931034482758619</v>
      </c>
      <c r="E444" s="112"/>
    </row>
    <row r="445" spans="1:7" x14ac:dyDescent="0.3">
      <c r="A445" s="1"/>
      <c r="B445" s="124"/>
      <c r="C445" s="135"/>
    </row>
    <row r="446" spans="1:7" ht="18" x14ac:dyDescent="0.35">
      <c r="A446" s="185" t="s">
        <v>112</v>
      </c>
      <c r="B446" s="185"/>
      <c r="C446" s="185"/>
      <c r="D446" s="185"/>
      <c r="E446" s="185"/>
      <c r="F446" s="201"/>
      <c r="G446" s="127"/>
    </row>
    <row r="447" spans="1:7" x14ac:dyDescent="0.3">
      <c r="A447" s="72">
        <f>B11</f>
        <v>43257</v>
      </c>
      <c r="B447" s="124"/>
      <c r="C447" s="135"/>
    </row>
    <row r="448" spans="1:7" x14ac:dyDescent="0.3">
      <c r="A448" s="319" t="s">
        <v>30</v>
      </c>
      <c r="B448" s="320" t="s">
        <v>31</v>
      </c>
      <c r="C448" s="320"/>
      <c r="D448" s="354" t="s">
        <v>46</v>
      </c>
      <c r="E448" s="321" t="s">
        <v>310</v>
      </c>
      <c r="F448" s="321" t="s">
        <v>360</v>
      </c>
      <c r="G448" s="127"/>
    </row>
    <row r="449" spans="1:6" x14ac:dyDescent="0.3">
      <c r="A449" s="319"/>
      <c r="B449" s="41" t="s">
        <v>34</v>
      </c>
      <c r="C449" s="41" t="s">
        <v>33</v>
      </c>
      <c r="D449" s="354"/>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ht="33" x14ac:dyDescent="0.3">
      <c r="A454" s="9" t="s">
        <v>175</v>
      </c>
      <c r="B454" s="130">
        <v>1</v>
      </c>
      <c r="C454" s="131"/>
      <c r="D454" s="116" t="s">
        <v>475</v>
      </c>
      <c r="E454" s="94"/>
      <c r="F454" s="204" t="s">
        <v>356</v>
      </c>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row>
    <row r="460" spans="1:6" x14ac:dyDescent="0.3">
      <c r="A460" s="196" t="s">
        <v>109</v>
      </c>
      <c r="B460" s="197"/>
      <c r="C460" s="197"/>
      <c r="D460" s="197"/>
      <c r="E460" s="197"/>
      <c r="F460" s="197"/>
    </row>
    <row r="461" spans="1:6" x14ac:dyDescent="0.3">
      <c r="A461" s="209" t="s">
        <v>114</v>
      </c>
      <c r="B461" s="130">
        <v>1</v>
      </c>
      <c r="C461" s="150" t="str">
        <f>IF(B461=0, -5, "0")</f>
        <v>0</v>
      </c>
      <c r="D461" s="95" t="s">
        <v>476</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79" t="str">
        <f>IF(D476=1, 2, IF(AND(D476&lt;1,D476&gt;0), 1, "0"))</f>
        <v>0</v>
      </c>
      <c r="C476" s="140"/>
      <c r="D476" s="280" t="str">
        <f>IFERROR(E475/F475,"N.A")</f>
        <v>N.A</v>
      </c>
      <c r="E476" s="281">
        <f>COUNTIF('A1 Exploitation'!F451:F475,"ok")</f>
        <v>0</v>
      </c>
      <c r="F476" s="282">
        <f>COUNTA('A1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row>
    <row r="483" spans="1:7" ht="21.75" customHeight="1" x14ac:dyDescent="0.35">
      <c r="A483" s="334" t="s">
        <v>367</v>
      </c>
      <c r="B483" s="334"/>
      <c r="C483" s="334"/>
      <c r="D483" s="334"/>
      <c r="E483" s="185"/>
      <c r="F483" s="201"/>
    </row>
    <row r="484" spans="1:7" x14ac:dyDescent="0.3">
      <c r="A484" s="74">
        <f>B11</f>
        <v>43257</v>
      </c>
      <c r="B484" s="124"/>
      <c r="C484" s="135"/>
    </row>
    <row r="485" spans="1:7" x14ac:dyDescent="0.3">
      <c r="A485" s="319" t="s">
        <v>30</v>
      </c>
      <c r="B485" s="320" t="s">
        <v>31</v>
      </c>
      <c r="C485" s="320"/>
      <c r="D485" s="354" t="s">
        <v>46</v>
      </c>
      <c r="E485" s="321" t="s">
        <v>310</v>
      </c>
      <c r="F485" s="321" t="s">
        <v>360</v>
      </c>
      <c r="G485" s="127"/>
    </row>
    <row r="486" spans="1:7" x14ac:dyDescent="0.3">
      <c r="A486" s="319"/>
      <c r="B486" s="41" t="s">
        <v>34</v>
      </c>
      <c r="C486" s="41" t="s">
        <v>33</v>
      </c>
      <c r="D486" s="354"/>
      <c r="E486" s="321"/>
      <c r="F486" s="321"/>
    </row>
    <row r="487" spans="1:7" ht="18" x14ac:dyDescent="0.3">
      <c r="A487" s="194" t="s">
        <v>368</v>
      </c>
      <c r="B487" s="195"/>
      <c r="C487" s="195"/>
      <c r="D487" s="195"/>
      <c r="E487" s="195"/>
      <c r="F487" s="197"/>
    </row>
    <row r="488" spans="1:7" ht="22.5" customHeight="1"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5"/>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79">
        <f>IF(D498=1, 2, IF(AND(D498&lt;1,D498&gt;0), 1, "0"))</f>
        <v>2</v>
      </c>
      <c r="C498" s="213"/>
      <c r="D498" s="280">
        <f>IFERROR(E498/F498,"N.A")</f>
        <v>1</v>
      </c>
      <c r="E498" s="281">
        <f>COUNTIF('A1 Exploitation'!F488:F497,"ok")</f>
        <v>1</v>
      </c>
      <c r="F498" s="282">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row>
    <row r="505" spans="1:7" ht="18" x14ac:dyDescent="0.35">
      <c r="A505" s="185" t="s">
        <v>163</v>
      </c>
      <c r="B505" s="185"/>
      <c r="C505" s="185"/>
      <c r="D505" s="185"/>
      <c r="E505" s="185"/>
      <c r="F505" s="201"/>
    </row>
    <row r="506" spans="1:7" x14ac:dyDescent="0.3">
      <c r="A506" s="186">
        <f>B11</f>
        <v>43257</v>
      </c>
      <c r="B506" s="124"/>
      <c r="C506" s="135"/>
    </row>
    <row r="507" spans="1:7" x14ac:dyDescent="0.3">
      <c r="A507" s="319" t="s">
        <v>30</v>
      </c>
      <c r="B507" s="320" t="s">
        <v>31</v>
      </c>
      <c r="C507" s="320"/>
      <c r="D507" s="354" t="s">
        <v>46</v>
      </c>
      <c r="E507" s="321" t="s">
        <v>310</v>
      </c>
      <c r="F507" s="321" t="s">
        <v>360</v>
      </c>
      <c r="G507" s="127"/>
    </row>
    <row r="508" spans="1:7" x14ac:dyDescent="0.3">
      <c r="A508" s="319"/>
      <c r="B508" s="41" t="s">
        <v>34</v>
      </c>
      <c r="C508" s="41" t="s">
        <v>33</v>
      </c>
      <c r="D508" s="355"/>
      <c r="E508" s="321"/>
      <c r="F508" s="321"/>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t="str">
        <f>IF(D512=1, 2, IF(AND(D512&lt;1,D512&gt;0), 1, "0"))</f>
        <v>0</v>
      </c>
      <c r="C512" s="140"/>
      <c r="D512" s="280" t="str">
        <f>IFERROR(E512/F512,"N.A")</f>
        <v>N.A</v>
      </c>
      <c r="E512" s="283">
        <f>COUNTIF('A1 Exploitation'!F509:F511,"ok")</f>
        <v>0</v>
      </c>
      <c r="F512" s="284">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row>
    <row r="516" spans="1:7" ht="18" x14ac:dyDescent="0.35">
      <c r="A516" s="185" t="s">
        <v>138</v>
      </c>
      <c r="B516" s="185"/>
      <c r="C516" s="185"/>
      <c r="D516" s="185"/>
      <c r="E516" s="185"/>
      <c r="F516" s="201"/>
    </row>
    <row r="517" spans="1:7" x14ac:dyDescent="0.3">
      <c r="A517" s="187">
        <f>B11</f>
        <v>43257</v>
      </c>
      <c r="B517" s="124"/>
      <c r="C517" s="135"/>
    </row>
    <row r="518" spans="1:7" x14ac:dyDescent="0.3">
      <c r="A518" s="319" t="s">
        <v>30</v>
      </c>
      <c r="B518" s="320" t="s">
        <v>31</v>
      </c>
      <c r="C518" s="320"/>
      <c r="D518" s="354" t="s">
        <v>46</v>
      </c>
      <c r="E518" s="321" t="s">
        <v>310</v>
      </c>
      <c r="F518" s="321" t="s">
        <v>360</v>
      </c>
      <c r="G518" s="127"/>
    </row>
    <row r="519" spans="1:7" x14ac:dyDescent="0.3">
      <c r="A519" s="319"/>
      <c r="B519" s="41" t="s">
        <v>34</v>
      </c>
      <c r="C519" s="41" t="s">
        <v>33</v>
      </c>
      <c r="D519" s="355"/>
      <c r="E519" s="321"/>
      <c r="F519" s="321"/>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ht="33" x14ac:dyDescent="0.3">
      <c r="A527" s="55" t="s">
        <v>352</v>
      </c>
      <c r="B527" s="130" t="s">
        <v>32</v>
      </c>
      <c r="C527" s="94"/>
      <c r="D527" s="95" t="s">
        <v>477</v>
      </c>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79">
        <f>IF(D532=1, 2, IF(AND(D532&lt;1,D532&gt;0), 1, "0"))</f>
        <v>2</v>
      </c>
      <c r="C532" s="140"/>
      <c r="D532" s="280">
        <f>IFERROR(E532/F532,"N.A")</f>
        <v>1</v>
      </c>
      <c r="E532" s="281">
        <f>COUNTIF('A1 Exploitation'!F520:F531,"ok")</f>
        <v>1</v>
      </c>
      <c r="F532" s="282">
        <f>COUNTIF('A1 Exploitation'!F520:F531,"ok")</f>
        <v>1</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row>
    <row r="536" spans="1:7" ht="22.5" customHeight="1" x14ac:dyDescent="0.35">
      <c r="A536" s="185" t="s">
        <v>139</v>
      </c>
      <c r="B536" s="185"/>
      <c r="C536" s="185"/>
      <c r="D536" s="185"/>
      <c r="E536" s="185"/>
      <c r="F536" s="201"/>
      <c r="G536" s="127"/>
    </row>
    <row r="537" spans="1:7" x14ac:dyDescent="0.3">
      <c r="A537" s="146">
        <f>B11</f>
        <v>43257</v>
      </c>
      <c r="B537" s="124"/>
      <c r="C537" s="135"/>
      <c r="G537" s="127"/>
    </row>
    <row r="538" spans="1:7" x14ac:dyDescent="0.3">
      <c r="A538" s="319" t="s">
        <v>30</v>
      </c>
      <c r="B538" s="320" t="s">
        <v>31</v>
      </c>
      <c r="C538" s="320"/>
      <c r="D538" s="354" t="s">
        <v>46</v>
      </c>
      <c r="E538" s="321" t="s">
        <v>310</v>
      </c>
      <c r="F538" s="321" t="s">
        <v>360</v>
      </c>
      <c r="G538" s="127"/>
    </row>
    <row r="539" spans="1:7" x14ac:dyDescent="0.3">
      <c r="A539" s="319"/>
      <c r="B539" s="41" t="s">
        <v>34</v>
      </c>
      <c r="C539" s="41" t="s">
        <v>33</v>
      </c>
      <c r="D539" s="355"/>
      <c r="E539" s="321"/>
      <c r="F539" s="321"/>
      <c r="G539" s="127"/>
    </row>
    <row r="540" spans="1:7" ht="30" x14ac:dyDescent="0.3">
      <c r="A540" s="70" t="s">
        <v>373</v>
      </c>
      <c r="B540" s="130">
        <v>0</v>
      </c>
      <c r="C540" s="130"/>
      <c r="D540" s="154"/>
      <c r="E540" s="94"/>
      <c r="F540" s="204" t="s">
        <v>356</v>
      </c>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79" t="str">
        <f>IF(D543=1, 2, IF(AND(D543&lt;1,D543&gt;0), 1, "0"))</f>
        <v>0</v>
      </c>
      <c r="C543" s="130"/>
      <c r="D543" s="280" t="str">
        <f>IFERROR(E543/F543,"N.A")</f>
        <v>N.A</v>
      </c>
      <c r="E543" s="281">
        <f>COUNTIF('A1 Exploitation'!F540:F542,"ok")</f>
        <v>0</v>
      </c>
      <c r="F543" s="282">
        <f>COUNTA('A1 Exploitation'!F540:F542)</f>
        <v>0</v>
      </c>
    </row>
    <row r="544" spans="1:7" x14ac:dyDescent="0.3">
      <c r="A544" s="5" t="s">
        <v>36</v>
      </c>
      <c r="B544" s="5"/>
      <c r="C544" s="175"/>
      <c r="D544" s="5">
        <f>SUM(B540:C543)</f>
        <v>0</v>
      </c>
    </row>
    <row r="545" spans="1:4" x14ac:dyDescent="0.3">
      <c r="A545" s="5" t="s">
        <v>35</v>
      </c>
      <c r="B545" s="175"/>
      <c r="C545" s="176"/>
      <c r="D545" s="134">
        <f>D544/(COUNT(B540:C543)*2)</f>
        <v>0</v>
      </c>
    </row>
    <row r="547" spans="1:4" ht="22.5" x14ac:dyDescent="0.45">
      <c r="A547" s="178" t="s">
        <v>245</v>
      </c>
      <c r="B547" s="179"/>
      <c r="C547" s="179"/>
      <c r="D547" s="297">
        <f>AVERAGE(D41,D99,D153,D200,D261,D313,D353,D386,D439,D476,D498,D512,D532,D543)</f>
        <v>0.96875</v>
      </c>
    </row>
    <row r="548" spans="1:4" ht="22.5" x14ac:dyDescent="0.45">
      <c r="A548" s="35" t="s">
        <v>45</v>
      </c>
      <c r="B548" s="181"/>
      <c r="C548" s="182"/>
      <c r="D548" s="298">
        <f>SUM(D544,D533,D513,D502,D443,D390,D357,D45,D317,D265,D157,D480,D204,D102)</f>
        <v>523</v>
      </c>
    </row>
    <row r="549" spans="1:4" ht="22.5" x14ac:dyDescent="0.45">
      <c r="A549" s="35" t="s">
        <v>209</v>
      </c>
      <c r="B549" s="181"/>
      <c r="C549" s="182"/>
      <c r="D549" s="299">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0.95090909090909093</v>
      </c>
    </row>
  </sheetData>
  <sheetProtection algorithmName="SHA-512" hashValue="/nAXqmKQmu2H00OnIx1+w1TYe/usbuN5yKWd1S73oUqPBMRu4guYIzRCBXE/xGBx9i1TTLT20N5NdfOyOXZmPQ==" saltValue="3wMIOnGK7g7r/mirKL1R4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5" zoomScale="70" zoomScaleNormal="7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'A2 Exploitation'!A8:F8</f>
        <v>Sfax Lafrane</v>
      </c>
      <c r="B7" s="314"/>
      <c r="C7" s="314"/>
      <c r="D7" s="314"/>
      <c r="E7" s="314"/>
      <c r="F7" s="314"/>
      <c r="G7" s="125"/>
    </row>
    <row r="8" spans="1:7" s="12" customFormat="1" ht="24" x14ac:dyDescent="0.45">
      <c r="A8" s="14" t="s">
        <v>42</v>
      </c>
      <c r="B8" s="337" t="str">
        <f>'A2 Exploitation'!B9:F9</f>
        <v>Dr Hatem KARAA</v>
      </c>
      <c r="C8" s="337"/>
      <c r="D8" s="337"/>
      <c r="E8" s="337"/>
      <c r="F8" s="337"/>
      <c r="G8" s="125"/>
    </row>
    <row r="9" spans="1:7" s="12" customFormat="1" ht="24" x14ac:dyDescent="0.45">
      <c r="A9" s="15" t="s">
        <v>44</v>
      </c>
      <c r="B9" s="338" t="str">
        <f>'A2 Exploitation'!B10:F10</f>
        <v>Directeur du magasin &amp; chefs rayons</v>
      </c>
      <c r="C9" s="338"/>
      <c r="D9" s="338"/>
      <c r="E9" s="338"/>
      <c r="F9" s="338"/>
      <c r="G9" s="125"/>
    </row>
    <row r="10" spans="1:7" s="12" customFormat="1" ht="24" x14ac:dyDescent="0.45">
      <c r="A10" s="14" t="s">
        <v>43</v>
      </c>
      <c r="B10" s="335">
        <f>'A2 Exploitation'!B11:F11</f>
        <v>43257</v>
      </c>
      <c r="C10" s="335"/>
      <c r="D10" s="335"/>
      <c r="E10" s="335"/>
      <c r="F10" s="335"/>
      <c r="G10" s="125"/>
    </row>
    <row r="11" spans="1:7" s="12" customFormat="1" ht="24" x14ac:dyDescent="0.45">
      <c r="A11" s="14" t="s">
        <v>294</v>
      </c>
      <c r="B11" s="339">
        <f>D199</f>
        <v>0.95588235294117652</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0</v>
      </c>
      <c r="C48" s="94"/>
      <c r="D48" s="95" t="s">
        <v>478</v>
      </c>
      <c r="E48" s="94"/>
      <c r="F48" s="94" t="s">
        <v>357</v>
      </c>
    </row>
    <row r="49" spans="1:7" x14ac:dyDescent="0.3">
      <c r="A49" s="17" t="s">
        <v>24</v>
      </c>
      <c r="B49" s="94">
        <v>2</v>
      </c>
      <c r="C49" s="94"/>
      <c r="D49" s="95"/>
      <c r="E49" s="94"/>
      <c r="F49" s="94"/>
    </row>
    <row r="50" spans="1:7" x14ac:dyDescent="0.3">
      <c r="A50" s="17" t="s">
        <v>84</v>
      </c>
      <c r="B50" s="94">
        <v>2</v>
      </c>
      <c r="C50" s="94"/>
      <c r="D50" s="95" t="s">
        <v>479</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10</v>
      </c>
    </row>
    <row r="53" spans="1:7" x14ac:dyDescent="0.3">
      <c r="A53" s="340" t="s">
        <v>295</v>
      </c>
      <c r="B53" s="341"/>
      <c r="C53" s="342"/>
      <c r="D53" s="33">
        <f>D52/(COUNT(B46:C51)*2)</f>
        <v>0.83333333333333337</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t="s">
        <v>356</v>
      </c>
    </row>
    <row r="84" spans="1:7" x14ac:dyDescent="0.3">
      <c r="A84" s="340" t="s">
        <v>36</v>
      </c>
      <c r="B84" s="341"/>
      <c r="C84" s="342"/>
      <c r="D84" s="248">
        <f>SUM(B67:C83)</f>
        <v>22</v>
      </c>
    </row>
    <row r="85" spans="1:7" x14ac:dyDescent="0.3">
      <c r="A85" s="340" t="s">
        <v>295</v>
      </c>
      <c r="B85" s="341"/>
      <c r="C85" s="342"/>
      <c r="D85" s="33">
        <f>D84/(COUNT(B67:C83)*2)</f>
        <v>1</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0" t="s">
        <v>36</v>
      </c>
      <c r="B102" s="341"/>
      <c r="C102" s="342"/>
      <c r="D102" s="248">
        <f>SUM(B88:C101)</f>
        <v>8</v>
      </c>
    </row>
    <row r="103" spans="1:7" x14ac:dyDescent="0.3">
      <c r="A103" s="340" t="s">
        <v>295</v>
      </c>
      <c r="B103" s="341"/>
      <c r="C103" s="342"/>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480</v>
      </c>
      <c r="E128" s="95"/>
      <c r="F128" s="94"/>
    </row>
    <row r="129" spans="1:7" x14ac:dyDescent="0.3">
      <c r="A129" s="20" t="s">
        <v>166</v>
      </c>
      <c r="B129" s="111">
        <v>1</v>
      </c>
      <c r="C129" s="121"/>
      <c r="D129" s="95" t="s">
        <v>481</v>
      </c>
      <c r="E129" s="95"/>
      <c r="F129" s="94" t="s">
        <v>356</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ht="30.75" x14ac:dyDescent="0.3">
      <c r="A139" s="21" t="s">
        <v>277</v>
      </c>
      <c r="B139" s="110">
        <v>0</v>
      </c>
      <c r="C139" s="95"/>
      <c r="D139" s="300" t="s">
        <v>482</v>
      </c>
      <c r="E139" s="94"/>
      <c r="F139" s="94" t="s">
        <v>357</v>
      </c>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0</v>
      </c>
      <c r="C167" s="94"/>
      <c r="D167" s="95" t="s">
        <v>483</v>
      </c>
      <c r="E167" s="94"/>
      <c r="F167" s="94" t="s">
        <v>357</v>
      </c>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ht="33" x14ac:dyDescent="0.3">
      <c r="A173" s="20" t="s">
        <v>180</v>
      </c>
      <c r="B173" s="94">
        <v>0</v>
      </c>
      <c r="C173" s="94"/>
      <c r="D173" s="95" t="s">
        <v>428</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246</v>
      </c>
      <c r="B197" s="63"/>
      <c r="C197" s="63"/>
      <c r="D197" s="296">
        <f>E197/F197</f>
        <v>1</v>
      </c>
      <c r="E197" s="301">
        <f>COUNTIF('A1 Technique'!F17:F193,"ok")</f>
        <v>2</v>
      </c>
      <c r="F197" s="301">
        <f>COUNTA('A1 Technique'!F17:F193)</f>
        <v>2</v>
      </c>
    </row>
    <row r="198" spans="1:6" ht="22.5" x14ac:dyDescent="0.3">
      <c r="A198" s="35" t="s">
        <v>322</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0.95588235294117652</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80" zoomScaleSheetLayoutView="80" workbookViewId="0">
      <selection activeCell="F524" sqref="F52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t="s">
        <v>484</v>
      </c>
      <c r="C9" s="315"/>
      <c r="D9" s="315"/>
      <c r="E9" s="315"/>
      <c r="F9" s="315"/>
      <c r="G9" s="125"/>
    </row>
    <row r="10" spans="1:7" ht="24" x14ac:dyDescent="0.45">
      <c r="A10" s="15" t="s">
        <v>44</v>
      </c>
      <c r="B10" s="316" t="s">
        <v>485</v>
      </c>
      <c r="C10" s="316"/>
      <c r="D10" s="316"/>
      <c r="E10" s="316"/>
      <c r="F10" s="316"/>
      <c r="G10" s="125"/>
    </row>
    <row r="11" spans="1:7" ht="24" x14ac:dyDescent="0.45">
      <c r="A11" s="14" t="s">
        <v>43</v>
      </c>
      <c r="B11" s="311">
        <v>43314</v>
      </c>
      <c r="C11" s="311"/>
      <c r="D11" s="311"/>
      <c r="E11" s="311"/>
      <c r="F11" s="311"/>
      <c r="G11" s="125"/>
    </row>
    <row r="12" spans="1:7" ht="24" x14ac:dyDescent="0.45">
      <c r="A12" s="14" t="s">
        <v>239</v>
      </c>
      <c r="B12" s="317">
        <f>D549</f>
        <v>0.93421052631578949</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43314</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79">
        <f>IF(D41=1, 2, IF(AND(D41&lt;1,D41&gt;0), 1, IF(D41=0,"0","NA")))</f>
        <v>2</v>
      </c>
      <c r="C41" s="130"/>
      <c r="D41" s="280">
        <f>IFERROR(E41/F41,"N.A")</f>
        <v>1</v>
      </c>
      <c r="E41" s="281">
        <f>COUNTIF('A2 Exploitation'!F21:F40,"ok")</f>
        <v>2</v>
      </c>
      <c r="F41" s="282">
        <f>COUNTA('A2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43314</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ht="66" x14ac:dyDescent="0.3">
      <c r="A55" s="8" t="s">
        <v>362</v>
      </c>
      <c r="B55" s="130">
        <v>0</v>
      </c>
      <c r="C55" s="130"/>
      <c r="D55" s="138" t="s">
        <v>504</v>
      </c>
      <c r="E55" s="95" t="s">
        <v>505</v>
      </c>
      <c r="F55" s="204" t="s">
        <v>356</v>
      </c>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0</v>
      </c>
      <c r="C66" s="130"/>
      <c r="D66" s="8" t="s">
        <v>507</v>
      </c>
      <c r="E66" s="94" t="s">
        <v>506</v>
      </c>
      <c r="F66" s="204" t="s">
        <v>357</v>
      </c>
    </row>
    <row r="67" spans="1:7" x14ac:dyDescent="0.3">
      <c r="A67" s="8" t="s">
        <v>110</v>
      </c>
      <c r="B67" s="130">
        <v>2</v>
      </c>
      <c r="C67" s="130"/>
      <c r="D67" s="113"/>
      <c r="E67" s="94"/>
      <c r="F67" s="204"/>
    </row>
    <row r="68" spans="1:7" ht="17.25" customHeight="1" x14ac:dyDescent="0.35">
      <c r="A68" s="274"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48.5" x14ac:dyDescent="0.3">
      <c r="A74" s="209" t="s">
        <v>393</v>
      </c>
      <c r="B74" s="130">
        <v>2</v>
      </c>
      <c r="C74" s="150" t="str">
        <f>IF(B74=0, -5, "0")</f>
        <v>0</v>
      </c>
      <c r="D74" s="295" t="s">
        <v>530</v>
      </c>
      <c r="E74" s="116"/>
      <c r="F74" s="204"/>
      <c r="G74" s="214"/>
    </row>
    <row r="75" spans="1:7" s="112" customFormat="1" x14ac:dyDescent="0.3">
      <c r="A75" s="70" t="s">
        <v>251</v>
      </c>
      <c r="B75" s="130">
        <v>2</v>
      </c>
      <c r="C75" s="131"/>
      <c r="D75" s="151"/>
      <c r="E75" s="106"/>
      <c r="F75" s="204"/>
      <c r="G75" s="214"/>
    </row>
    <row r="76" spans="1:7" s="112" customFormat="1" ht="99" x14ac:dyDescent="0.3">
      <c r="A76" s="70" t="s">
        <v>156</v>
      </c>
      <c r="B76" s="130">
        <v>1</v>
      </c>
      <c r="C76" s="131"/>
      <c r="D76" s="138" t="s">
        <v>531</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0" x14ac:dyDescent="0.3">
      <c r="A92" s="70" t="s">
        <v>384</v>
      </c>
      <c r="B92" s="130">
        <v>0</v>
      </c>
      <c r="C92" s="218"/>
      <c r="D92" s="70" t="s">
        <v>486</v>
      </c>
      <c r="E92" s="106" t="s">
        <v>487</v>
      </c>
      <c r="F92" s="204" t="s">
        <v>357</v>
      </c>
    </row>
    <row r="93" spans="1:7" ht="30" x14ac:dyDescent="0.3">
      <c r="A93" s="4" t="s">
        <v>359</v>
      </c>
      <c r="B93" s="130">
        <v>2</v>
      </c>
      <c r="C93" s="130"/>
      <c r="D93" s="129"/>
      <c r="E93" s="94"/>
      <c r="F93" s="204"/>
    </row>
    <row r="94" spans="1:7" x14ac:dyDescent="0.3">
      <c r="A94" s="322" t="s">
        <v>379</v>
      </c>
      <c r="B94" s="323"/>
      <c r="C94" s="323"/>
      <c r="D94" s="323"/>
      <c r="E94" s="323"/>
      <c r="F94" s="324"/>
    </row>
    <row r="95" spans="1:7" ht="34.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79">
        <f>IF(D99=1, 2, IF(AND(D99&lt;1,D99&gt;0), 1, IF(D99=0,"0","NA")))</f>
        <v>2</v>
      </c>
      <c r="C99" s="213"/>
      <c r="D99" s="280">
        <f>IFERROR(E99/F99,"N.A")</f>
        <v>1</v>
      </c>
      <c r="E99" s="281">
        <f>COUNTIF('A2 Exploitation'!F53:F98,"ok")</f>
        <v>2</v>
      </c>
      <c r="F99" s="282">
        <f>COUNTA('A2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0.89393939393939392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43314</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153" customHeight="1" x14ac:dyDescent="0.3">
      <c r="A132" s="210" t="s">
        <v>157</v>
      </c>
      <c r="B132" s="130">
        <v>2</v>
      </c>
      <c r="C132" s="150" t="str">
        <f>IF(B132=0, -5, "0")</f>
        <v>0</v>
      </c>
      <c r="D132" s="295" t="s">
        <v>529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79" t="str">
        <f>IF(D153=1, 2, IF(AND(D153&lt;1,D153&gt;0), 1,IF(D153=0,"0","NA")))</f>
        <v>NA</v>
      </c>
      <c r="C153" s="140"/>
      <c r="D153" s="280" t="str">
        <f>IFERROR(E153/F153,"N.A")</f>
        <v>N.A</v>
      </c>
      <c r="E153" s="281">
        <f>COUNTIF('A2 Exploitation'!F110:F152,"ok")</f>
        <v>0</v>
      </c>
      <c r="F153" s="282">
        <f>COUNTA('A2 Exploitation'!F110:F152)</f>
        <v>0</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43314</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5" x14ac:dyDescent="0.3">
      <c r="A185" s="70" t="s">
        <v>136</v>
      </c>
      <c r="B185" s="130">
        <v>0</v>
      </c>
      <c r="C185" s="130"/>
      <c r="D185" s="70" t="s">
        <v>489</v>
      </c>
      <c r="E185" s="95" t="s">
        <v>488</v>
      </c>
      <c r="F185" s="204" t="s">
        <v>356</v>
      </c>
    </row>
    <row r="186" spans="1:7" ht="33" customHeight="1" x14ac:dyDescent="0.35">
      <c r="A186" s="275"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490</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34.5" customHeight="1" x14ac:dyDescent="0.3">
      <c r="A193" s="70" t="s">
        <v>383</v>
      </c>
      <c r="B193" s="130">
        <v>1</v>
      </c>
      <c r="C193" s="130"/>
      <c r="D193" s="217" t="s">
        <v>532</v>
      </c>
      <c r="E193" s="94"/>
      <c r="F193" s="204" t="s">
        <v>357</v>
      </c>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79">
        <f>IF(D200=1, 2, IF(AND(D200&lt;1,D200&gt;0), 1, IF(D200=0,"0","NA")))</f>
        <v>2</v>
      </c>
      <c r="C200" s="130"/>
      <c r="D200" s="280">
        <f>IFERROR(E200/F200,"N.A")</f>
        <v>1</v>
      </c>
      <c r="E200" s="281">
        <f>COUNTIF('A2 Exploitation'!F165:F199,"ok")</f>
        <v>1</v>
      </c>
      <c r="F200" s="282">
        <f>COUNTA('A2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43314</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6"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7"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2</v>
      </c>
      <c r="C238" s="150" t="str">
        <f>IF(B238=0, -5, "0")</f>
        <v>0</v>
      </c>
      <c r="D238" s="293" t="s">
        <v>528</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1</v>
      </c>
      <c r="C248" s="130"/>
      <c r="D248" s="4" t="s">
        <v>491</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f>IF(D261=1, 2, IF(AND(D261&lt;1,D261&gt;0), 1, IF(D261=0,"0","NA")))</f>
        <v>2</v>
      </c>
      <c r="C261" s="140"/>
      <c r="D261" s="280">
        <f>IFERROR(E261/F261,"N.A")</f>
        <v>1</v>
      </c>
      <c r="E261" s="281">
        <f>COUNTIF('A2 Exploitation'!F212:F260,"ok")</f>
        <v>1</v>
      </c>
      <c r="F261" s="282">
        <f>COUNTA('A2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43314</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0" x14ac:dyDescent="0.3">
      <c r="A293" s="70" t="s">
        <v>136</v>
      </c>
      <c r="B293" s="130">
        <v>1</v>
      </c>
      <c r="C293" s="130"/>
      <c r="D293" s="70" t="s">
        <v>493</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f>IF(D313=1, 2, IF(AND(D313&lt;1,D313&gt;0), 1, IF(D313=0,"0","NA")))</f>
        <v>2</v>
      </c>
      <c r="C313" s="140"/>
      <c r="D313" s="280">
        <f>IFERROR(E313/F313,"N.A")</f>
        <v>1</v>
      </c>
      <c r="E313" s="281">
        <f>COUNTIF('A2 Exploitation'!F273:F312,"ok")</f>
        <v>2</v>
      </c>
      <c r="F313" s="282">
        <f>COUNTA('A2 Exploitation'!F273:F312)</f>
        <v>2</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43314</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50.25" customHeight="1" x14ac:dyDescent="0.3">
      <c r="A328" s="6" t="s">
        <v>37</v>
      </c>
      <c r="B328" s="130">
        <v>0</v>
      </c>
      <c r="C328" s="130"/>
      <c r="D328" s="95" t="s">
        <v>508</v>
      </c>
      <c r="E328" s="95" t="s">
        <v>509</v>
      </c>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0</v>
      </c>
      <c r="C340" s="150">
        <f>IF(B340=0, -5, "0")</f>
        <v>-5</v>
      </c>
      <c r="D340" s="4" t="s">
        <v>495</v>
      </c>
      <c r="E340" s="95" t="s">
        <v>510</v>
      </c>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f>IF(D353=1, 2, IF(AND(D353&lt;1,D353&gt;0), 1, IF(D353=0,"0","NA")))</f>
        <v>2</v>
      </c>
      <c r="C353" s="130"/>
      <c r="D353" s="280">
        <f>IFERROR(E353/F353,"N.A")</f>
        <v>1</v>
      </c>
      <c r="E353" s="281">
        <f>COUNTIF('A2 Exploitation'!F325:F352,"ok")</f>
        <v>1</v>
      </c>
      <c r="F353" s="282">
        <f>COUNTA('A2 Exploitation'!F325:F352)</f>
        <v>1</v>
      </c>
    </row>
    <row r="354" spans="1:7" x14ac:dyDescent="0.3">
      <c r="A354" s="5" t="s">
        <v>36</v>
      </c>
      <c r="B354" s="59"/>
      <c r="C354" s="59"/>
      <c r="D354" s="232">
        <f>SUM(B337:C348,B350:C353)</f>
        <v>25</v>
      </c>
    </row>
    <row r="355" spans="1:7" x14ac:dyDescent="0.3">
      <c r="A355" s="5" t="s">
        <v>35</v>
      </c>
      <c r="B355" s="132"/>
      <c r="C355" s="133"/>
      <c r="D355" s="134">
        <f>D354/(COUNT(B337:C348,B350:C353)*2)</f>
        <v>0.73529411764705888</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0.78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43314</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ht="33" x14ac:dyDescent="0.3">
      <c r="A365" s="70" t="s">
        <v>99</v>
      </c>
      <c r="B365" s="130">
        <v>0</v>
      </c>
      <c r="C365" s="130"/>
      <c r="D365" s="113" t="s">
        <v>527</v>
      </c>
      <c r="E365" s="95" t="s">
        <v>511</v>
      </c>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132" x14ac:dyDescent="0.3">
      <c r="A380" s="70" t="s">
        <v>225</v>
      </c>
      <c r="B380" s="130">
        <v>0</v>
      </c>
      <c r="C380" s="130"/>
      <c r="D380" s="4" t="s">
        <v>525</v>
      </c>
      <c r="E380" s="95" t="s">
        <v>526</v>
      </c>
      <c r="F380" s="204" t="s">
        <v>356</v>
      </c>
      <c r="G380" s="127"/>
    </row>
    <row r="381" spans="1:7" ht="60" x14ac:dyDescent="0.3">
      <c r="A381" s="8" t="s">
        <v>101</v>
      </c>
      <c r="B381" s="130">
        <v>1</v>
      </c>
      <c r="C381" s="130" t="str">
        <f>IF(B381=0, -5, "0")</f>
        <v>0</v>
      </c>
      <c r="D381" s="8" t="s">
        <v>498</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34.5" customHeight="1" x14ac:dyDescent="0.3">
      <c r="A385" s="10" t="s">
        <v>391</v>
      </c>
      <c r="B385" s="130">
        <v>1</v>
      </c>
      <c r="C385" s="130"/>
      <c r="D385" s="113" t="s">
        <v>524</v>
      </c>
      <c r="E385" s="94"/>
      <c r="F385" s="204" t="s">
        <v>356</v>
      </c>
      <c r="G385" s="127"/>
    </row>
    <row r="386" spans="1:7" ht="45" x14ac:dyDescent="0.3">
      <c r="A386" s="8" t="s">
        <v>249</v>
      </c>
      <c r="B386" s="279">
        <f>IF(D386=1, 2, IF(AND(D386&lt;1,D386&gt;0), 1,IF(D386=0,"0","NA")))</f>
        <v>1</v>
      </c>
      <c r="C386" s="130"/>
      <c r="D386" s="280">
        <f>IFERROR(E386/F386,"N.A")</f>
        <v>0.66666666666666663</v>
      </c>
      <c r="E386" s="281">
        <f>COUNTIF('A2 Exploitation'!F365:F385,"ok")</f>
        <v>2</v>
      </c>
      <c r="F386" s="282">
        <f>COUNTA('A2 Exploitation'!F365:F385)</f>
        <v>3</v>
      </c>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0.72222222222222221</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0.79411764705882348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43314</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5" x14ac:dyDescent="0.3">
      <c r="A410" s="4" t="s">
        <v>96</v>
      </c>
      <c r="B410" s="130">
        <v>1</v>
      </c>
      <c r="C410" s="130"/>
      <c r="D410" s="4" t="s">
        <v>496</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4"/>
      <c r="E412" s="95"/>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79">
        <f>IF(D439=1, 2, IF(AND(D439&lt;1,D439&gt;0), 1, IF(D439=0,"0","NA")))</f>
        <v>2</v>
      </c>
      <c r="C439" s="130"/>
      <c r="D439" s="280">
        <f>IFERROR(E439/F439,"N.A")</f>
        <v>1</v>
      </c>
      <c r="E439" s="281">
        <f>COUNTIF('A2 Exploitation'!F398:F438,"ok")</f>
        <v>2</v>
      </c>
      <c r="F439" s="282">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43314</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523</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61.5" customHeight="1" x14ac:dyDescent="0.3">
      <c r="A472" s="55" t="s">
        <v>361</v>
      </c>
      <c r="B472" s="130">
        <v>0</v>
      </c>
      <c r="C472" s="213"/>
      <c r="D472" s="116" t="s">
        <v>499</v>
      </c>
      <c r="E472" s="116" t="s">
        <v>500</v>
      </c>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t="str">
        <f>IF(D476=1, 2, IF(AND(D476&lt;1,D476&gt;0), 1, IF(D476=0,"0","NA")))</f>
        <v>NA</v>
      </c>
      <c r="C476" s="140"/>
      <c r="D476" s="280" t="str">
        <f>IFERROR(E475/F475,"N.A")</f>
        <v>N.A</v>
      </c>
      <c r="E476" s="281">
        <f>COUNTIF('A2 Exploitation'!F451:F475,"ok")</f>
        <v>2</v>
      </c>
      <c r="F476" s="282">
        <f>COUNTA('A2 Exploitation'!F451:F475)</f>
        <v>2</v>
      </c>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0.92500000000000004</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43314</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49.5" x14ac:dyDescent="0.3">
      <c r="A488" s="4" t="s">
        <v>263</v>
      </c>
      <c r="B488" s="130">
        <v>1</v>
      </c>
      <c r="C488" s="130"/>
      <c r="D488" s="95" t="s">
        <v>502</v>
      </c>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501</v>
      </c>
      <c r="E492" s="106" t="s">
        <v>503</v>
      </c>
      <c r="F492" s="204" t="s">
        <v>356</v>
      </c>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79">
        <f>IF(D498=1, 2, IF(AND(D498&lt;1,D498&gt;0), 1, IF(D498=0,"0","NA")))</f>
        <v>2</v>
      </c>
      <c r="C498" s="213"/>
      <c r="D498" s="280">
        <f>IFERROR(E498/F498,"N.A")</f>
        <v>1</v>
      </c>
      <c r="E498" s="281">
        <f>COUNTIF('A2 Exploitation'!F488:F497,"ok")</f>
        <v>2</v>
      </c>
      <c r="F498" s="282">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43314</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t="s">
        <v>32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43314</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132" x14ac:dyDescent="0.3">
      <c r="A522" s="4" t="s">
        <v>47</v>
      </c>
      <c r="B522" s="130">
        <v>2</v>
      </c>
      <c r="C522" s="130"/>
      <c r="D522" s="95" t="s">
        <v>533</v>
      </c>
      <c r="E522" s="94"/>
      <c r="F522" s="204"/>
    </row>
    <row r="523" spans="1:7" x14ac:dyDescent="0.3">
      <c r="A523" s="70" t="s">
        <v>385</v>
      </c>
      <c r="B523" s="130">
        <v>2</v>
      </c>
      <c r="C523" s="131"/>
      <c r="D523" s="95"/>
      <c r="E523" s="94"/>
      <c r="F523" s="204"/>
    </row>
    <row r="524" spans="1:7" ht="53.25" customHeight="1" x14ac:dyDescent="0.3">
      <c r="A524" s="8" t="s">
        <v>108</v>
      </c>
      <c r="B524" s="130">
        <v>0</v>
      </c>
      <c r="C524" s="130"/>
      <c r="D524" s="95" t="s">
        <v>534</v>
      </c>
      <c r="E524" s="95" t="s">
        <v>522</v>
      </c>
      <c r="F524" s="204" t="s">
        <v>356</v>
      </c>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79">
        <f>IF(D532=1, 2, IF(AND(D532&lt;1,D532&gt;0), 1, IF(D532=0,"0","NA")))</f>
        <v>2</v>
      </c>
      <c r="C532" s="140"/>
      <c r="D532" s="280">
        <f>IFERROR(E532/F532,"N.A")</f>
        <v>1</v>
      </c>
      <c r="E532" s="281">
        <f>COUNTIF('A2 Exploitation'!F520:F531,"ok")</f>
        <v>1</v>
      </c>
      <c r="F532" s="282">
        <f>COUNTA('A2 Exploitation'!F520:F531)</f>
        <v>1</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43314</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79">
        <f>IF(D543=1, 2, IF(AND(D543&lt;1,D543&gt;0), 1, IF(D543=0,"0","NA")))</f>
        <v>2</v>
      </c>
      <c r="C543" s="130"/>
      <c r="D543" s="280">
        <f>IFERROR(E543/F543,"N.A")</f>
        <v>1</v>
      </c>
      <c r="E543" s="281">
        <f>COUNTIF('A2 Exploitation'!F540:F542,"ok")</f>
        <v>1</v>
      </c>
      <c r="F543" s="282">
        <f>COUNTA('A2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0.97222222222222232</v>
      </c>
    </row>
    <row r="548" spans="1:4" ht="22.5" x14ac:dyDescent="0.45">
      <c r="A548" s="35" t="s">
        <v>45</v>
      </c>
      <c r="B548" s="181"/>
      <c r="C548" s="182"/>
      <c r="D548" s="183">
        <f>SUM(D544,D533,D513,D502,D443,D390,D357,D45,D317,D265,D157,D480,D204,D102)</f>
        <v>568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0.93421052631578949</v>
      </c>
    </row>
  </sheetData>
  <sheetProtection algorithmName="SHA-512" hashValue="o8miHVHiDtnqZoF39UfO2h6+2uIP3tpmk73b7ut2r54pBF72Xe936eLSNAkXhYJlxHNLHkpXe6O0JazMp5hUVQ==" saltValue="sHYfSSiublxT85MHBKhYk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72:B475 B29:B37 B488:B492 B53:B60 B39:B40 B95:B98 B88:B93 B110:B116 B65:B83 B143:B147 B149:B152 B121:B138 B176:B194 B165:B171 B212:B221 B196:B199 B226:B243 B248:B255 B257:B260 B309:B312 B289:B307 B273:B284 B337:B348 B325:B332 B350:B352 B365:B372 B377:B382 B410:B416 B398:B405 B384:B385 B421:B425 B430:B434 B436:B438 B451:B456 B461:B470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1" zoomScale="89" zoomScaleNormal="90" zoomScaleSheetLayoutView="89" workbookViewId="0">
      <selection activeCell="F154" sqref="F15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6" t="s">
        <v>50</v>
      </c>
      <c r="B6" s="336"/>
      <c r="C6" s="336"/>
      <c r="D6" s="336"/>
      <c r="E6" s="336"/>
      <c r="F6" s="336"/>
      <c r="G6" s="125"/>
    </row>
    <row r="7" spans="1:7" s="12" customFormat="1" ht="21.75" customHeight="1" x14ac:dyDescent="0.45">
      <c r="A7" s="314" t="str">
        <f>'A3 Exploitation'!A8:F8</f>
        <v>Sfax Lafrane</v>
      </c>
      <c r="B7" s="314"/>
      <c r="C7" s="314"/>
      <c r="D7" s="314"/>
      <c r="E7" s="314"/>
      <c r="F7" s="314"/>
      <c r="G7" s="125"/>
    </row>
    <row r="8" spans="1:7" s="12" customFormat="1" ht="24" x14ac:dyDescent="0.45">
      <c r="A8" s="14" t="s">
        <v>42</v>
      </c>
      <c r="B8" s="337" t="str">
        <f>'A3 Exploitation'!B9:F9</f>
        <v>M.Dhia MECHLAOUI / M.Souheil DRAOUI</v>
      </c>
      <c r="C8" s="337"/>
      <c r="D8" s="337"/>
      <c r="E8" s="337"/>
      <c r="F8" s="337"/>
      <c r="G8" s="125"/>
    </row>
    <row r="9" spans="1:7" s="12" customFormat="1" ht="24" x14ac:dyDescent="0.45">
      <c r="A9" s="15" t="s">
        <v>44</v>
      </c>
      <c r="B9" s="338" t="str">
        <f>'A3 Exploitation'!B10:F10</f>
        <v>Directeur magasin et chef rayons</v>
      </c>
      <c r="C9" s="338"/>
      <c r="D9" s="338"/>
      <c r="E9" s="338"/>
      <c r="F9" s="338"/>
      <c r="G9" s="125"/>
    </row>
    <row r="10" spans="1:7" s="12" customFormat="1" ht="24" x14ac:dyDescent="0.45">
      <c r="A10" s="14" t="s">
        <v>43</v>
      </c>
      <c r="B10" s="335">
        <f>'A3 Exploitation'!B11:F11</f>
        <v>43314</v>
      </c>
      <c r="C10" s="335"/>
      <c r="D10" s="335"/>
      <c r="E10" s="335"/>
      <c r="F10" s="335"/>
      <c r="G10" s="125"/>
    </row>
    <row r="11" spans="1:7" s="12" customFormat="1" ht="24" x14ac:dyDescent="0.45">
      <c r="A11" s="14" t="s">
        <v>294</v>
      </c>
      <c r="B11" s="339">
        <f>D199</f>
        <v>0.95132743362831862</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92">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91">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1</v>
      </c>
      <c r="C47" s="94"/>
      <c r="D47" s="95" t="s">
        <v>520</v>
      </c>
      <c r="E47" s="94"/>
      <c r="F47" s="94" t="s">
        <v>356</v>
      </c>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512</v>
      </c>
      <c r="E50" s="94"/>
      <c r="F50" s="94"/>
    </row>
    <row r="51" spans="1:7" ht="18" x14ac:dyDescent="0.35">
      <c r="A51" s="40" t="s">
        <v>296</v>
      </c>
      <c r="B51" s="94">
        <v>2</v>
      </c>
      <c r="C51" s="120" t="str">
        <f>IF(B51=0, -5, "0")</f>
        <v>0</v>
      </c>
      <c r="D51" s="98"/>
      <c r="E51" s="94"/>
      <c r="F51" s="94"/>
    </row>
    <row r="52" spans="1:7" x14ac:dyDescent="0.3">
      <c r="A52" s="340" t="s">
        <v>36</v>
      </c>
      <c r="B52" s="341"/>
      <c r="C52" s="342"/>
      <c r="D52" s="91">
        <f>SUM(B46:C51)</f>
        <v>11</v>
      </c>
    </row>
    <row r="53" spans="1:7" x14ac:dyDescent="0.3">
      <c r="A53" s="340" t="s">
        <v>295</v>
      </c>
      <c r="B53" s="341"/>
      <c r="C53" s="342"/>
      <c r="D53" s="33">
        <f>D52/(COUNT(B46:C51)*2)</f>
        <v>0.91666666666666663</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23" t="s">
        <v>497</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519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91">
        <f>SUM(B67:C83)</f>
        <v>28</v>
      </c>
    </row>
    <row r="85" spans="1:7" x14ac:dyDescent="0.3">
      <c r="A85" s="340" t="s">
        <v>295</v>
      </c>
      <c r="B85" s="341"/>
      <c r="C85" s="342"/>
      <c r="D85" s="33">
        <f>D84/(COUNT(B67:C83)*2)</f>
        <v>1</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518</v>
      </c>
      <c r="E99" s="94"/>
      <c r="F99" s="94" t="s">
        <v>356</v>
      </c>
    </row>
    <row r="100" spans="1:7" ht="18" x14ac:dyDescent="0.35">
      <c r="A100" s="45" t="s">
        <v>297</v>
      </c>
      <c r="B100" s="110">
        <v>2</v>
      </c>
      <c r="C100" s="120" t="str">
        <f>IF(B100=0, -5, "0")</f>
        <v>0</v>
      </c>
      <c r="D100" s="95" t="s">
        <v>517</v>
      </c>
      <c r="E100" s="94"/>
      <c r="F100" s="94"/>
    </row>
    <row r="101" spans="1:7" x14ac:dyDescent="0.3">
      <c r="A101" s="51" t="s">
        <v>232</v>
      </c>
      <c r="B101" s="110">
        <v>2</v>
      </c>
      <c r="C101" s="94"/>
      <c r="D101" s="95"/>
      <c r="E101" s="94"/>
      <c r="F101" s="94"/>
    </row>
    <row r="102" spans="1:7" x14ac:dyDescent="0.3">
      <c r="A102" s="340" t="s">
        <v>36</v>
      </c>
      <c r="B102" s="341"/>
      <c r="C102" s="342"/>
      <c r="D102" s="91">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67.5" x14ac:dyDescent="0.4">
      <c r="A107" s="50" t="s">
        <v>274</v>
      </c>
      <c r="B107" s="110">
        <v>0</v>
      </c>
      <c r="C107" s="101"/>
      <c r="D107" s="50" t="s">
        <v>535</v>
      </c>
      <c r="E107" s="95" t="s">
        <v>521</v>
      </c>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1</v>
      </c>
      <c r="C115" s="120" t="str">
        <f>IF(B115=0, -5, "0")</f>
        <v>0</v>
      </c>
      <c r="D115" s="95" t="s">
        <v>514</v>
      </c>
      <c r="E115" s="94"/>
      <c r="F115" s="94" t="s">
        <v>356</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19</v>
      </c>
      <c r="E118" s="13"/>
      <c r="F118" s="13"/>
      <c r="G118" s="126"/>
    </row>
    <row r="119" spans="1:7" s="22" customFormat="1" x14ac:dyDescent="0.3">
      <c r="A119" s="340" t="s">
        <v>295</v>
      </c>
      <c r="B119" s="341"/>
      <c r="C119" s="342"/>
      <c r="D119" s="33">
        <f>D118/(COUNT(B107:C117)*2)</f>
        <v>0.86363636363636365</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0</v>
      </c>
      <c r="C126" s="101"/>
      <c r="D126" s="120" t="s">
        <v>492</v>
      </c>
      <c r="E126" s="122" t="s">
        <v>515</v>
      </c>
      <c r="F126" s="94" t="s">
        <v>357</v>
      </c>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516</v>
      </c>
      <c r="E128" s="95"/>
      <c r="F128" s="94" t="s">
        <v>356</v>
      </c>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v>2</v>
      </c>
      <c r="B133" s="341"/>
      <c r="C133" s="342"/>
      <c r="D133" s="91">
        <f>SUM(B122:C132)</f>
        <v>19</v>
      </c>
    </row>
    <row r="134" spans="1:7" x14ac:dyDescent="0.3">
      <c r="A134" s="340" t="s">
        <v>295</v>
      </c>
      <c r="B134" s="341"/>
      <c r="C134" s="342"/>
      <c r="D134" s="32">
        <f>D133/(COUNT(B122:C132)*2)</f>
        <v>0.86363636363636365</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ht="33" x14ac:dyDescent="0.3">
      <c r="A141" s="21" t="s">
        <v>303</v>
      </c>
      <c r="B141" s="110">
        <v>1</v>
      </c>
      <c r="C141" s="116"/>
      <c r="D141" s="21" t="s">
        <v>494</v>
      </c>
      <c r="E141" s="106"/>
      <c r="F141" s="94" t="s">
        <v>356</v>
      </c>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91">
        <f>SUM(B137:C148)</f>
        <v>23</v>
      </c>
    </row>
    <row r="150" spans="1:7" x14ac:dyDescent="0.3">
      <c r="A150" s="340" t="s">
        <v>295</v>
      </c>
      <c r="B150" s="341"/>
      <c r="C150" s="342"/>
      <c r="D150" s="33">
        <f>D149/(COUNT(B137:C148)*2)</f>
        <v>0.95833333333333337</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ht="33" x14ac:dyDescent="0.3">
      <c r="A154" s="17" t="s">
        <v>149</v>
      </c>
      <c r="B154" s="94">
        <v>1</v>
      </c>
      <c r="C154" s="94"/>
      <c r="D154" s="23" t="s">
        <v>513</v>
      </c>
      <c r="E154" s="94"/>
      <c r="F154" s="94" t="s">
        <v>356</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92">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91">
        <f>SUM(B165:C168)</f>
        <v>6</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t="s">
        <v>32</v>
      </c>
      <c r="C176" s="94"/>
      <c r="D176" s="95"/>
      <c r="E176" s="95"/>
      <c r="F176" s="94"/>
    </row>
    <row r="177" spans="1:7" x14ac:dyDescent="0.3">
      <c r="A177" s="340" t="s">
        <v>36</v>
      </c>
      <c r="B177" s="341"/>
      <c r="C177" s="342"/>
      <c r="D177" s="91">
        <f>SUM(B173:C176)</f>
        <v>6</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246</v>
      </c>
      <c r="B197" s="63"/>
      <c r="C197" s="63"/>
      <c r="D197" s="296">
        <f>E197/F197</f>
        <v>0.73333333333333328</v>
      </c>
      <c r="E197" s="286">
        <f>COUNTIF('A2 Technique'!F17:F193,"ok")</f>
        <v>11</v>
      </c>
      <c r="F197" s="287">
        <f>COUNTA('A2 Technique'!F17:F193)</f>
        <v>15</v>
      </c>
    </row>
    <row r="198" spans="1:6" ht="22.5" x14ac:dyDescent="0.3">
      <c r="A198" s="35" t="s">
        <v>322</v>
      </c>
      <c r="B198" s="36"/>
      <c r="C198" s="37"/>
      <c r="D198" s="38">
        <f>SUM(D194,D186,D177,D169,D161,D63,D52,D33,D22,D118,D149,D133,D102,D84,D42)</f>
        <v>215</v>
      </c>
    </row>
    <row r="199" spans="1:6" ht="22.5" x14ac:dyDescent="0.3">
      <c r="A199" s="35" t="s">
        <v>323</v>
      </c>
      <c r="B199" s="36"/>
      <c r="C199" s="37"/>
      <c r="D199" s="39">
        <f>D198/(COUNT(B190:C193,B181:C185,B173:C176,B165:C168,B153:C160,B56:C62,B46:C51,B26:C32,B17:C21,B107:C117,B137:C148,B122:C132,B88:C101,B67:C83,B37:C41)*2)</f>
        <v>0.95132743362831862</v>
      </c>
    </row>
  </sheetData>
  <sheetProtection algorithmName="SHA-512" hashValue="htFmStQlRIGRjqhkCJgoy1Srxhq5l6Ay5yz7QwIXqR4pvn5aRpzYBZWqW4F9CfZwaMpa4axQvox5Jwwwnb74Gg==" saltValue="QamPb/X+FWTKdhpR9Y/V+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46:B51 B56:B62 B190:B193 B67:B83 B88:B101 B122:B132 B37:B41 B107:B117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153" zoomScale="87" zoomScaleSheetLayoutView="87" workbookViewId="0">
      <selection activeCell="D22" sqref="D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3" t="s">
        <v>179</v>
      </c>
      <c r="B7" s="313"/>
      <c r="C7" s="313"/>
      <c r="D7" s="313"/>
      <c r="E7" s="313"/>
      <c r="F7" s="313"/>
      <c r="G7" s="125"/>
    </row>
    <row r="8" spans="1:7" ht="29.25" x14ac:dyDescent="0.45">
      <c r="A8" s="314" t="str">
        <f>'Page de garde'!D18</f>
        <v>Sfax Lafrane</v>
      </c>
      <c r="B8" s="314"/>
      <c r="C8" s="314"/>
      <c r="D8" s="314"/>
      <c r="E8" s="314"/>
      <c r="F8" s="314"/>
      <c r="G8" s="125"/>
    </row>
    <row r="9" spans="1:7" ht="24" x14ac:dyDescent="0.45">
      <c r="A9" s="14" t="s">
        <v>42</v>
      </c>
      <c r="B9" s="315" t="s">
        <v>409</v>
      </c>
      <c r="C9" s="315"/>
      <c r="D9" s="315"/>
      <c r="E9" s="315"/>
      <c r="F9" s="315"/>
      <c r="G9" s="125"/>
    </row>
    <row r="10" spans="1:7" ht="24" x14ac:dyDescent="0.45">
      <c r="A10" s="15" t="s">
        <v>44</v>
      </c>
      <c r="B10" s="316" t="s">
        <v>410</v>
      </c>
      <c r="C10" s="316"/>
      <c r="D10" s="316"/>
      <c r="E10" s="316"/>
      <c r="F10" s="316"/>
      <c r="G10" s="125"/>
    </row>
    <row r="11" spans="1:7" ht="24" x14ac:dyDescent="0.45">
      <c r="A11" s="14" t="s">
        <v>43</v>
      </c>
      <c r="B11" s="311">
        <v>43390</v>
      </c>
      <c r="C11" s="311"/>
      <c r="D11" s="311"/>
      <c r="E11" s="311"/>
      <c r="F11" s="311"/>
      <c r="G11" s="125"/>
    </row>
    <row r="12" spans="1:7" ht="24" x14ac:dyDescent="0.45">
      <c r="A12" s="14" t="s">
        <v>239</v>
      </c>
      <c r="B12" s="317">
        <f>D549</f>
        <v>0.96610169491525422</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543</v>
      </c>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02"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79" t="str">
        <f>IF(D41=1, 2, IF(AND(D41&lt;1,D41&gt;0), 1, IF(D41=0,"0","NA")))</f>
        <v>NA</v>
      </c>
      <c r="C41" s="130"/>
      <c r="D41" s="280" t="str">
        <f>IFERROR(E41/F41,"N.A")</f>
        <v>N.A</v>
      </c>
      <c r="E41" s="281">
        <f>COUNTIF('A3 Exploitation'!F21:F40,"ok")</f>
        <v>0</v>
      </c>
      <c r="F41" s="282">
        <f>COUNTA('A3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43390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33" x14ac:dyDescent="0.3">
      <c r="A67" s="8" t="s">
        <v>110</v>
      </c>
      <c r="B67" s="130">
        <v>0</v>
      </c>
      <c r="C67" s="130"/>
      <c r="D67" s="113" t="s">
        <v>548</v>
      </c>
      <c r="E67" s="95" t="s">
        <v>563</v>
      </c>
      <c r="F67" s="204"/>
    </row>
    <row r="68" spans="1:7" ht="17.25" x14ac:dyDescent="0.35">
      <c r="A68" s="274"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1</v>
      </c>
      <c r="C74" s="150" t="str">
        <f>IF(B74=0, -5, "0")</f>
        <v>0</v>
      </c>
      <c r="D74" s="295" t="s">
        <v>547</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1</v>
      </c>
      <c r="C76" s="131"/>
      <c r="D76" s="138" t="s">
        <v>546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51" t="s">
        <v>549</v>
      </c>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25</v>
      </c>
    </row>
    <row r="85" spans="1:7" x14ac:dyDescent="0.3">
      <c r="A85" s="5" t="s">
        <v>35</v>
      </c>
      <c r="B85" s="132"/>
      <c r="C85" s="133"/>
      <c r="D85" s="134">
        <f>D84/(COUNT(B65:C83)*2)</f>
        <v>0.83333333333333337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82.5" x14ac:dyDescent="0.3">
      <c r="A92" s="70" t="s">
        <v>384</v>
      </c>
      <c r="B92" s="130">
        <v>1</v>
      </c>
      <c r="C92" s="218"/>
      <c r="D92" s="147" t="s">
        <v>545</v>
      </c>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79">
        <f>IF(D99=1, 2, IF(AND(D99&lt;1,D99&gt;0), 1, IF(D99=0,"0","NA")))</f>
        <v>1</v>
      </c>
      <c r="C99" s="213"/>
      <c r="D99" s="280">
        <f>IFERROR(E99/F99,"N.A")</f>
        <v>0.25</v>
      </c>
      <c r="E99" s="281">
        <f>COUNTIF('A3 Exploitation'!F53:F98,"ok")</f>
        <v>1</v>
      </c>
      <c r="F99" s="282">
        <f>COUNTA('A3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61</v>
      </c>
    </row>
    <row r="103" spans="1:7" ht="18" x14ac:dyDescent="0.35">
      <c r="A103" s="42" t="s">
        <v>199</v>
      </c>
      <c r="B103" s="152"/>
      <c r="C103" s="153"/>
      <c r="D103" s="144">
        <f>D102/(COUNT(B88:C93,B53:C60,B65:C83,B95:C99)*2)</f>
        <v>0.8970588235294118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20</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79" t="str">
        <f>IF(D153=1, 2, IF(AND(D153&lt;1,D153&gt;0), 1,IF(D153=0,"0","NA")))</f>
        <v>NA</v>
      </c>
      <c r="C153" s="140"/>
      <c r="D153" s="280" t="str">
        <f>IFERROR(E153/F153,"N.A")</f>
        <v>N.A</v>
      </c>
      <c r="E153" s="281">
        <f>COUNTIF('A3 Exploitation'!F110:F152,"ok")</f>
        <v>0</v>
      </c>
      <c r="F153" s="282">
        <f>COUNTA('A3 Exploitation'!F110:F152)</f>
        <v>0</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52</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555</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3.5" customHeight="1" x14ac:dyDescent="0.35">
      <c r="A186" s="275"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33" x14ac:dyDescent="0.3">
      <c r="A191" s="8" t="s">
        <v>75</v>
      </c>
      <c r="B191" s="130">
        <v>1</v>
      </c>
      <c r="C191" s="130"/>
      <c r="D191" s="116" t="s">
        <v>560</v>
      </c>
      <c r="E191" s="94"/>
      <c r="F191" s="204"/>
    </row>
    <row r="192" spans="1:7" ht="30" customHeight="1" x14ac:dyDescent="0.3">
      <c r="A192" s="70" t="s">
        <v>178</v>
      </c>
      <c r="B192" s="130">
        <v>2</v>
      </c>
      <c r="C192" s="130"/>
      <c r="D192" s="116"/>
      <c r="E192" s="94"/>
      <c r="F192" s="204"/>
    </row>
    <row r="193" spans="1:7" ht="32.25" customHeight="1" x14ac:dyDescent="0.3">
      <c r="A193" s="70" t="s">
        <v>383</v>
      </c>
      <c r="B193" s="130">
        <v>1</v>
      </c>
      <c r="C193" s="130"/>
      <c r="D193" s="217" t="s">
        <v>559</v>
      </c>
      <c r="E193" s="94"/>
      <c r="F193" s="204"/>
    </row>
    <row r="194" spans="1:7" s="112" customFormat="1" ht="48.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79">
        <f>IF(D200=1, 2, IF(AND(D200&lt;1,D200&gt;0), 1, IF(D200=0,"0","NA")))</f>
        <v>1</v>
      </c>
      <c r="C200" s="130"/>
      <c r="D200" s="280">
        <f>IFERROR(E200/F200,"N.A")</f>
        <v>0.66666666666666663</v>
      </c>
      <c r="E200" s="281">
        <f>COUNTIF('A3 Exploitation'!F165:F199,"ok")</f>
        <v>2</v>
      </c>
      <c r="F200" s="282">
        <f>COUNTA('A3 Exploitation'!F165:F199)</f>
        <v>3</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6"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7"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3" t="s">
        <v>539</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f>IF(D261=1, 2, IF(AND(D261&lt;1,D261&gt;0), 1, IF(D261=0,"0","NA")))</f>
        <v>2</v>
      </c>
      <c r="C261" s="140"/>
      <c r="D261" s="280">
        <f>IFERROR(E261/F261,"N.A")</f>
        <v>1</v>
      </c>
      <c r="E261" s="281">
        <f>COUNTIF('A3 Exploitation'!F212:F260,"ok")</f>
        <v>1</v>
      </c>
      <c r="F261" s="282">
        <f>COUNTA('A3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148.5" x14ac:dyDescent="0.3">
      <c r="A300" s="70" t="s">
        <v>376</v>
      </c>
      <c r="B300" s="130">
        <v>1</v>
      </c>
      <c r="C300" s="239"/>
      <c r="D300" s="226" t="s">
        <v>536</v>
      </c>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f>IF(D313=1, 2, IF(AND(D313&lt;1,D313&gt;0), 1, IF(D313=0,"0","NA")))</f>
        <v>2</v>
      </c>
      <c r="C313" s="140"/>
      <c r="D313" s="280">
        <f>IFERROR(E313/F313,"N.A")</f>
        <v>1</v>
      </c>
      <c r="E313" s="281">
        <f>COUNTIF('A3 Exploitation'!F273:F312,"ok")</f>
        <v>1</v>
      </c>
      <c r="F313" s="282">
        <f>COUNTA('A3 Exploitation'!F273:F312)</f>
        <v>1</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1</v>
      </c>
      <c r="C339" s="130"/>
      <c r="D339" s="129" t="s">
        <v>540</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f>IF(D353=1, 2, IF(AND(D353&lt;1,D353&gt;0), 1, IF(D353=0,"0","NA")))</f>
        <v>2</v>
      </c>
      <c r="C353" s="130"/>
      <c r="D353" s="280">
        <f>IFERROR(E353/F353,"N.A")</f>
        <v>1</v>
      </c>
      <c r="E353" s="281">
        <f>COUNTIF('A3 Exploitation'!F325:F352,"ok")</f>
        <v>2</v>
      </c>
      <c r="F353" s="282">
        <f>COUNTA('A3 Exploitation'!F325:F352)</f>
        <v>2</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ht="33" x14ac:dyDescent="0.3">
      <c r="A367" s="70" t="s">
        <v>91</v>
      </c>
      <c r="B367" s="130">
        <v>1</v>
      </c>
      <c r="C367" s="130"/>
      <c r="D367" s="113" t="s">
        <v>544</v>
      </c>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562</v>
      </c>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561</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79">
        <f>IF(D386=1, 2, IF(AND(D386&lt;1,D386&gt;0), 1,IF(D386=0,"0","NA")))</f>
        <v>2</v>
      </c>
      <c r="C386" s="130"/>
      <c r="D386" s="280">
        <f>IFERROR(E386/F386,"N.A")</f>
        <v>1</v>
      </c>
      <c r="E386" s="281">
        <f>COUNTIF('A3 Exploitation'!F365:F385,"ok")</f>
        <v>4</v>
      </c>
      <c r="F386" s="282">
        <f>COUNTA('A3 Exploitation'!F365:F385)</f>
        <v>4</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554</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79" t="str">
        <f>IF(D439=1, 2, IF(AND(D439&lt;1,D439&gt;0), 1, IF(D439=0,"0","NA")))</f>
        <v>0</v>
      </c>
      <c r="C439" s="130"/>
      <c r="D439" s="280">
        <f>IFERROR(E439/F439,"N.A")</f>
        <v>0</v>
      </c>
      <c r="E439" s="281">
        <f>COUNTIF('A3 Exploitation'!F398:F438,"ok")</f>
        <v>0</v>
      </c>
      <c r="F439" s="282">
        <f>COUNTA('A3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t="str">
        <f>IF(D476=1, 2, IF(AND(D476&lt;1,D476&gt;0), 1, IF(D476=0,"0","NA")))</f>
        <v>NA</v>
      </c>
      <c r="C476" s="140"/>
      <c r="D476" s="280" t="str">
        <f>IFERROR(E475/F475,"N.A")</f>
        <v>N.A</v>
      </c>
      <c r="E476" s="281">
        <f>COUNTIF('A3 Exploitation'!F451:F475,"ok")</f>
        <v>2</v>
      </c>
      <c r="F476" s="282">
        <f>COUNTA('A3 Exploitation'!F451:F475)</f>
        <v>2</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43390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79">
        <f>IF(D498=1, 2, IF(AND(D498&lt;1,D498&gt;0), 1, IF(D498=0,"0","NA")))</f>
        <v>2</v>
      </c>
      <c r="C498" s="213"/>
      <c r="D498" s="280">
        <f>IFERROR(E498/F498,"N.A")</f>
        <v>1</v>
      </c>
      <c r="E498" s="281">
        <f>COUNTIF('A3 Exploitation'!F488:F497,"ok")</f>
        <v>2</v>
      </c>
      <c r="F498" s="282">
        <f>COUNTA('A3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t="str">
        <f>IF(D512=1, 2, IF(AND(D512&lt;1,D512&gt;0), 1, IF(D512=0,"0","NA")))</f>
        <v>NA</v>
      </c>
      <c r="C512" s="140"/>
      <c r="D512" s="280" t="str">
        <f>IFERROR(E512/F512,"N.A")</f>
        <v>N.A</v>
      </c>
      <c r="E512" s="283">
        <f>COUNTIF('A3 Exploitation'!F509:F511,"ok")</f>
        <v>0</v>
      </c>
      <c r="F512" s="284">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66" x14ac:dyDescent="0.3">
      <c r="A528" s="55" t="s">
        <v>353</v>
      </c>
      <c r="B528" s="130">
        <v>1</v>
      </c>
      <c r="C528" s="289" t="str">
        <f>IF(B528=0, -5, "0")</f>
        <v>0</v>
      </c>
      <c r="D528" s="174" t="s">
        <v>564</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79">
        <f>IF(D532=1, 2, IF(AND(D532&lt;1,D532&gt;0), 1, IF(D532=0,"0","NA")))</f>
        <v>2</v>
      </c>
      <c r="C532" s="140"/>
      <c r="D532" s="280">
        <f>IFERROR(E532/F532,"N.A")</f>
        <v>1</v>
      </c>
      <c r="E532" s="281">
        <f>COUNTIF('A3 Exploitation'!F520:F531,"ok")</f>
        <v>1</v>
      </c>
      <c r="F532" s="282">
        <f>COUNTA('A3 Exploitation'!F520:F531)</f>
        <v>1</v>
      </c>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79" t="str">
        <f>IF(D543=1, 2, IF(AND(D543&lt;1,D543&gt;0), 1, IF(D543=0,"0","NA")))</f>
        <v>NA</v>
      </c>
      <c r="C543" s="130"/>
      <c r="D543" s="280" t="str">
        <f>IFERROR(E543/F543,"N.A")</f>
        <v>N.A</v>
      </c>
      <c r="E543" s="281">
        <f>COUNTIF('A3 Exploitation'!F540:F542,"ok")</f>
        <v>0</v>
      </c>
      <c r="F543" s="282">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0.76851851851851849</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0.96610169491525422</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9" zoomScaleNormal="90" zoomScaleSheetLayoutView="89" workbookViewId="0">
      <selection activeCell="E39" sqref="E3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6" t="s">
        <v>50</v>
      </c>
      <c r="B6" s="336"/>
      <c r="C6" s="336"/>
      <c r="D6" s="336"/>
      <c r="E6" s="336"/>
      <c r="F6" s="336"/>
      <c r="G6" s="125"/>
    </row>
    <row r="7" spans="1:7" s="12" customFormat="1" ht="21.75" customHeight="1" x14ac:dyDescent="0.45">
      <c r="A7" s="314" t="e">
        <f>#REF!</f>
        <v>#REF!</v>
      </c>
      <c r="B7" s="314"/>
      <c r="C7" s="314"/>
      <c r="D7" s="314"/>
      <c r="E7" s="314"/>
      <c r="F7" s="314"/>
      <c r="G7" s="125"/>
    </row>
    <row r="8" spans="1:7" s="12" customFormat="1" ht="24" x14ac:dyDescent="0.45">
      <c r="A8" s="14" t="s">
        <v>42</v>
      </c>
      <c r="B8" s="337" t="str">
        <f>'A4 Exploitation'!B9:F9</f>
        <v>Mme Meriam CHOUCHENE</v>
      </c>
      <c r="C8" s="337"/>
      <c r="D8" s="337"/>
      <c r="E8" s="337"/>
      <c r="F8" s="337"/>
      <c r="G8" s="125"/>
    </row>
    <row r="9" spans="1:7" s="12" customFormat="1" ht="24" x14ac:dyDescent="0.45">
      <c r="A9" s="15" t="s">
        <v>44</v>
      </c>
      <c r="B9" s="338" t="str">
        <f>'A4 Exploitation'!B10:F10</f>
        <v>Directeur magasin &amp; chefs rayons</v>
      </c>
      <c r="C9" s="338"/>
      <c r="D9" s="338"/>
      <c r="E9" s="338"/>
      <c r="F9" s="338"/>
      <c r="G9" s="125"/>
    </row>
    <row r="10" spans="1:7" s="12" customFormat="1" ht="24" x14ac:dyDescent="0.45">
      <c r="A10" s="14" t="s">
        <v>43</v>
      </c>
      <c r="B10" s="335">
        <f>'A4 Exploitation'!A8:F8</f>
        <v>0</v>
      </c>
      <c r="C10" s="335"/>
      <c r="D10" s="335"/>
      <c r="E10" s="335"/>
      <c r="F10" s="335"/>
      <c r="G10" s="125"/>
    </row>
    <row r="11" spans="1:7" s="12" customFormat="1" ht="24" x14ac:dyDescent="0.45">
      <c r="A11" s="14" t="s">
        <v>294</v>
      </c>
      <c r="B11" s="339">
        <f>D199</f>
        <v>0.96052631578947367</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45">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4">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4">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244">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553</v>
      </c>
      <c r="E58" s="95"/>
      <c r="F58" s="94"/>
    </row>
    <row r="59" spans="1:7" x14ac:dyDescent="0.3">
      <c r="A59" s="23" t="s">
        <v>92</v>
      </c>
      <c r="B59" s="94">
        <v>2</v>
      </c>
      <c r="C59" s="94"/>
      <c r="D59" s="98"/>
      <c r="E59" s="94"/>
      <c r="F59" s="94"/>
    </row>
    <row r="60" spans="1:7" ht="2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4">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550</v>
      </c>
      <c r="E73" s="94"/>
      <c r="F73" s="94"/>
    </row>
    <row r="74" spans="1:7" x14ac:dyDescent="0.3">
      <c r="A74" s="20" t="s">
        <v>298</v>
      </c>
      <c r="B74" s="100" t="s">
        <v>32</v>
      </c>
      <c r="C74" s="94"/>
      <c r="D74" s="104"/>
      <c r="E74" s="104"/>
      <c r="F74" s="94"/>
    </row>
    <row r="75" spans="1:7" ht="21"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ht="33" x14ac:dyDescent="0.3">
      <c r="A81" s="17" t="s">
        <v>299</v>
      </c>
      <c r="B81" s="100">
        <v>2</v>
      </c>
      <c r="C81" s="94"/>
      <c r="D81" s="95" t="s">
        <v>551</v>
      </c>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4">
        <f>SUM(B67:C83)</f>
        <v>23</v>
      </c>
    </row>
    <row r="85" spans="1:7" x14ac:dyDescent="0.3">
      <c r="A85" s="340" t="s">
        <v>295</v>
      </c>
      <c r="B85" s="341"/>
      <c r="C85" s="342"/>
      <c r="D85" s="33">
        <f>D84/(COUNT(B67:C83)*2)</f>
        <v>0.95833333333333337</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4">
        <f>SUM(B88:C101)</f>
        <v>28</v>
      </c>
    </row>
    <row r="103" spans="1:7" x14ac:dyDescent="0.3">
      <c r="A103" s="340" t="s">
        <v>295</v>
      </c>
      <c r="B103" s="341"/>
      <c r="C103" s="342"/>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1</v>
      </c>
      <c r="C107" s="101"/>
      <c r="D107" s="95" t="s">
        <v>542</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4">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95" t="s">
        <v>538</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556</v>
      </c>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557</v>
      </c>
      <c r="E132" s="102"/>
      <c r="F132" s="94"/>
    </row>
    <row r="133" spans="1:7" x14ac:dyDescent="0.3">
      <c r="A133" s="340" t="s">
        <v>36</v>
      </c>
      <c r="B133" s="341"/>
      <c r="C133" s="342"/>
      <c r="D133" s="244">
        <f>SUM(B122:C132)</f>
        <v>20</v>
      </c>
    </row>
    <row r="134" spans="1:7" x14ac:dyDescent="0.3">
      <c r="A134" s="340" t="s">
        <v>295</v>
      </c>
      <c r="B134" s="341"/>
      <c r="C134" s="342"/>
      <c r="D134" s="32">
        <f>D133/(COUNT(B122:C132)*2)</f>
        <v>0.90909090909090906</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537</v>
      </c>
      <c r="E147" s="94"/>
      <c r="F147" s="94"/>
    </row>
    <row r="148" spans="1:7" x14ac:dyDescent="0.3">
      <c r="A148" s="17" t="s">
        <v>305</v>
      </c>
      <c r="B148" s="110">
        <v>2</v>
      </c>
      <c r="C148" s="95"/>
      <c r="D148" s="115"/>
      <c r="E148" s="94"/>
      <c r="F148" s="94"/>
    </row>
    <row r="149" spans="1:7" x14ac:dyDescent="0.3">
      <c r="A149" s="340" t="s">
        <v>36</v>
      </c>
      <c r="B149" s="341"/>
      <c r="C149" s="342"/>
      <c r="D149" s="244">
        <f>SUM(B137:C148)</f>
        <v>23</v>
      </c>
    </row>
    <row r="150" spans="1:7" x14ac:dyDescent="0.3">
      <c r="A150" s="340" t="s">
        <v>295</v>
      </c>
      <c r="B150" s="341"/>
      <c r="C150" s="342"/>
      <c r="D150" s="33">
        <f>D149/(COUNT(B137:C148)*2)</f>
        <v>0.95833333333333337</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45">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4">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ht="66" x14ac:dyDescent="0.3">
      <c r="A173" s="20" t="s">
        <v>180</v>
      </c>
      <c r="B173" s="94">
        <v>1</v>
      </c>
      <c r="C173" s="94"/>
      <c r="D173" s="95" t="s">
        <v>541</v>
      </c>
      <c r="E173" s="94"/>
      <c r="F173" s="94"/>
    </row>
    <row r="174" spans="1:7" x14ac:dyDescent="0.3">
      <c r="A174" s="17" t="s">
        <v>87</v>
      </c>
      <c r="B174" s="94">
        <v>2</v>
      </c>
      <c r="C174" s="94"/>
      <c r="D174" s="119"/>
      <c r="E174" s="94"/>
      <c r="F174" s="94"/>
    </row>
    <row r="175" spans="1:7" ht="115.5" x14ac:dyDescent="0.3">
      <c r="A175" s="44" t="s">
        <v>197</v>
      </c>
      <c r="B175" s="94">
        <v>1</v>
      </c>
      <c r="C175" s="94"/>
      <c r="D175" s="95" t="s">
        <v>552</v>
      </c>
      <c r="E175" s="94"/>
      <c r="F175" s="94"/>
    </row>
    <row r="176" spans="1:7" x14ac:dyDescent="0.3">
      <c r="A176" s="17" t="s">
        <v>150</v>
      </c>
      <c r="B176" s="94">
        <v>2</v>
      </c>
      <c r="C176" s="94"/>
      <c r="D176" s="95"/>
      <c r="E176" s="95"/>
      <c r="F176" s="94"/>
    </row>
    <row r="177" spans="1:7" x14ac:dyDescent="0.3">
      <c r="A177" s="340" t="s">
        <v>36</v>
      </c>
      <c r="B177" s="341"/>
      <c r="C177" s="342"/>
      <c r="D177" s="244">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ht="36.75" customHeight="1" x14ac:dyDescent="0.3">
      <c r="A182" s="52" t="s">
        <v>220</v>
      </c>
      <c r="B182" s="94">
        <v>1</v>
      </c>
      <c r="C182" s="94"/>
      <c r="D182" s="95" t="s">
        <v>558</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4">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0" t="s">
        <v>36</v>
      </c>
      <c r="B194" s="341"/>
      <c r="C194" s="342"/>
      <c r="D194" s="54">
        <f>SUM(B190:C193)</f>
        <v>6</v>
      </c>
    </row>
    <row r="195" spans="1:6" x14ac:dyDescent="0.3">
      <c r="A195" s="340" t="s">
        <v>295</v>
      </c>
      <c r="B195" s="341"/>
      <c r="C195" s="342"/>
      <c r="D195" s="33">
        <f>D194/(COUNT(B190:C193)*2)</f>
        <v>1</v>
      </c>
    </row>
    <row r="197" spans="1:6" ht="18" x14ac:dyDescent="0.35">
      <c r="A197" s="64" t="s">
        <v>246</v>
      </c>
      <c r="B197" s="63"/>
      <c r="C197" s="63"/>
      <c r="D197" s="296">
        <f>E197/F197</f>
        <v>0.88888888888888884</v>
      </c>
      <c r="E197" s="286">
        <f>COUNTIF('A3 Technique'!F17:F193,"ok")</f>
        <v>8</v>
      </c>
      <c r="F197" s="287">
        <f>COUNTA('A3 Technique'!F17:F193)</f>
        <v>9</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0.96052631578947367</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2018-10-26T16:28:09Z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