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lafayette\2019\"/>
    </mc:Choice>
  </mc:AlternateContent>
  <bookViews>
    <workbookView xWindow="0" yWindow="0" windowWidth="20400" windowHeight="7620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" i="36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D525" i="36"/>
  <c r="B525" i="36" s="1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<sst xmlns="http://schemas.openxmlformats.org/spreadsheetml/2006/main" count="5560" uniqueCount="555">
  <si>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</si>
  <si>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</si>
  <si>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</si>
  <si>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</si>
  <si>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</si>
  <si>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</si>
  <si>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</si>
  <si>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</si>
  <si>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</si>
  <si>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</si>
  <si>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</si>
  <si>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</si>
  <si>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</si>
  <si>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</si>
  <si>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</si>
  <si>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</si>
  <si>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</si>
  <si>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</si>
  <si>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</si>
  <si>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</si>
  <si>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</si>
  <si>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</si>
  <si>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</si>
  <si>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</si>
  <si>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</si>
  <si>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</si>
  <si>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</si>
  <si>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</si>
  <si>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</si>
  <si>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</si>
  <si>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</si>
  <si>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</si>
  <si>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</si>
  <si>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</si>
  <si>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</si>
  <si>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</si>
  <si>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</si>
  <si>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</si>
  <si>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</si>
  <si>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</si>
  <si>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</si>
  <si>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</si>
  <si>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</si>
  <si>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</si>
  <si>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</si>
  <si>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</si>
  <si>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</si>
  <si>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</si>
  <si>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</si>
  <si>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</si>
  <si>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</si>
  <si>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</si>
  <si>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</si>
  <si>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</si>
  <si>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</si>
  <si>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</si>
  <si>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</si>
  <si>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</si>
  <si>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</si>
  <si>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</si>
  <si>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</si>
  <si>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</si>
  <si>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</si>
  <si>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</si>
  <si>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</si>
  <si>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</si>
  <si>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</si>
  <si>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</si>
  <si>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</si>
  <si>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</si>
  <si>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</si>
  <si>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</si>
  <si>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</si>
  <si>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</si>
  <si>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</si>
  <si>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</si>
  <si>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</si>
  <si>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</si>
  <si>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</si>
  <si>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</si>
  <si>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</si>
  <si>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</si>
  <si>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</si>
  <si>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</si>
  <si>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</si>
  <si>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</si>
  <si>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</si>
  <si>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</si>
  <si>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</si>
  <si>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</si>
  <si>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</si>
  <si>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</si>
  <si>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</si>
  <si>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</si>
  <si>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</si>
  <si>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</si>
  <si>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</si>
  <si>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</si>
  <si>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</si>
  <si>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</si>
  <si>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</si>
  <si>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</si>
  <si>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</si>
  <si>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</si>
  <si>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</si>
  <si>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</si>
  <si>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</si>
  <si>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</si>
  <si>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</si>
  <si>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</si>
  <si>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</si>
  <si>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</si>
  <si>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</si>
  <si>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</si>
  <si>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</si>
  <si>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</si>
  <si>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</si>
  <si>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</si>
  <si>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</si>
  <si>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</si>
  <si>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</si>
  <si>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</si>
  <si>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</si>
  <si>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</si>
  <si>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</si>
  <si>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</si>
  <si>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</si>
  <si>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</si>
  <si>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</si>
  <si>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</si>
  <si>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</si>
  <si>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</si>
  <si>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</si>
  <si>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</si>
  <si>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</si>
  <si>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</si>
  <si>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</si>
  <si>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</si>
  <si>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</si>
  <si>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</si>
  <si>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</si>
  <si>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</si>
  <si>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</si>
  <si>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</si>
  <si>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</si>
  <si>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</si>
  <si>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</si>
  <si>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</si>
  <si>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</si>
  <si>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</si>
  <si>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</si>
  <si>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</si>
  <si>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</si>
  <si>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</si>
  <si>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</si>
  <si>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</si>
  <si>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</si>
  <si>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</si>
  <si>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</si>
  <si>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</si>
  <si>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</si>
  <si>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</si>
  <si>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</si>
  <si>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</si>
  <si>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</si>
  <si>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</si>
  <si>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</si>
  <si>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</si>
  <si>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</si>
  <si>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</si>
  <si>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</si>
  <si>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</si>
  <si>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</si>
  <si>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</si>
  <si>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</si>
  <si>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</si>
  <si>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</si>
  <si>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</si>
  <si>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</si>
  <si>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</si>
  <si>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</si>
  <si>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</si>
  <si>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</si>
  <si>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</si>
  <si>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</si>
  <si>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</si>
  <si>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</si>
  <si>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</si>
  <si>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</si>
  <si>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</si>
  <si>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</si>
  <si>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</si>
  <si>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</si>
  <si>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</si>
  <si>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</si>
  <si>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</si>
  <si>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</si>
  <si>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</si>
  <si>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</si>
  <si>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</si>
  <si>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</si>
  <si>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</si>
  <si>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</si>
  <si>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</si>
  <si>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</si>
  <si>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</si>
  <si>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</si>
  <si>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</si>
  <si>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</si>
  <si>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</si>
  <si>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</si>
  <si>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</si>
  <si>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</si>
  <si>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</si>
  <si>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</si>
  <si>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</si>
  <si>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</si>
  <si>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</si>
  <si>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</si>
  <si>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</si>
  <si>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</si>
  <si>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</si>
  <si>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</si>
  <si>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</si>
  <si>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</si>
  <si>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</si>
  <si>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</si>
  <si>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</si>
  <si>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</si>
  <si>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</si>
  <si>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</si>
  <si>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</si>
  <si>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</si>
  <si>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</si>
  <si>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</si>
  <si>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</si>
  <si>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</si>
  <si>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</si>
  <si>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</si>
  <si>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</si>
  <si>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</si>
  <si>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</si>
  <si>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</si>
  <si>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</si>
  <si>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</si>
  <si>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</si>
  <si>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</si>
  <si>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</si>
  <si>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</si>
  <si>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</si>
  <si>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</si>
  <si>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</si>
  <si>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</si>
  <si>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</si>
  <si>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</si>
  <si>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</si>
  <si>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</si>
  <si>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</si>
  <si>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</si>
  <si>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</si>
  <si>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</si>
  <si>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</si>
  <si>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</si>
  <si>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</si>
  <si>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</si>
  <si>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</si>
  <si>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</si>
  <si>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</si>
  <si>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</si>
  <si>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</si>
  <si>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</si>
  <si>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</si>
  <si>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</si>
  <si>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</si>
  <si>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</si>
  <si>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</si>
  <si>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</si>
  <si>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</si>
  <si>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</si>
  <si>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</si>
  <si>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</si>
  <si>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</si>
  <si>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</si>
  <si>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</si>
  <si>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</si>
  <si>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</si>
  <si>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</si>
  <si>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</si>
  <si>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</si>
  <si>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</si>
  <si>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</si>
  <si>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</si>
  <si>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</si>
  <si>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</si>
  <si>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</si>
  <si>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</si>
  <si>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</si>
  <si>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</si>
  <si>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</si>
  <si>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</si>
  <si>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</si>
  <si>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</si>
  <si>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</si>
  <si>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</si>
  <si>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</si>
  <si>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</si>
  <si>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</si>
  <si>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</si>
  <si>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</si>
  <si>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</si>
  <si>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</si>
  <si>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</si>
  <si>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</si>
  <si>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</si>
  <si>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</si>
  <si>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</si>
  <si>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</si>
  <si>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</si>
  <si>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</si>
  <si>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</si>
  <si>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</si>
  <si>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</si>
  <si>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</si>
  <si>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</si>
  <si>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</si>
  <si>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</si>
  <si>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</si>
  <si>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</si>
  <si>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</si>
  <si>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</si>
  <si>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</si>
  <si>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</si>
  <si>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</si>
  <si>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</si>
  <si>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</si>
  <si>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</si>
  <si>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</si>
  <si>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</si>
  <si>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</si>
  <si>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</si>
  <si>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</si>
  <si>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</si>
  <si>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</si>
  <si>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</si>
  <si>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</si>
  <si>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</si>
  <si>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</si>
  <si>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</si>
  <si>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</si>
  <si>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</si>
  <si>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</si>
  <si>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</si>
  <si>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</si>
  <si>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</si>
  <si>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</si>
  <si>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</si>
  <si>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</si>
  <si>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</si>
  <si>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</si>
  <si>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</si>
  <si>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</si>
  <si>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</si>
  <si>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</si>
  <si>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</si>
  <si>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</si>
  <si>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</si>
  <si>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</si>
  <si>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</si>
  <si>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</si>
  <si>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</si>
  <si>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</si>
  <si>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</si>
  <si>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</si>
  <si>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</si>
  <si>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</si>
  <si>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</si>
  <si>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</si>
  <si>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</si>
  <si>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</si>
  <si>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</si>
  <si>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</si>
  <si>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</si>
  <si>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</si>
  <si>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</si>
  <si>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</si>
  <si>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</si>
  <si>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</si>
  <si>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</si>
  <si>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</si>
  <si>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</si>
  <si>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</si>
  <si>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</si>
  <si>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</si>
  <si>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</si>
  <si>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</si>
  <si>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</si>
  <si>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</si>
  <si>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</si>
  <si>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</si>
  <si>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</si>
  <si>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</si>
  <si>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</si>
  <si>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</si>
  <si>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</si>
  <si>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</si>
  <si>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</si>
  <si>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</si>
  <si>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</si>
  <si>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</si>
  <si>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</si>
  <si>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</si>
  <si>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</si>
  <si>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</si>
  <si>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</si>
  <si>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</si>
  <si>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</si>
  <si>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</si>
  <si>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</si>
  <si>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</si>
  <si>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</si>
  <si>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</si>
  <si>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</si>
  <si>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</si>
  <si>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</si>
  <si>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</si>
  <si>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</si>
  <si>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</si>
  <si>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</si>
  <si>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</si>
  <si>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</si>
  <si>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</si>
  <si>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</si>
  <si>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</si>
  <si>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</si>
  <si>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</si>
  <si>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</si>
  <si>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</si>
  <si>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</si>
  <si>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</si>
  <si>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</si>
  <si>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</si>
  <si>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</si>
  <si>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</si>
  <si>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</si>
  <si>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</si>
  <si>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</si>
  <si>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</si>
  <si>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</si>
  <si>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</si>
  <si>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</si>
  <si>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</si>
  <si>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</si>
  <si>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</si>
  <si>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</si>
  <si>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</si>
  <si>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</si>
  <si>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</si>
  <si>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</si>
  <si>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</si>
  <si>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</si>
  <si>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</si>
  <si>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</si>
  <si>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</si>
  <si>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</si>
  <si>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</si>
  <si>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</si>
  <si>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</si>
  <si>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</si>
  <si>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</si>
  <si>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</si>
  <si>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</si>
  <si>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</si>
  <si>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</si>
  <si>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</si>
  <si>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</si>
  <si>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</si>
  <si>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</si>
  <si>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</si>
  <si>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LAFAYETTE</t>
  </si>
  <si>
    <t>Absence de fiches de suivi du nettoyage desinfection</t>
  </si>
  <si>
    <t>Ecaillement du revêtement du sol</t>
  </si>
  <si>
    <t>Implanter une station de nettoyage au niveau de la réception.</t>
  </si>
  <si>
    <t>Ecaillement du revêtement mural de la plonge de la pâtisserie et boucherie.</t>
  </si>
  <si>
    <t>Présence de rouille sur le meuble boucherie LS.</t>
  </si>
  <si>
    <t>La vérification du tamis n'est pas possible; le démontage de l'appareil ne peut être assuré que par l'équipe technique.
Les enregistrements sont relatifs uniquement à la mise en marche de l'appareil.</t>
  </si>
  <si>
    <t>afficheur de température du labo est non fonctionnel</t>
  </si>
  <si>
    <t>réparer l'afficheur</t>
  </si>
  <si>
    <t xml:space="preserve">les filets de cuisson sont effilochés et en mauvais état malgré les mails envoyés
</t>
  </si>
  <si>
    <t xml:space="preserve">1/ manque d’indication de l’amande (allergène majeur) sur la composition alors que le mini cake en contient
2/manque d’indication de sésame (allergène majeur) sur la composition alors que le cake au sorgho en contient
</t>
  </si>
  <si>
    <t>Réserve non cloisonnée.</t>
  </si>
  <si>
    <t>Présence de carrelage crevassé au laboratoire qui engendre la stagnation d'eau aux crevasses.
Ecaillement du revêtement du sol de la plonge.
Casserie non cloisonnée.</t>
  </si>
  <si>
    <t>Fixer le revêtement du sol du laboratoire.
Fixer le revêtement du sol de la plonge.</t>
  </si>
  <si>
    <t>Les hottes ne sont pas fonctionnelles.</t>
  </si>
  <si>
    <t>Le démontage ne peut être assuré que par l'équipe technique. Absence de preuve de suivi.</t>
  </si>
  <si>
    <t>poignée du meuble est cassée</t>
  </si>
  <si>
    <t xml:space="preserve">Chambre froide négative: dépôt de givre au sol
</t>
  </si>
  <si>
    <t xml:space="preserve">Chambre froide négative: plinthe cassé et ébréchée
</t>
  </si>
  <si>
    <t>"Chambre froide négative: plinthe cassé et ébréchée</t>
  </si>
  <si>
    <t>température du meuble réfrigéré est élevée T° vérifiée est 6,8°C et celle affichée -1,8°C malgre les mails envoyés par le chef rayon</t>
  </si>
  <si>
    <t xml:space="preserve">il est difficile de suivre les durées de vie des produits entamés vu la présence de plusieurs boudins non identifiés par la date d'ouverture: 1 boudin de mozarella fiore, 1 boudin de mozella et 1 boudin de super salami </t>
  </si>
  <si>
    <t>assurer l'identification des Dtaes d'entame</t>
  </si>
  <si>
    <t>température du meuble réfrigéré est élevée T° vérifiée est 3,4°C et celle affichée 4,3°C</t>
  </si>
  <si>
    <t>Le nom du produit est illisible sur l’étiquette balance
manque d’indication sur l’étiquette de viande hachée la mention « à consommer cuite à cœur »</t>
  </si>
  <si>
    <t>revoir l'etiquetage des produits</t>
  </si>
  <si>
    <t>respet des durées de vie des viandes de parage</t>
  </si>
  <si>
    <t>présence de restes de parage de viande datée du 19/02/19 destiné à la préparation de merguez. Durée de vie du parage est non conforme &gt; jour de parage +1</t>
  </si>
  <si>
    <t>abats entreposés sans égouttoir risque de contamination par l’exsudat 
présence de 2 carcasses ovines non identifiées par la date de réception</t>
  </si>
  <si>
    <t xml:space="preserve">
identifier les carcasses par la date de réception
prévoir un égouttoir</t>
  </si>
  <si>
    <t>présence de jarret emballé dont la DLC 22/02/19 et non retiré du linéaire</t>
  </si>
  <si>
    <t>renforcer le contrôle de DLC</t>
  </si>
  <si>
    <t>Absence de produit de nettoyage desinfection</t>
  </si>
  <si>
    <t>poussoir sale avec de l'eau stagnante depuis la veille 
les bassines entreposées sur l'etagere de la plonge sont sales</t>
  </si>
  <si>
    <t>renforcer le nettoyage</t>
  </si>
  <si>
    <t>sur le hit parade vente de 1,399 kg de foie le 20/02/19 alors que cette quantité de foie est non identifiée par les données du fournisseur sur la fiche de tracabilité</t>
  </si>
  <si>
    <t>température du labo 10°C</t>
  </si>
  <si>
    <t>Ecaillement des revêtements muraux. Présence de fissures à ce niveau.</t>
  </si>
  <si>
    <t xml:space="preserve">présence de bidon pour la récupération des eaux de fonte de la glace
</t>
  </si>
  <si>
    <t>Développement de rouille sur les parois internes et externe de la fabrique de glace.</t>
  </si>
  <si>
    <t>"Chambre froide négative: plinthe cassé et ébréchée
Développement de rouille au plafond de la chambre froide.</t>
  </si>
  <si>
    <t>les affiches sont placées au dessus des grilles de reprise d’air</t>
  </si>
  <si>
    <t>prevoir un distributeur papier et un distributeur savon liquide avec un poste lave main à ouverture non manuelle</t>
  </si>
  <si>
    <t>le référentiel affiché celui de fleg</t>
  </si>
  <si>
    <t>afficher le référentiel pour la fraiche decoupe</t>
  </si>
  <si>
    <t xml:space="preserve">afficher le protocole de desinfection </t>
  </si>
  <si>
    <t xml:space="preserve">assurer l'enregistrement de desinfection </t>
  </si>
  <si>
    <t>pas d'enregistrement de desinfection</t>
  </si>
  <si>
    <t xml:space="preserve">absence du protocole de desinfection </t>
  </si>
  <si>
    <t>absence de distributeur savon liquide au labo fraiche decoupe</t>
  </si>
  <si>
    <t>absence de distributeur papier au labo fraiche decoupe</t>
  </si>
  <si>
    <t>absence de poste lave main a ouverture manuelle au labo fraiche decoupe</t>
  </si>
  <si>
    <t>boite de maîs cabossée</t>
  </si>
  <si>
    <t>ecaillement du revetement du sol</t>
  </si>
  <si>
    <t>Afficheur du linéaire fromage non fonctionnel</t>
  </si>
  <si>
    <t>présence de 3 barquettes de escalope de poulet dont la DLC 21/02/19 ET haut de cuisse dont la DLC 22/02/19 non retirés du linéaire</t>
  </si>
  <si>
    <t>présence d'articles non alimentaires soldés et stockés dans la chambre froide</t>
  </si>
  <si>
    <t xml:space="preserve">eviter l'introduction d'articles non alimentaires dans la chambre froide </t>
  </si>
  <si>
    <t>personnel chahia n'a pas de dossier médical</t>
  </si>
  <si>
    <t>Présence de verre de lait au café dans le casier</t>
  </si>
  <si>
    <t>sensibiliser le personnel</t>
  </si>
  <si>
    <t>température du meuble surgelés affiché -22°C et celle vérifiée est -22,4°C</t>
  </si>
  <si>
    <t>traces d'humidité au niveau des douches hommes</t>
  </si>
  <si>
    <t xml:space="preserve">Absence de station de nettoyage au niveau de la réception.
absence de pistolet au niveau de la centrale de nettoyage boul/pat et le produit de N/D ne passe pas a travers la centrale
</t>
  </si>
  <si>
    <t>Présence de plusieurs brèches au revêtement mural de la boucherie et poissonnerie.</t>
  </si>
  <si>
    <t>Colmater les trous aux murs.</t>
  </si>
  <si>
    <t>Local déchet de la boucherie n'est pas muni de porte; uniquement protégé par des rideaux à lanières.</t>
  </si>
  <si>
    <t>Protéger l'accès du local déchet de la boucherie.</t>
  </si>
  <si>
    <t>Mauvais drainage de l'eau stagnante du stand poissonnerie.</t>
  </si>
  <si>
    <t>poubelle du stand chahia est sans pédale</t>
  </si>
  <si>
    <t>Ecaillement du revêtement interne du monte-charge.</t>
  </si>
  <si>
    <t xml:space="preserve">Eviter de placer le tuyau de la centrale dans les 3 bacs de la plonge
</t>
  </si>
  <si>
    <t>accrocher le tuyau de la centrale</t>
  </si>
  <si>
    <t>la crème au citron préparée à base d'œufs et cuite est entreposée dans la chambre froide sans passer par un refroidissement rapide (risque de prolifération des formes sporulées des bacteries anaérobies sulfito réducteurs)</t>
  </si>
  <si>
    <t>Assurer le refroidissement rapide de la crème au citron après sa cuisson</t>
  </si>
  <si>
    <t>absence de distributeur papier et un distributeur savon liquide et poste lave main a ouverture manuelle
absence de produit de desinfection des mains et de papier seche main</t>
  </si>
  <si>
    <t>le labo n'est pas séparé par une porte et non climatisé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</si>
</sst>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vertical="center" wrapText="1"/>
    </xf>
    <xf numFmtId="0" fontId="11" fillId="0" borderId="1" xfId="0" applyFont="1" applyBorder="1" applyAlignment="1" applyProtection="1">
      <alignment vertical="center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horizontal="left" vertical="center" wrapText="1"/>
    </xf>
    <xf numFmtId="0" fontId="35" fillId="0" borderId="1" xfId="1" applyFont="1" applyBorder="1" applyAlignment="1" applyProtection="1">
      <alignment horizontal="left" vertical="center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0.97727272727272729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0.79508196721311475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0.89925373134328357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0.8471678492781991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0.61799999999999999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0.80769230769230771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0.69148936170212771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7" zoomScaleSheetLayoutView="100" workbookViewId="0">
      <selection activeCell="C187" sqref="C187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5" t="s">
        <v>277</v>
      </c>
      <c r="B18" s="425"/>
      <c r="C18" s="425"/>
      <c r="D18" s="426" t="s">
        <v>478</v>
      </c>
      <c r="E18" s="426"/>
      <c r="F18" s="426"/>
      <c r="G18" s="426"/>
      <c r="H18" s="426"/>
      <c r="I18" s="426"/>
      <c r="J18" s="426"/>
      <c r="K18" s="426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7" t="s">
        <v>278</v>
      </c>
      <c r="B21" s="427"/>
      <c r="C21" s="427"/>
      <c r="D21" s="427"/>
      <c r="E21" s="427"/>
      <c r="F21" s="427"/>
      <c r="G21" s="427"/>
      <c r="H21" s="427"/>
      <c r="I21" s="427"/>
      <c r="J21" s="427"/>
      <c r="K21" s="427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8" t="s">
        <v>280</v>
      </c>
      <c r="C23" s="428"/>
      <c r="D23" s="49"/>
      <c r="E23" s="49"/>
      <c r="F23" s="49"/>
      <c r="G23" s="49"/>
      <c r="H23" s="49"/>
      <c r="I23" s="49"/>
      <c r="J23" s="48" t="str">
        <f>D18</f>
        <v>LAFAYETTE</v>
      </c>
    </row>
    <row r="24" spans="1:11" ht="33" customHeight="1" x14ac:dyDescent="0.25">
      <c r="A24" s="57" t="s">
        <v>281</v>
      </c>
      <c r="B24" s="429">
        <f>AVERAGE('A1 Exploitation'!D730,'A1 Technique'!D199)</f>
        <v>0.8471678492781991</v>
      </c>
      <c r="C24" s="429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9" t="e">
        <f>AVERAGE('A2 Exploitation'!D730,'A2 Technique'!D199)</f>
        <v>#DIV/0!</v>
      </c>
      <c r="C25" s="429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9" t="e">
        <f>AVERAGE('A3 Exploitation'!D730,'A3 Technique'!D199)</f>
        <v>#DIV/0!</v>
      </c>
      <c r="C26" s="429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9" t="e">
        <f>AVERAGE('A4 Exploitation'!D730,'A4 Technique'!D199)</f>
        <v>#DIV/0!</v>
      </c>
      <c r="C27" s="429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9"/>
      <c r="C28" s="429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9"/>
      <c r="C29" s="429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8" t="s">
        <v>287</v>
      </c>
      <c r="C33" s="428"/>
      <c r="D33" s="49"/>
      <c r="E33" s="49"/>
      <c r="F33" s="49"/>
      <c r="G33" s="49"/>
      <c r="H33" s="49"/>
      <c r="I33" s="49"/>
      <c r="J33" s="48" t="str">
        <f>D18</f>
        <v>LAFAYETTE</v>
      </c>
    </row>
    <row r="34" spans="1:10" ht="33" customHeight="1" x14ac:dyDescent="0.25">
      <c r="A34" s="57" t="s">
        <v>281</v>
      </c>
      <c r="B34" s="429">
        <f>'A1 Exploitation'!D730</f>
        <v>0.89925373134328357</v>
      </c>
      <c r="C34" s="429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9">
        <f>'A2 Exploitation'!D730</f>
        <v>-0.5</v>
      </c>
      <c r="C35" s="429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9" t="e">
        <f>'A3 Exploitation'!D730</f>
        <v>#DIV/0!</v>
      </c>
      <c r="C36" s="429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9">
        <f>'A4 Exploitation'!D730</f>
        <v>-0.5</v>
      </c>
      <c r="C37" s="429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9"/>
      <c r="C38" s="429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9"/>
      <c r="C39" s="429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0" t="s">
        <v>288</v>
      </c>
      <c r="C42" s="430"/>
      <c r="D42" s="49"/>
      <c r="E42" s="49"/>
      <c r="F42" s="49"/>
      <c r="G42" s="49"/>
      <c r="H42" s="49"/>
      <c r="I42" s="49"/>
      <c r="J42" s="48" t="str">
        <f>D18</f>
        <v>LAFAYETTE</v>
      </c>
    </row>
    <row r="43" spans="1:10" ht="33" customHeight="1" x14ac:dyDescent="0.25">
      <c r="A43" s="57" t="s">
        <v>281</v>
      </c>
      <c r="B43" s="429">
        <f>AVERAGE('A1 Exploitation'!D728, 'A1 Technique'!D197)</f>
        <v>0.61799999999999999</v>
      </c>
      <c r="C43" s="429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9" t="e">
        <f>AVERAGE('A2 Exploitation'!D728, 'A2 Technique'!D197)</f>
        <v>#DIV/0!</v>
      </c>
      <c r="C44" s="429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9" t="e">
        <f>AVERAGE('A3 Exploitation'!D728, 'A3 Technique'!D197)</f>
        <v>#DIV/0!</v>
      </c>
      <c r="C45" s="429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9" t="e">
        <f>AVERAGE('A4 Exploitation'!D728, 'A4 Technique'!D197)</f>
        <v>#DIV/0!</v>
      </c>
      <c r="C46" s="429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9"/>
      <c r="C47" s="429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9"/>
      <c r="C48" s="429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8" t="s">
        <v>289</v>
      </c>
      <c r="C51" s="428"/>
      <c r="D51" s="49"/>
      <c r="E51" s="49"/>
      <c r="F51" s="49"/>
      <c r="G51" s="49"/>
      <c r="H51" s="49"/>
      <c r="I51" s="49"/>
      <c r="J51" s="48" t="str">
        <f>D18</f>
        <v>LAFAYETTE</v>
      </c>
    </row>
    <row r="52" spans="1:10" ht="33" customHeight="1" x14ac:dyDescent="0.25">
      <c r="A52" s="57" t="s">
        <v>281</v>
      </c>
      <c r="B52" s="431">
        <f>'A1 Exploitation'!D48</f>
        <v>0.94444444444444442</v>
      </c>
      <c r="C52" s="431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1" t="e">
        <f>'A2 Exploitation'!D48</f>
        <v>#DIV/0!</v>
      </c>
      <c r="C53" s="431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1" t="e">
        <f>'A3 Exploitation'!D48</f>
        <v>#DIV/0!</v>
      </c>
      <c r="C54" s="431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1" t="e">
        <f>'A4 Exploitation'!D48</f>
        <v>#DIV/0!</v>
      </c>
      <c r="C55" s="431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1"/>
      <c r="C56" s="431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1"/>
      <c r="C57" s="431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8" t="s">
        <v>290</v>
      </c>
      <c r="C60" s="428"/>
      <c r="D60" s="49"/>
      <c r="E60" s="49"/>
      <c r="F60" s="49"/>
      <c r="G60" s="49"/>
      <c r="H60" s="49"/>
      <c r="I60" s="49"/>
      <c r="J60" s="48" t="str">
        <f>D18</f>
        <v>LAFAYETTE</v>
      </c>
    </row>
    <row r="61" spans="1:10" ht="33" customHeight="1" x14ac:dyDescent="0.25">
      <c r="A61" s="57" t="s">
        <v>281</v>
      </c>
      <c r="B61" s="429">
        <f>'A1 Exploitation'!D131</f>
        <v>0.80769230769230771</v>
      </c>
      <c r="C61" s="429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9">
        <f>'A2 Exploitation'!D131</f>
        <v>-0.5</v>
      </c>
      <c r="C62" s="429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9" t="e">
        <f>'A3 Exploitation'!D131</f>
        <v>#DIV/0!</v>
      </c>
      <c r="C63" s="429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9">
        <f>'A4 Exploitation'!D131</f>
        <v>-0.5</v>
      </c>
      <c r="C64" s="429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9"/>
      <c r="C65" s="429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9"/>
      <c r="C66" s="429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8" t="s">
        <v>464</v>
      </c>
      <c r="C69" s="428"/>
      <c r="D69" s="49"/>
      <c r="E69" s="49"/>
      <c r="F69" s="49"/>
      <c r="G69" s="49"/>
      <c r="H69" s="49"/>
      <c r="I69" s="49"/>
      <c r="J69" s="48" t="str">
        <f>D18</f>
        <v>LAFAYETTE</v>
      </c>
    </row>
    <row r="70" spans="1:10" ht="33" customHeight="1" x14ac:dyDescent="0.25">
      <c r="A70" s="57" t="s">
        <v>281</v>
      </c>
      <c r="B70" s="429" t="e">
        <f>'A1 Exploitation'!D187</f>
        <v>#DIV/0!</v>
      </c>
      <c r="C70" s="429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9" t="e">
        <f>'A2 Exploitation'!D187</f>
        <v>#DIV/0!</v>
      </c>
      <c r="C71" s="429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9" t="e">
        <f>'A3 Exploitation'!D187</f>
        <v>#DIV/0!</v>
      </c>
      <c r="C72" s="429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9" t="e">
        <f>'A4 Exploitation'!D187</f>
        <v>#DIV/0!</v>
      </c>
      <c r="C73" s="429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9"/>
      <c r="C74" s="429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9"/>
      <c r="C75" s="429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8" t="s">
        <v>465</v>
      </c>
      <c r="C78" s="428"/>
      <c r="D78" s="49"/>
      <c r="E78" s="49"/>
      <c r="F78" s="49"/>
      <c r="G78" s="49"/>
      <c r="H78" s="49"/>
      <c r="I78" s="49"/>
      <c r="J78" s="48" t="str">
        <f>D18</f>
        <v>LAFAYETTE</v>
      </c>
    </row>
    <row r="79" spans="1:10" ht="33" customHeight="1" x14ac:dyDescent="0.25">
      <c r="A79" s="57" t="s">
        <v>281</v>
      </c>
      <c r="B79" s="429">
        <f>'A1 Exploitation'!D249</f>
        <v>1</v>
      </c>
      <c r="C79" s="429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9" t="e">
        <f>'A2 Exploitation'!D249</f>
        <v>#DIV/0!</v>
      </c>
      <c r="C80" s="429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9" t="e">
        <f>'A3 Exploitation'!D249</f>
        <v>#DIV/0!</v>
      </c>
      <c r="C81" s="429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9" t="e">
        <f>'A4 Exploitation'!D249</f>
        <v>#DIV/0!</v>
      </c>
      <c r="C82" s="429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9"/>
      <c r="C83" s="429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9"/>
      <c r="C84" s="429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8" t="s">
        <v>466</v>
      </c>
      <c r="C87" s="428"/>
      <c r="D87" s="49"/>
      <c r="E87" s="49"/>
      <c r="F87" s="49"/>
      <c r="G87" s="49"/>
      <c r="H87" s="49"/>
      <c r="I87" s="49"/>
      <c r="J87" s="48" t="str">
        <f>D18</f>
        <v>LAFAYETTE</v>
      </c>
    </row>
    <row r="88" spans="1:10" ht="33" customHeight="1" x14ac:dyDescent="0.25">
      <c r="A88" s="57" t="s">
        <v>281</v>
      </c>
      <c r="B88" s="429">
        <f>'A1 Exploitation'!D304</f>
        <v>0.92105263157894735</v>
      </c>
      <c r="C88" s="429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9" t="e">
        <f>'A2 Exploitation'!D304</f>
        <v>#DIV/0!</v>
      </c>
      <c r="C89" s="429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9" t="e">
        <f>'A3 Exploitation'!D304</f>
        <v>#DIV/0!</v>
      </c>
      <c r="C90" s="429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9" t="e">
        <f>'A4 Exploitation'!D304</f>
        <v>#DIV/0!</v>
      </c>
      <c r="C91" s="429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9"/>
      <c r="C92" s="429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9"/>
      <c r="C93" s="429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8" t="s">
        <v>467</v>
      </c>
      <c r="C96" s="428"/>
      <c r="D96" s="49"/>
      <c r="E96" s="49"/>
      <c r="F96" s="49"/>
      <c r="G96" s="49"/>
      <c r="H96" s="49"/>
      <c r="I96" s="49"/>
      <c r="J96" s="48" t="str">
        <f>D18</f>
        <v>LAFAYETTE</v>
      </c>
    </row>
    <row r="97" spans="1:10" ht="33" customHeight="1" x14ac:dyDescent="0.25">
      <c r="A97" s="57" t="s">
        <v>281</v>
      </c>
      <c r="B97" s="429">
        <f>'A1 Exploitation'!D371</f>
        <v>0.69148936170212771</v>
      </c>
      <c r="C97" s="429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9" t="e">
        <f>'A2 Exploitation'!D371</f>
        <v>#DIV/0!</v>
      </c>
      <c r="C98" s="429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9" t="e">
        <f>'A3 Exploitation'!D371</f>
        <v>#DIV/0!</v>
      </c>
      <c r="C99" s="429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9" t="e">
        <f>'A4 Exploitation'!D371</f>
        <v>#DIV/0!</v>
      </c>
      <c r="C100" s="429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9"/>
      <c r="C101" s="429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9"/>
      <c r="C102" s="429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8" t="s">
        <v>468</v>
      </c>
      <c r="C105" s="428"/>
      <c r="D105" s="49"/>
      <c r="E105" s="49"/>
      <c r="F105" s="49"/>
      <c r="G105" s="49"/>
      <c r="H105" s="49"/>
      <c r="I105" s="49"/>
      <c r="J105" s="48" t="str">
        <f>D18</f>
        <v>LAFAYETTE</v>
      </c>
    </row>
    <row r="106" spans="1:10" ht="33" customHeight="1" x14ac:dyDescent="0.25">
      <c r="A106" s="57" t="s">
        <v>281</v>
      </c>
      <c r="B106" s="429">
        <f>'A1 Exploitation'!D429</f>
        <v>1</v>
      </c>
      <c r="C106" s="429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9" t="e">
        <f>'A2 Exploitation'!D429</f>
        <v>#DIV/0!</v>
      </c>
      <c r="C107" s="429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9" t="e">
        <f>'A3 Exploitation'!D429</f>
        <v>#DIV/0!</v>
      </c>
      <c r="C108" s="429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9" t="e">
        <f>'A4 Exploitation'!D429</f>
        <v>#DIV/0!</v>
      </c>
      <c r="C109" s="429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9"/>
      <c r="C110" s="429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9"/>
      <c r="C111" s="429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8" t="s">
        <v>469</v>
      </c>
      <c r="C114" s="428"/>
      <c r="D114" s="49"/>
      <c r="E114" s="49"/>
      <c r="F114" s="49"/>
      <c r="G114" s="49"/>
      <c r="H114" s="49"/>
      <c r="I114" s="49"/>
      <c r="J114" s="48" t="str">
        <f>D18</f>
        <v>LAFAYETTE</v>
      </c>
    </row>
    <row r="115" spans="1:10" ht="33" customHeight="1" x14ac:dyDescent="0.25">
      <c r="A115" s="57" t="s">
        <v>281</v>
      </c>
      <c r="B115" s="429">
        <f>'A1 Exploitation'!D476</f>
        <v>1</v>
      </c>
      <c r="C115" s="429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9" t="e">
        <f>'A2 Exploitation'!D476</f>
        <v>#DIV/0!</v>
      </c>
      <c r="C116" s="429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9" t="e">
        <f>'A3 Exploitation'!D476</f>
        <v>#DIV/0!</v>
      </c>
      <c r="C117" s="429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9" t="e">
        <f>'A4 Exploitation'!D476</f>
        <v>#DIV/0!</v>
      </c>
      <c r="C118" s="429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9"/>
      <c r="C119" s="429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9"/>
      <c r="C120" s="429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8" t="s">
        <v>470</v>
      </c>
      <c r="C123" s="428"/>
      <c r="D123" s="49"/>
      <c r="E123" s="49"/>
      <c r="F123" s="49"/>
      <c r="G123" s="49"/>
      <c r="H123" s="49"/>
      <c r="I123" s="49"/>
      <c r="J123" s="48" t="str">
        <f>D18</f>
        <v>LAFAYETTE</v>
      </c>
    </row>
    <row r="124" spans="1:10" ht="33" customHeight="1" x14ac:dyDescent="0.25">
      <c r="A124" s="57" t="s">
        <v>281</v>
      </c>
      <c r="B124" s="429">
        <f>'A1 Exploitation'!D527</f>
        <v>0.7142857142857143</v>
      </c>
      <c r="C124" s="429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9" t="e">
        <f>'A2 Exploitation'!D527</f>
        <v>#DIV/0!</v>
      </c>
      <c r="C125" s="429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9" t="e">
        <f>'A3 Exploitation'!D527</f>
        <v>#DIV/0!</v>
      </c>
      <c r="C126" s="429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9" t="e">
        <f>'A4 Exploitation'!D527</f>
        <v>#DIV/0!</v>
      </c>
      <c r="C127" s="429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9"/>
      <c r="C128" s="429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9"/>
      <c r="C129" s="429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8" t="s">
        <v>471</v>
      </c>
      <c r="C132" s="428"/>
      <c r="D132" s="49"/>
      <c r="E132" s="49"/>
      <c r="F132" s="49"/>
      <c r="G132" s="49"/>
      <c r="H132" s="49"/>
      <c r="I132" s="49"/>
      <c r="J132" s="48" t="str">
        <f>D18</f>
        <v>LAFAYETTE</v>
      </c>
    </row>
    <row r="133" spans="1:10" ht="33" customHeight="1" x14ac:dyDescent="0.25">
      <c r="A133" s="57" t="s">
        <v>281</v>
      </c>
      <c r="B133" s="429">
        <f>'A1 Exploitation'!D570</f>
        <v>0.97916666666666663</v>
      </c>
      <c r="C133" s="429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9" t="e">
        <f>'A2 Exploitation'!D570</f>
        <v>#DIV/0!</v>
      </c>
      <c r="C134" s="429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9" t="e">
        <f>'A3 Exploitation'!D570</f>
        <v>#DIV/0!</v>
      </c>
      <c r="C135" s="429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9" t="e">
        <f>'A4 Exploitation'!D570</f>
        <v>#DIV/0!</v>
      </c>
      <c r="C136" s="429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9"/>
      <c r="C137" s="429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9"/>
      <c r="C138" s="429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8" t="s">
        <v>291</v>
      </c>
      <c r="C141" s="428"/>
      <c r="D141" s="49"/>
      <c r="E141" s="49"/>
      <c r="F141" s="49"/>
      <c r="G141" s="49"/>
      <c r="H141" s="49"/>
      <c r="I141" s="49"/>
      <c r="J141" s="48" t="str">
        <f>D18</f>
        <v>LAFAYETTE</v>
      </c>
    </row>
    <row r="142" spans="1:10" ht="33" customHeight="1" x14ac:dyDescent="0.25">
      <c r="A142" s="57" t="s">
        <v>281</v>
      </c>
      <c r="B142" s="429">
        <f>'A1 Exploitation'!D610</f>
        <v>0.97727272727272729</v>
      </c>
      <c r="C142" s="429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9" t="e">
        <f>'A2 Exploitation'!D610</f>
        <v>#DIV/0!</v>
      </c>
      <c r="C143" s="429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9" t="e">
        <f>'A3 Exploitation'!D610</f>
        <v>#DIV/0!</v>
      </c>
      <c r="C144" s="429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9" t="e">
        <f>'A4 Exploitation'!D610</f>
        <v>#DIV/0!</v>
      </c>
      <c r="C145" s="429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9"/>
      <c r="C146" s="429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9"/>
      <c r="C147" s="429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8" t="s">
        <v>292</v>
      </c>
      <c r="C150" s="428"/>
      <c r="D150" s="49"/>
      <c r="E150" s="49"/>
      <c r="F150" s="49"/>
      <c r="G150" s="49"/>
      <c r="H150" s="49"/>
      <c r="I150" s="49"/>
      <c r="J150" s="48" t="str">
        <f>D18</f>
        <v>LAFAYETTE</v>
      </c>
    </row>
    <row r="151" spans="1:10" ht="33" customHeight="1" x14ac:dyDescent="0.25">
      <c r="A151" s="57" t="s">
        <v>281</v>
      </c>
      <c r="B151" s="429">
        <f>'A1 Exploitation'!D673</f>
        <v>0.94736842105263153</v>
      </c>
      <c r="C151" s="429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9" t="e">
        <f>'A2 Exploitation'!D673</f>
        <v>#DIV/0!</v>
      </c>
      <c r="C152" s="429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9" t="e">
        <f>'A3 Exploitation'!D673</f>
        <v>#DIV/0!</v>
      </c>
      <c r="C153" s="429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9" t="e">
        <f>'A4 Exploitation'!D673</f>
        <v>#DIV/0!</v>
      </c>
      <c r="C154" s="429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9"/>
      <c r="C155" s="429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9"/>
      <c r="C156" s="429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2"/>
      <c r="C159" s="432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8" t="s">
        <v>472</v>
      </c>
      <c r="C160" s="428"/>
      <c r="D160" s="49"/>
      <c r="E160" s="49"/>
      <c r="F160" s="49"/>
      <c r="G160" s="49"/>
      <c r="H160" s="49"/>
      <c r="I160" s="49"/>
      <c r="J160" s="48" t="str">
        <f>D18</f>
        <v>LAFAYETTE</v>
      </c>
    </row>
    <row r="161" spans="1:10" ht="33" customHeight="1" x14ac:dyDescent="0.25">
      <c r="A161" s="57" t="s">
        <v>281</v>
      </c>
      <c r="B161" s="429">
        <f>'A1 Exploitation'!D702</f>
        <v>0.91666666666666663</v>
      </c>
      <c r="C161" s="429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9" t="e">
        <f>'A2 Exploitation'!D702</f>
        <v>#DIV/0!</v>
      </c>
      <c r="C162" s="429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9" t="e">
        <f>'A3 Exploitation'!D702</f>
        <v>#DIV/0!</v>
      </c>
      <c r="C163" s="429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9" t="e">
        <f>'A4 Exploitation'!D702</f>
        <v>#DIV/0!</v>
      </c>
      <c r="C164" s="429"/>
    </row>
    <row r="165" spans="1:10" ht="33" customHeight="1" x14ac:dyDescent="0.25">
      <c r="A165" s="56" t="s">
        <v>285</v>
      </c>
      <c r="B165" s="429"/>
      <c r="C165" s="429"/>
    </row>
    <row r="166" spans="1:10" ht="18" x14ac:dyDescent="0.25">
      <c r="A166" s="56" t="s">
        <v>286</v>
      </c>
      <c r="B166" s="429"/>
      <c r="C166" s="429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8" t="s">
        <v>473</v>
      </c>
      <c r="C169" s="428"/>
      <c r="J169" s="48" t="str">
        <f>D18</f>
        <v>LAFAYETTE</v>
      </c>
    </row>
    <row r="170" spans="1:10" ht="33" customHeight="1" x14ac:dyDescent="0.25">
      <c r="A170" s="57" t="s">
        <v>281</v>
      </c>
      <c r="B170" s="429">
        <f>'A1 Exploitation'!D726</f>
        <v>0.875</v>
      </c>
      <c r="C170" s="429"/>
    </row>
    <row r="171" spans="1:10" ht="33" customHeight="1" x14ac:dyDescent="0.25">
      <c r="A171" s="56" t="s">
        <v>282</v>
      </c>
      <c r="B171" s="429" t="e">
        <f>'A2 Exploitation'!D726</f>
        <v>#DIV/0!</v>
      </c>
      <c r="C171" s="429"/>
    </row>
    <row r="172" spans="1:10" ht="33" customHeight="1" x14ac:dyDescent="0.25">
      <c r="A172" s="57" t="s">
        <v>283</v>
      </c>
      <c r="B172" s="429" t="e">
        <f>'A3 Exploitation'!D726</f>
        <v>#DIV/0!</v>
      </c>
      <c r="C172" s="429"/>
    </row>
    <row r="173" spans="1:10" ht="33" customHeight="1" x14ac:dyDescent="0.25">
      <c r="A173" s="57" t="s">
        <v>284</v>
      </c>
      <c r="B173" s="429" t="e">
        <f>'A4 Exploitation'!D726</f>
        <v>#DIV/0!</v>
      </c>
      <c r="C173" s="429"/>
    </row>
    <row r="174" spans="1:10" ht="33" customHeight="1" x14ac:dyDescent="0.25">
      <c r="A174" s="56" t="s">
        <v>285</v>
      </c>
      <c r="B174" s="429"/>
      <c r="C174" s="429"/>
    </row>
    <row r="175" spans="1:10" ht="18" x14ac:dyDescent="0.25">
      <c r="A175" s="56" t="s">
        <v>286</v>
      </c>
      <c r="B175" s="429"/>
      <c r="C175" s="429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8" t="s">
        <v>293</v>
      </c>
      <c r="C178" s="428"/>
      <c r="J178" s="48" t="str">
        <f>D18</f>
        <v>LAFAYETTE</v>
      </c>
    </row>
    <row r="179" spans="1:10" ht="33" customHeight="1" x14ac:dyDescent="0.25">
      <c r="A179" s="57" t="s">
        <v>281</v>
      </c>
      <c r="B179" s="429">
        <f>'A1 Technique'!D199</f>
        <v>0.79508196721311475</v>
      </c>
      <c r="C179" s="429"/>
    </row>
    <row r="180" spans="1:10" ht="33" customHeight="1" x14ac:dyDescent="0.25">
      <c r="A180" s="56" t="s">
        <v>282</v>
      </c>
      <c r="B180" s="429" t="e">
        <f>'A2 Technique'!D199</f>
        <v>#DIV/0!</v>
      </c>
      <c r="C180" s="429"/>
    </row>
    <row r="181" spans="1:10" ht="33" customHeight="1" x14ac:dyDescent="0.25">
      <c r="A181" s="57" t="s">
        <v>283</v>
      </c>
      <c r="B181" s="429" t="e">
        <f>'A3 Technique'!D199</f>
        <v>#DIV/0!</v>
      </c>
      <c r="C181" s="429"/>
    </row>
    <row r="182" spans="1:10" ht="33" customHeight="1" x14ac:dyDescent="0.25">
      <c r="A182" s="57" t="s">
        <v>284</v>
      </c>
      <c r="B182" s="429" t="e">
        <f>'A4 Technique'!D199</f>
        <v>#DIV/0!</v>
      </c>
      <c r="C182" s="429"/>
    </row>
    <row r="183" spans="1:10" ht="33" customHeight="1" x14ac:dyDescent="0.25">
      <c r="A183" s="56" t="s">
        <v>285</v>
      </c>
      <c r="B183" s="429"/>
      <c r="C183" s="429"/>
    </row>
    <row r="184" spans="1:10" ht="18" x14ac:dyDescent="0.25">
      <c r="A184" s="56" t="s">
        <v>286</v>
      </c>
      <c r="B184" s="429"/>
      <c r="C184" s="42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17" zoomScale="86" zoomScaleNormal="100" zoomScaleSheetLayoutView="86" workbookViewId="0">
      <selection activeCell="A525" sqref="A52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LAFAYETTE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 t="s">
        <v>476</v>
      </c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 t="s">
        <v>477</v>
      </c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>
        <v>43517</v>
      </c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>
        <f>D730</f>
        <v>0.89925373134328357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43517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3"/>
      <c r="E35" s="124"/>
      <c r="F35" s="123"/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50.25" customHeight="1" x14ac:dyDescent="0.4">
      <c r="A41" s="121" t="s">
        <v>313</v>
      </c>
      <c r="B41" s="122">
        <v>1</v>
      </c>
      <c r="C41" s="122"/>
      <c r="D41" s="123" t="s">
        <v>479</v>
      </c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>
        <f>IF(D43=1, 2, IF(AND(D43&lt;1,D43&gt;0), 1, IF(D43=0,"0","NA")))</f>
        <v>1</v>
      </c>
      <c r="C43" s="122"/>
      <c r="D43" s="410">
        <v>0.66</v>
      </c>
      <c r="E43" s="147"/>
      <c r="F43" s="411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0.94444444444444442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43517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>
        <v>2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>
        <v>2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>
        <v>2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>
        <v>2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>
        <v>2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>
        <v>2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>
        <v>2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>
        <v>2</v>
      </c>
      <c r="C63" s="122"/>
      <c r="D63" s="163"/>
      <c r="E63" s="124"/>
      <c r="F63" s="123"/>
      <c r="G63" s="114"/>
    </row>
    <row r="64" spans="1:7" s="258" customFormat="1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>
        <v>2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>
        <v>2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>
        <v>2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>
        <v>2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>
        <v>2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>
        <v>2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>
        <v>2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>
        <v>2</v>
      </c>
      <c r="C74" s="167"/>
      <c r="D74" s="163"/>
      <c r="E74" s="124"/>
      <c r="F74" s="321"/>
      <c r="G74" s="114"/>
    </row>
    <row r="75" spans="1:7" s="258" customFormat="1" ht="21" x14ac:dyDescent="0.4">
      <c r="A75" s="121" t="s">
        <v>336</v>
      </c>
      <c r="B75" s="122">
        <v>2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>
        <v>2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>
        <v>2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>
        <v>2</v>
      </c>
      <c r="C78" s="142" t="str">
        <f>IF(B78=0, -2, "0")</f>
        <v>0</v>
      </c>
      <c r="D78" s="163"/>
      <c r="E78" s="163"/>
      <c r="F78" s="321"/>
      <c r="G78" s="114"/>
    </row>
    <row r="79" spans="1:7" s="258" customFormat="1" ht="21" x14ac:dyDescent="0.4">
      <c r="A79" s="289" t="s">
        <v>331</v>
      </c>
      <c r="B79" s="122">
        <v>2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63" x14ac:dyDescent="0.4">
      <c r="A80" s="121" t="s">
        <v>150</v>
      </c>
      <c r="B80" s="122">
        <v>0</v>
      </c>
      <c r="C80" s="169">
        <f>IF(B80=0, -5, "0")</f>
        <v>-5</v>
      </c>
      <c r="D80" s="163" t="s">
        <v>549</v>
      </c>
      <c r="E80" s="128" t="s">
        <v>550</v>
      </c>
      <c r="F80" s="321"/>
      <c r="G80" s="129"/>
    </row>
    <row r="81" spans="1:7" ht="147" x14ac:dyDescent="0.4">
      <c r="A81" s="171" t="s">
        <v>316</v>
      </c>
      <c r="B81" s="122">
        <v>0</v>
      </c>
      <c r="C81" s="143">
        <f>IF(B81=0, -10, "0")</f>
        <v>-10</v>
      </c>
      <c r="D81" s="179" t="s">
        <v>551</v>
      </c>
      <c r="E81" s="179" t="s">
        <v>552</v>
      </c>
      <c r="F81" s="321"/>
      <c r="G81" s="114"/>
    </row>
    <row r="82" spans="1:7" ht="21" x14ac:dyDescent="0.4">
      <c r="A82" s="201" t="s">
        <v>417</v>
      </c>
      <c r="B82" s="122">
        <v>2</v>
      </c>
      <c r="C82" s="122"/>
      <c r="D82" s="172"/>
      <c r="E82" s="124"/>
      <c r="F82" s="321"/>
      <c r="G82" s="114"/>
    </row>
    <row r="83" spans="1:7" s="258" customFormat="1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0" t="s">
        <v>334</v>
      </c>
      <c r="B85" s="317">
        <v>2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>
        <v>2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>
        <v>2</v>
      </c>
      <c r="C87" s="174"/>
      <c r="D87" s="128"/>
      <c r="E87" s="124"/>
      <c r="F87" s="321"/>
      <c r="G87" s="173"/>
    </row>
    <row r="88" spans="1:7" ht="84" x14ac:dyDescent="0.4">
      <c r="A88" s="121" t="s">
        <v>404</v>
      </c>
      <c r="B88" s="317">
        <v>1</v>
      </c>
      <c r="C88" s="143"/>
      <c r="D88" s="128" t="s">
        <v>487</v>
      </c>
      <c r="E88" s="124"/>
      <c r="F88" s="321"/>
      <c r="G88" s="173"/>
    </row>
    <row r="89" spans="1:7" ht="21" x14ac:dyDescent="0.4">
      <c r="A89" s="121" t="s">
        <v>304</v>
      </c>
      <c r="B89" s="317">
        <v>2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>
        <v>2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>
        <v>2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>
        <v>2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>
        <v>2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>
        <v>2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>
        <v>2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>
        <v>2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>
        <v>2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>
        <v>2</v>
      </c>
      <c r="C98" s="143"/>
      <c r="D98" s="128"/>
      <c r="E98" s="124"/>
      <c r="F98" s="321"/>
      <c r="G98" s="173"/>
    </row>
    <row r="99" spans="1:7" ht="42" x14ac:dyDescent="0.4">
      <c r="A99" s="121" t="s">
        <v>474</v>
      </c>
      <c r="B99" s="317">
        <v>2</v>
      </c>
      <c r="C99" s="143"/>
      <c r="D99" s="128"/>
      <c r="E99" s="124"/>
      <c r="F99" s="321"/>
      <c r="G99" s="173"/>
    </row>
    <row r="100" spans="1:7" s="258" customFormat="1" ht="21" x14ac:dyDescent="0.4">
      <c r="A100" s="121" t="s">
        <v>436</v>
      </c>
      <c r="B100" s="317">
        <v>2</v>
      </c>
      <c r="C100" s="143"/>
      <c r="D100" s="128"/>
      <c r="E100" s="124"/>
      <c r="F100" s="321"/>
      <c r="G100" s="173"/>
    </row>
    <row r="101" spans="1:7" ht="82.5" x14ac:dyDescent="0.4">
      <c r="A101" s="168" t="s">
        <v>314</v>
      </c>
      <c r="B101" s="317">
        <v>2</v>
      </c>
      <c r="C101" s="169" t="str">
        <f>IF(B101=0, -5, "0")</f>
        <v>0</v>
      </c>
      <c r="D101" s="421" t="s">
        <v>484</v>
      </c>
      <c r="E101" s="124"/>
      <c r="F101" s="321"/>
      <c r="G101" s="173"/>
    </row>
    <row r="102" spans="1:7" ht="36.75" customHeight="1" x14ac:dyDescent="0.4">
      <c r="A102" s="168" t="s">
        <v>321</v>
      </c>
      <c r="B102" s="317">
        <v>2</v>
      </c>
      <c r="C102" s="169" t="str">
        <f>IF(B102=0, -5, "0")</f>
        <v>0</v>
      </c>
      <c r="D102" s="128"/>
      <c r="E102" s="128"/>
      <c r="F102" s="321"/>
      <c r="G102" s="173"/>
    </row>
    <row r="103" spans="1:7" s="258" customFormat="1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1" t="s">
        <v>83</v>
      </c>
      <c r="B105" s="317">
        <v>2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>
        <v>2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>
        <v>2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>
        <v>2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>
        <v>2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>
        <v>2</v>
      </c>
      <c r="C110" s="122"/>
      <c r="D110" s="179"/>
      <c r="E110" s="127"/>
      <c r="F110" s="321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1" t="s">
        <v>83</v>
      </c>
      <c r="B113" s="317">
        <v>2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>
        <v>2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>
        <v>2</v>
      </c>
      <c r="C115" s="122"/>
      <c r="D115" s="179"/>
      <c r="E115" s="127"/>
      <c r="F115" s="321"/>
      <c r="G115" s="129"/>
    </row>
    <row r="116" spans="1:7" s="80" customFormat="1" ht="168" x14ac:dyDescent="0.4">
      <c r="A116" s="121" t="s">
        <v>117</v>
      </c>
      <c r="B116" s="317">
        <v>1</v>
      </c>
      <c r="C116" s="175"/>
      <c r="D116" s="179" t="s">
        <v>488</v>
      </c>
      <c r="E116" s="127"/>
      <c r="F116" s="321"/>
      <c r="G116" s="129"/>
    </row>
    <row r="117" spans="1:7" s="80" customFormat="1" ht="21" x14ac:dyDescent="0.4">
      <c r="A117" s="138" t="s">
        <v>301</v>
      </c>
      <c r="B117" s="317">
        <v>2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>
        <v>2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>
        <v>2</v>
      </c>
      <c r="C119" s="122"/>
      <c r="D119" s="179"/>
      <c r="E119" s="127"/>
      <c r="F119" s="321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5" t="s">
        <v>329</v>
      </c>
      <c r="B122" s="317">
        <v>2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>
        <v>2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>
        <v>2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>
        <v>2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>
        <v>2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>
        <v>2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>
        <v>2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>
        <v>2</v>
      </c>
      <c r="C129" s="183"/>
      <c r="D129" s="410">
        <v>1</v>
      </c>
      <c r="E129" s="147"/>
      <c r="F129" s="321"/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105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>
        <f>D130/(COUNT(B105:C110,B122:C129,B113:C119,B85:C102,B66:C82,B56:C63)*2)</f>
        <v>0.80769230769230771</v>
      </c>
      <c r="E131" s="108"/>
      <c r="F131" s="114"/>
      <c r="G131" s="114"/>
    </row>
    <row r="132" spans="1:16384" s="258" customFormat="1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s="258" customFormat="1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s="258" customFormat="1" ht="22.5" customHeight="1" x14ac:dyDescent="0.3">
      <c r="A137" s="156">
        <f>B92</f>
        <v>2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s="258" customFormat="1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s="258" customFormat="1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s="258" customFormat="1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s="258" customFormat="1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s="258" customFormat="1" ht="21" x14ac:dyDescent="0.4">
      <c r="A165" s="520">
        <v>2</v>
      </c>
      <c r="B165" s="518"/>
      <c r="C165" s="518"/>
      <c r="D165" s="518"/>
      <c r="E165" s="518"/>
      <c r="F165" s="518"/>
      <c r="G165" s="114"/>
    </row>
    <row r="166" spans="1:7" s="258" customFormat="1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s="258" customFormat="1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321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s="258" customFormat="1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3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s="258" customFormat="1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3"/>
      <c r="E178" s="123"/>
      <c r="F178" s="321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s="258" customFormat="1" ht="80.25" customHeight="1" x14ac:dyDescent="0.4">
      <c r="A185" s="125" t="s">
        <v>422</v>
      </c>
      <c r="B185" s="122" t="s">
        <v>30</v>
      </c>
      <c r="C185" s="121"/>
      <c r="D185" s="410"/>
      <c r="E185" s="121"/>
      <c r="F185" s="321"/>
      <c r="G185" s="114"/>
    </row>
    <row r="186" spans="1:7" s="258" customFormat="1" ht="22.5" x14ac:dyDescent="0.4">
      <c r="A186" s="291" t="s">
        <v>438</v>
      </c>
      <c r="B186" s="480"/>
      <c r="C186" s="481"/>
      <c r="D186" s="308">
        <f>SUM(B148:C164,B178:C185,B167:C175,B140:C145)</f>
        <v>0</v>
      </c>
      <c r="E186" s="108"/>
      <c r="F186" s="114"/>
      <c r="G186" s="114"/>
    </row>
    <row r="187" spans="1:7" s="258" customFormat="1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43517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40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1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0">
        <v>1</v>
      </c>
      <c r="E244" s="147"/>
      <c r="F244" s="123"/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82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1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43517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26" x14ac:dyDescent="0.4">
      <c r="A277" s="399" t="s">
        <v>394</v>
      </c>
      <c r="B277" s="122">
        <v>0</v>
      </c>
      <c r="C277" s="142">
        <f>IF(B277=0, -2, "0")</f>
        <v>-2</v>
      </c>
      <c r="D277" s="194" t="s">
        <v>499</v>
      </c>
      <c r="E277" s="123" t="s">
        <v>500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89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0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0.92105263157894735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43517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105" x14ac:dyDescent="0.4">
      <c r="A317" s="157" t="s">
        <v>120</v>
      </c>
      <c r="B317" s="122">
        <v>0</v>
      </c>
      <c r="C317" s="122"/>
      <c r="D317" s="123" t="s">
        <v>506</v>
      </c>
      <c r="E317" s="123" t="s">
        <v>507</v>
      </c>
      <c r="F317" s="123"/>
      <c r="G317" s="114"/>
    </row>
    <row r="318" spans="1:7" ht="105" x14ac:dyDescent="0.4">
      <c r="A318" s="209" t="s">
        <v>269</v>
      </c>
      <c r="B318" s="122">
        <v>0</v>
      </c>
      <c r="C318" s="174">
        <f>IF(B318=0, -5, "0")</f>
        <v>-5</v>
      </c>
      <c r="D318" s="128" t="s">
        <v>505</v>
      </c>
      <c r="E318" s="124" t="s">
        <v>504</v>
      </c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7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0.3888888888888889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0</v>
      </c>
      <c r="C324" s="143"/>
      <c r="D324" s="172" t="s">
        <v>511</v>
      </c>
      <c r="E324" s="124" t="s">
        <v>512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05" x14ac:dyDescent="0.4">
      <c r="A337" s="168" t="s">
        <v>58</v>
      </c>
      <c r="B337" s="122">
        <v>0</v>
      </c>
      <c r="C337" s="174">
        <f>IF(B337=0, -5, "0")</f>
        <v>-5</v>
      </c>
      <c r="D337" s="213" t="s">
        <v>513</v>
      </c>
      <c r="E337" s="123"/>
      <c r="F337" s="123"/>
      <c r="G337" s="129"/>
    </row>
    <row r="338" spans="1:7" ht="38.25" customHeight="1" x14ac:dyDescent="0.45">
      <c r="A338" s="289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>
        <v>2</v>
      </c>
      <c r="C339" s="142" t="str">
        <f>IF(B339=0, -2, "0")</f>
        <v>0</v>
      </c>
      <c r="E339" s="180"/>
      <c r="F339" s="123"/>
      <c r="G339" s="129"/>
    </row>
    <row r="340" spans="1:7" s="258" customFormat="1" ht="107.25" customHeight="1" x14ac:dyDescent="0.4">
      <c r="A340" s="289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21" x14ac:dyDescent="0.4">
      <c r="A341" s="121" t="s">
        <v>402</v>
      </c>
      <c r="B341" s="122">
        <v>2</v>
      </c>
      <c r="C341" s="295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0</v>
      </c>
      <c r="C342" s="122"/>
      <c r="D342" s="124" t="s">
        <v>510</v>
      </c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29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0.69047619047619047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63" x14ac:dyDescent="0.4">
      <c r="A352" s="138" t="s">
        <v>185</v>
      </c>
      <c r="B352" s="122">
        <v>0</v>
      </c>
      <c r="C352" s="122"/>
      <c r="D352" s="163" t="s">
        <v>508</v>
      </c>
      <c r="E352" s="124" t="s">
        <v>509</v>
      </c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105" x14ac:dyDescent="0.4">
      <c r="A356" s="121" t="s">
        <v>121</v>
      </c>
      <c r="B356" s="122">
        <v>0</v>
      </c>
      <c r="C356" s="122"/>
      <c r="D356" s="158" t="s">
        <v>502</v>
      </c>
      <c r="E356" s="124" t="s">
        <v>503</v>
      </c>
      <c r="F356" s="123"/>
      <c r="G356" s="114"/>
    </row>
    <row r="357" spans="1:7" s="258" customFormat="1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>
        <v>2</v>
      </c>
      <c r="C359" s="306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0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29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0.8529411764705882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0.69148936170212771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43517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6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6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89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89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89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5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6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6" customFormat="1" ht="22.5" x14ac:dyDescent="0.4">
      <c r="A417" s="121" t="s">
        <v>329</v>
      </c>
      <c r="B417" s="122">
        <v>2</v>
      </c>
      <c r="C417" s="334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5"/>
      <c r="D418" s="196"/>
      <c r="E418" s="326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3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0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58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80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43517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>
        <v>2</v>
      </c>
      <c r="C457" s="142" t="str">
        <f>IF(B457=0, -2, "0")</f>
        <v>0</v>
      </c>
      <c r="D457" s="299"/>
      <c r="E457" s="124"/>
      <c r="F457" s="123"/>
      <c r="G457" s="114"/>
    </row>
    <row r="458" spans="1:7" s="258" customFormat="1" ht="22.5" x14ac:dyDescent="0.45">
      <c r="A458" s="289" t="s">
        <v>63</v>
      </c>
      <c r="B458" s="122">
        <v>2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6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0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s="258" customFormat="1" ht="21" customHeight="1" x14ac:dyDescent="0.4">
      <c r="A479" s="234">
        <f>B11</f>
        <v>43517</v>
      </c>
      <c r="G479" s="114"/>
    </row>
    <row r="480" spans="1:7" s="258" customFormat="1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s="258" customFormat="1" ht="21" x14ac:dyDescent="0.4">
      <c r="A481" s="435"/>
      <c r="B481" s="319" t="s">
        <v>32</v>
      </c>
      <c r="C481" s="319" t="s">
        <v>31</v>
      </c>
      <c r="D481" s="436"/>
      <c r="E481" s="437"/>
      <c r="F481" s="437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s="258" customFormat="1" ht="21" x14ac:dyDescent="0.4">
      <c r="A484" s="252" t="s">
        <v>334</v>
      </c>
      <c r="B484" s="122">
        <v>2</v>
      </c>
      <c r="C484" s="383"/>
      <c r="D484" s="383"/>
      <c r="E484" s="383"/>
      <c r="F484" s="123"/>
      <c r="G484" s="129"/>
    </row>
    <row r="485" spans="1:7" s="258" customFormat="1" ht="21" x14ac:dyDescent="0.4">
      <c r="A485" s="252" t="s">
        <v>363</v>
      </c>
      <c r="B485" s="122">
        <v>2</v>
      </c>
      <c r="C485" s="384"/>
      <c r="D485" s="384"/>
      <c r="E485" s="384"/>
      <c r="F485" s="123"/>
      <c r="G485" s="129"/>
    </row>
    <row r="486" spans="1:7" s="258" customFormat="1" ht="21" x14ac:dyDescent="0.4">
      <c r="A486" s="252" t="s">
        <v>364</v>
      </c>
      <c r="B486" s="122">
        <v>2</v>
      </c>
      <c r="C486" s="385"/>
      <c r="D486" s="385"/>
      <c r="E486" s="385"/>
      <c r="F486" s="123"/>
      <c r="G486" s="129"/>
    </row>
    <row r="487" spans="1:7" s="258" customFormat="1" ht="21" x14ac:dyDescent="0.4">
      <c r="A487" s="252" t="s">
        <v>365</v>
      </c>
      <c r="B487" s="122">
        <v>2</v>
      </c>
      <c r="C487" s="384"/>
      <c r="D487" s="384"/>
      <c r="E487" s="384"/>
      <c r="F487" s="123"/>
      <c r="G487" s="129"/>
    </row>
    <row r="488" spans="1:7" s="258" customFormat="1" ht="21" x14ac:dyDescent="0.4">
      <c r="A488" s="252" t="s">
        <v>44</v>
      </c>
      <c r="B488" s="122">
        <v>2</v>
      </c>
      <c r="C488" s="384"/>
      <c r="D488" s="384"/>
      <c r="E488" s="384"/>
      <c r="F488" s="123"/>
      <c r="G488" s="114"/>
    </row>
    <row r="489" spans="1:7" s="258" customFormat="1" ht="21" x14ac:dyDescent="0.4">
      <c r="A489" s="252" t="s">
        <v>18</v>
      </c>
      <c r="B489" s="122">
        <v>2</v>
      </c>
      <c r="C489" s="384"/>
      <c r="D489" s="384"/>
      <c r="E489" s="384"/>
      <c r="F489" s="123"/>
      <c r="G489" s="114"/>
    </row>
    <row r="490" spans="1:7" s="258" customFormat="1" ht="21" x14ac:dyDescent="0.4">
      <c r="A490" s="300"/>
      <c r="B490" s="301"/>
      <c r="C490" s="302"/>
      <c r="D490" s="302"/>
      <c r="E490" s="302"/>
      <c r="F490" s="302"/>
      <c r="G490" s="114"/>
    </row>
    <row r="491" spans="1:7" s="258" customFormat="1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s="258" customFormat="1" ht="21" x14ac:dyDescent="0.4">
      <c r="A492" s="252" t="s">
        <v>80</v>
      </c>
      <c r="B492" s="122">
        <v>2</v>
      </c>
      <c r="C492" s="384"/>
      <c r="D492" s="384"/>
      <c r="E492" s="384"/>
      <c r="F492" s="123"/>
      <c r="G492" s="114"/>
    </row>
    <row r="493" spans="1:7" s="258" customFormat="1" ht="21" x14ac:dyDescent="0.4">
      <c r="A493" s="252" t="s">
        <v>106</v>
      </c>
      <c r="B493" s="122">
        <v>2</v>
      </c>
      <c r="C493" s="384"/>
      <c r="D493" s="384"/>
      <c r="E493" s="384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s="258" customFormat="1" ht="63" x14ac:dyDescent="0.4">
      <c r="A495" s="252" t="s">
        <v>395</v>
      </c>
      <c r="B495" s="122">
        <v>0</v>
      </c>
      <c r="C495" s="384"/>
      <c r="D495" s="420" t="s">
        <v>526</v>
      </c>
      <c r="E495" s="420" t="s">
        <v>523</v>
      </c>
      <c r="F495" s="123"/>
      <c r="G495" s="114"/>
    </row>
    <row r="496" spans="1:7" s="258" customFormat="1" ht="63" x14ac:dyDescent="0.4">
      <c r="A496" s="252" t="s">
        <v>367</v>
      </c>
      <c r="B496" s="122">
        <v>0</v>
      </c>
      <c r="C496" s="384"/>
      <c r="D496" s="420" t="s">
        <v>525</v>
      </c>
      <c r="E496" s="420" t="s">
        <v>524</v>
      </c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s="258" customFormat="1" ht="147" x14ac:dyDescent="0.4">
      <c r="A499" s="252" t="s">
        <v>340</v>
      </c>
      <c r="B499" s="122">
        <v>0</v>
      </c>
      <c r="C499" s="384"/>
      <c r="D499" s="420" t="s">
        <v>553</v>
      </c>
      <c r="E499" s="420" t="s">
        <v>520</v>
      </c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s="258" customFormat="1" ht="21" x14ac:dyDescent="0.4">
      <c r="A504" s="300"/>
      <c r="B504" s="301"/>
      <c r="C504" s="302"/>
      <c r="D504" s="302"/>
      <c r="E504" s="302"/>
      <c r="F504" s="302"/>
      <c r="G504" s="135"/>
    </row>
    <row r="505" spans="1:7" s="258" customFormat="1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89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>
        <v>2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423" t="s">
        <v>554</v>
      </c>
      <c r="E516" s="284"/>
      <c r="F516" s="123"/>
      <c r="G516" s="114"/>
    </row>
    <row r="517" spans="1:7" s="258" customFormat="1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s="258" customFormat="1" ht="26.25" customHeight="1" x14ac:dyDescent="0.5">
      <c r="A518" s="368" t="s">
        <v>311</v>
      </c>
      <c r="B518" s="468"/>
      <c r="C518" s="468"/>
      <c r="D518" s="468"/>
      <c r="E518" s="468"/>
      <c r="F518" s="468"/>
      <c r="G518" s="114"/>
    </row>
    <row r="519" spans="1:7" s="258" customFormat="1" ht="69" customHeight="1" x14ac:dyDescent="0.4">
      <c r="A519" s="252" t="s">
        <v>348</v>
      </c>
      <c r="B519" s="122">
        <v>0</v>
      </c>
      <c r="C519" s="287"/>
      <c r="D519" s="424" t="s">
        <v>521</v>
      </c>
      <c r="E519" s="423" t="s">
        <v>522</v>
      </c>
      <c r="F519" s="123"/>
      <c r="G519" s="114"/>
    </row>
    <row r="520" spans="1:7" s="258" customFormat="1" ht="37.5" customHeight="1" x14ac:dyDescent="0.4">
      <c r="A520" s="252" t="s">
        <v>369</v>
      </c>
      <c r="B520" s="122">
        <v>2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423" t="s">
        <v>554</v>
      </c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7"/>
      <c r="E522" s="307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3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7" t="s">
        <v>453</v>
      </c>
      <c r="B526" s="408"/>
      <c r="C526" s="409"/>
      <c r="D526" s="312">
        <f>SUM(B519:C525,B492:C503,B484:C489,B506:C516)</f>
        <v>20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>
        <f>D526/(COUNT(B506:C516,B492:C503,B519:C525,B484:C489)*2)</f>
        <v>0.7142857142857143</v>
      </c>
      <c r="E527" s="108"/>
      <c r="F527" s="114"/>
      <c r="G527" s="129"/>
    </row>
    <row r="528" spans="1:7" s="258" customFormat="1" ht="21" x14ac:dyDescent="0.4">
      <c r="A528" s="300"/>
      <c r="B528" s="301"/>
      <c r="C528" s="302"/>
      <c r="D528" s="310"/>
      <c r="E528" s="311"/>
      <c r="F528" s="311"/>
      <c r="G528" s="114"/>
    </row>
    <row r="529" spans="1:7" s="258" customFormat="1" ht="21" x14ac:dyDescent="0.4">
      <c r="A529" s="300"/>
      <c r="B529" s="301"/>
      <c r="C529" s="302"/>
      <c r="D529" s="310"/>
      <c r="E529" s="311"/>
      <c r="F529" s="311"/>
      <c r="G529" s="114"/>
    </row>
    <row r="530" spans="1:7" s="258" customFormat="1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s="258" customFormat="1" ht="22.5" customHeight="1" x14ac:dyDescent="0.4">
      <c r="A531" s="234">
        <f>B11</f>
        <v>43517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s="258" customFormat="1" ht="21" x14ac:dyDescent="0.4">
      <c r="A533" s="487"/>
      <c r="B533" s="314" t="s">
        <v>32</v>
      </c>
      <c r="C533" s="315" t="s">
        <v>31</v>
      </c>
      <c r="D533" s="448"/>
      <c r="E533" s="438"/>
      <c r="F533" s="438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s="258" customFormat="1" ht="24.75" x14ac:dyDescent="0.4">
      <c r="A535" s="369" t="s">
        <v>17</v>
      </c>
      <c r="B535" s="316"/>
      <c r="C535" s="470"/>
      <c r="D535" s="470"/>
      <c r="E535" s="470"/>
      <c r="F535" s="471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8"/>
      <c r="E540" s="417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5" t="s">
        <v>34</v>
      </c>
      <c r="B542" s="456"/>
      <c r="C542" s="457"/>
      <c r="D542" s="406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5" t="s">
        <v>33</v>
      </c>
      <c r="B543" s="456"/>
      <c r="C543" s="457"/>
      <c r="D543" s="387">
        <f>D542/(COUNT(B536:C541)*2)</f>
        <v>1</v>
      </c>
      <c r="E543" s="248"/>
      <c r="F543" s="248"/>
      <c r="G543" s="114"/>
    </row>
    <row r="544" spans="1:7" s="258" customFormat="1" ht="21" x14ac:dyDescent="0.4">
      <c r="A544" s="441"/>
      <c r="B544" s="441"/>
      <c r="C544" s="441"/>
      <c r="D544" s="441"/>
      <c r="E544" s="441"/>
      <c r="F544" s="441"/>
      <c r="G544" s="135"/>
    </row>
    <row r="545" spans="1:7" s="258" customFormat="1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0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1</v>
      </c>
      <c r="C550" s="143" t="str">
        <f>IF(B550=0, -10, "0")</f>
        <v>0</v>
      </c>
      <c r="D550" s="123" t="s">
        <v>519</v>
      </c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6"/>
      <c r="E552" s="306"/>
      <c r="F552" s="123"/>
      <c r="G552" s="129"/>
    </row>
    <row r="553" spans="1:7" s="258" customFormat="1" ht="42" x14ac:dyDescent="0.4">
      <c r="A553" s="289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89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89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s="258" customFormat="1" ht="35.25" customHeight="1" x14ac:dyDescent="0.4">
      <c r="A557" s="370" t="s">
        <v>311</v>
      </c>
      <c r="B557" s="336"/>
      <c r="C557" s="507"/>
      <c r="D557" s="507"/>
      <c r="E557" s="507"/>
      <c r="F557" s="508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8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4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0">
        <v>1</v>
      </c>
      <c r="E565" s="124"/>
      <c r="F565" s="123"/>
      <c r="G565" s="114"/>
    </row>
    <row r="566" spans="1:7" s="258" customFormat="1" ht="21" x14ac:dyDescent="0.4">
      <c r="A566" s="439" t="s">
        <v>34</v>
      </c>
      <c r="B566" s="439"/>
      <c r="C566" s="440"/>
      <c r="D566" s="357">
        <f>SUM(B558:C565,B546:C555)</f>
        <v>35</v>
      </c>
      <c r="E566" s="108"/>
      <c r="F566" s="114"/>
      <c r="G566" s="114"/>
    </row>
    <row r="567" spans="1:7" s="258" customFormat="1" ht="21" x14ac:dyDescent="0.4">
      <c r="A567" s="439" t="s">
        <v>33</v>
      </c>
      <c r="B567" s="439"/>
      <c r="C567" s="439"/>
      <c r="D567" s="387">
        <f>D566/(COUNT(B558:C565,B546:C555)*2)</f>
        <v>0.97222222222222221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47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0.97916666666666663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43517</v>
      </c>
      <c r="B574" s="114"/>
      <c r="C574" s="135"/>
      <c r="D574" s="355"/>
      <c r="E574" s="355"/>
      <c r="F574" s="355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19" t="s">
        <v>32</v>
      </c>
      <c r="C576" s="319" t="s">
        <v>31</v>
      </c>
      <c r="D576" s="436"/>
      <c r="E576" s="437"/>
      <c r="F576" s="437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>
        <v>2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9" t="s">
        <v>34</v>
      </c>
      <c r="B588" s="439"/>
      <c r="C588" s="440"/>
      <c r="D588" s="357">
        <f>SUM(B579:C587)</f>
        <v>18</v>
      </c>
      <c r="E588" s="108"/>
      <c r="F588" s="114"/>
      <c r="G588" s="114"/>
    </row>
    <row r="589" spans="1:7" s="258" customFormat="1" ht="21" x14ac:dyDescent="0.4">
      <c r="A589" s="439" t="s">
        <v>33</v>
      </c>
      <c r="B589" s="439"/>
      <c r="C589" s="439"/>
      <c r="D589" s="387">
        <f>D588/(COUNT(B579:C587)*2)</f>
        <v>1</v>
      </c>
      <c r="E589" s="108"/>
      <c r="F589" s="114"/>
      <c r="G589" s="114"/>
    </row>
    <row r="590" spans="1:7" s="258" customFormat="1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>
        <v>1</v>
      </c>
      <c r="C596" s="195" t="str">
        <f>IF(B596=0, -5, "0")</f>
        <v>0</v>
      </c>
      <c r="D596" s="271" t="s">
        <v>530</v>
      </c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6" t="s">
        <v>384</v>
      </c>
      <c r="B598" s="122">
        <v>2</v>
      </c>
      <c r="C598" s="306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89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0" t="s">
        <v>30</v>
      </c>
      <c r="E605" s="124"/>
      <c r="F605" s="123"/>
      <c r="G605" s="129"/>
    </row>
    <row r="606" spans="1:7" s="258" customFormat="1" ht="21" x14ac:dyDescent="0.4">
      <c r="A606" s="439" t="s">
        <v>34</v>
      </c>
      <c r="B606" s="439"/>
      <c r="C606" s="440"/>
      <c r="D606" s="357">
        <f>SUM(B592:C605)</f>
        <v>25</v>
      </c>
      <c r="E606" s="108"/>
      <c r="F606" s="114"/>
      <c r="G606" s="114"/>
    </row>
    <row r="607" spans="1:7" s="258" customFormat="1" ht="21" x14ac:dyDescent="0.4">
      <c r="A607" s="439" t="s">
        <v>33</v>
      </c>
      <c r="B607" s="439"/>
      <c r="C607" s="439"/>
      <c r="D607" s="387">
        <f>D606/(COUNT(B592:C605)*2)</f>
        <v>0.96153846153846156</v>
      </c>
      <c r="E607" s="108"/>
      <c r="F607" s="114"/>
      <c r="G607" s="114"/>
    </row>
    <row r="608" spans="1:7" s="258" customFormat="1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43</v>
      </c>
      <c r="E609" s="303"/>
      <c r="F609" s="303"/>
      <c r="G609" s="129"/>
    </row>
    <row r="610" spans="1:7" ht="22.5" x14ac:dyDescent="0.45">
      <c r="A610" s="504" t="s">
        <v>170</v>
      </c>
      <c r="B610" s="505"/>
      <c r="C610" s="506"/>
      <c r="D610" s="154">
        <f>D609/(COUNT(B579:C587,B592:C605)*2)</f>
        <v>0.97727272727272729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43517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3"/>
      <c r="D617" s="493"/>
      <c r="E617" s="493"/>
      <c r="F617" s="494"/>
      <c r="G617" s="114"/>
    </row>
    <row r="618" spans="1:7" ht="67.5" x14ac:dyDescent="0.4">
      <c r="A618" s="159" t="s">
        <v>89</v>
      </c>
      <c r="B618" s="122">
        <v>0</v>
      </c>
      <c r="C618" s="122"/>
      <c r="D618" s="422" t="s">
        <v>534</v>
      </c>
      <c r="E618" s="422" t="s">
        <v>535</v>
      </c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89" t="s">
        <v>396</v>
      </c>
      <c r="B625" s="122">
        <v>2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57">
        <f>SUM(B618:C626)</f>
        <v>16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7">
        <f>D627/(COUNT(B618:C626)*2)</f>
        <v>0.88888888888888884</v>
      </c>
      <c r="E628" s="492"/>
      <c r="F628" s="467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51" x14ac:dyDescent="0.4">
      <c r="A633" s="138" t="s">
        <v>186</v>
      </c>
      <c r="B633" s="122">
        <v>0</v>
      </c>
      <c r="C633" s="122"/>
      <c r="D633" s="63" t="s">
        <v>533</v>
      </c>
      <c r="E633" s="265" t="s">
        <v>509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3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14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93"/>
      <c r="D642" s="493"/>
      <c r="E642" s="493"/>
      <c r="F642" s="494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14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2" t="s">
        <v>26</v>
      </c>
      <c r="B653" s="493"/>
      <c r="C653" s="493"/>
      <c r="D653" s="493"/>
      <c r="E653" s="493"/>
      <c r="F653" s="494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s="258" customFormat="1" ht="21" x14ac:dyDescent="0.4">
      <c r="A662" s="125" t="s">
        <v>329</v>
      </c>
      <c r="B662" s="122">
        <v>2</v>
      </c>
      <c r="C662" s="306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0">
        <v>1</v>
      </c>
      <c r="E668" s="330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72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0.94736842105263153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43517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0</v>
      </c>
      <c r="C695" s="166"/>
      <c r="D695" s="419" t="s">
        <v>536</v>
      </c>
      <c r="E695" s="127"/>
      <c r="F695" s="123"/>
      <c r="G695" s="114"/>
    </row>
    <row r="696" spans="1:7" ht="21" x14ac:dyDescent="0.4">
      <c r="A696" s="272" t="s">
        <v>389</v>
      </c>
      <c r="B696" s="122">
        <v>1</v>
      </c>
      <c r="C696" s="174"/>
      <c r="D696" s="84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4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 t="s">
        <v>30</v>
      </c>
      <c r="C700" s="122"/>
      <c r="D700" s="410" t="s">
        <v>30</v>
      </c>
      <c r="E700" s="307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3">
        <f>SUM(B681:C700)</f>
        <v>33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0.91666666666666663</v>
      </c>
      <c r="E702" s="258"/>
      <c r="F702" s="268"/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43517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2" t="s">
        <v>32</v>
      </c>
      <c r="C707" s="382" t="s">
        <v>31</v>
      </c>
      <c r="D707" s="448"/>
      <c r="E707" s="438"/>
      <c r="F707" s="438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>
        <v>0</v>
      </c>
      <c r="C710" s="275"/>
      <c r="D710" s="265" t="s">
        <v>537</v>
      </c>
      <c r="E710" s="269" t="s">
        <v>538</v>
      </c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6">
        <f>D715/(COUNT(B710:C714)*2)</f>
        <v>0.8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0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8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2">
        <f>D722/(COUNT(B719:C721)*2)</f>
        <v>1</v>
      </c>
      <c r="E723" s="2"/>
      <c r="F723" s="96"/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s="258" customFormat="1" ht="22.5" x14ac:dyDescent="0.45">
      <c r="A725" s="150" t="s">
        <v>429</v>
      </c>
      <c r="B725" s="189"/>
      <c r="C725" s="190"/>
      <c r="D725" s="312">
        <f>SUM(D722,D715)</f>
        <v>14</v>
      </c>
      <c r="E725" s="260"/>
      <c r="F725" s="329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5" t="s">
        <v>422</v>
      </c>
      <c r="B728" s="264"/>
      <c r="C728" s="264"/>
      <c r="D728" s="412">
        <f>AVERAGE(D721,D700,D668,D605,D565,D525,D471,D424,D366,D299,D244,D185,D129,D43)</f>
        <v>0.94600000000000006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723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0.89925373134328357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95:B202 B207:B226 B113:B119 B140:B146 B449:B463 B359:B366 B492:B504 B394:B414 B39:B42 B546:B555 B618:B626 B558:B565 B719:B721 B631:B638 B122:B128 B681:B700 B579:B587 B56:B63 B312:B319 B379:B389 B536:B541 B519:B525 B417:B424 B324:B343 B292:B299 B66:B82 B662:B668 B437:B444 B178:B185 B257:B264 B348:B356 B167:B175 B592:B605 B654:B660 B269:B289 B231:B235 B710:B714 B105:B110 B85:B102 B237:B244 B465:B471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92" zoomScale="80" zoomScaleNormal="90" zoomScaleSheetLayoutView="80" workbookViewId="0">
      <selection activeCell="D213" sqref="D21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9"/>
      <c r="E1" s="529"/>
      <c r="F1" s="529"/>
      <c r="G1" s="529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" customFormat="1" ht="21.75" customHeight="1" x14ac:dyDescent="0.45">
      <c r="A7" s="531" t="str">
        <f>'Page de garde'!D18</f>
        <v>LAFAYETTE</v>
      </c>
      <c r="B7" s="531"/>
      <c r="C7" s="531"/>
      <c r="D7" s="531"/>
      <c r="E7" s="531"/>
      <c r="F7" s="531"/>
      <c r="G7" s="92"/>
    </row>
    <row r="8" spans="1:7" s="2" customFormat="1" ht="24" x14ac:dyDescent="0.45">
      <c r="A8" s="4" t="s">
        <v>39</v>
      </c>
      <c r="B8" s="532" t="str">
        <f>'A1 Exploitation'!B9:F9</f>
        <v>Dr Hend KAMOUN</v>
      </c>
      <c r="C8" s="532"/>
      <c r="D8" s="532"/>
      <c r="E8" s="532"/>
      <c r="F8" s="532"/>
      <c r="G8" s="92"/>
    </row>
    <row r="9" spans="1:7" s="2" customFormat="1" ht="24" x14ac:dyDescent="0.45">
      <c r="A9" s="5" t="s">
        <v>41</v>
      </c>
      <c r="B9" s="533" t="str">
        <f>'A1 Exploitation'!B10:F10</f>
        <v>Directeur du magasin et chefs rayons</v>
      </c>
      <c r="C9" s="533"/>
      <c r="D9" s="533"/>
      <c r="E9" s="533"/>
      <c r="F9" s="533"/>
      <c r="G9" s="92"/>
    </row>
    <row r="10" spans="1:7" s="2" customFormat="1" ht="24" x14ac:dyDescent="0.45">
      <c r="A10" s="4" t="s">
        <v>40</v>
      </c>
      <c r="B10" s="528">
        <f>'A1 Exploitation'!B11:F11</f>
        <v>43517</v>
      </c>
      <c r="C10" s="528"/>
      <c r="D10" s="528"/>
      <c r="E10" s="528"/>
      <c r="F10" s="528"/>
      <c r="G10" s="92"/>
    </row>
    <row r="11" spans="1:7" s="2" customFormat="1" ht="24" x14ac:dyDescent="0.45">
      <c r="A11" s="4" t="s">
        <v>250</v>
      </c>
      <c r="B11" s="534">
        <f>D199</f>
        <v>0.79508196721311475</v>
      </c>
      <c r="C11" s="534"/>
      <c r="D11" s="534"/>
      <c r="E11" s="534"/>
      <c r="F11" s="534"/>
      <c r="G11" s="92"/>
    </row>
    <row r="12" spans="1:7" s="2" customFormat="1" ht="22.5" x14ac:dyDescent="0.45">
      <c r="A12" s="1"/>
      <c r="D12" s="459"/>
      <c r="E12" s="459"/>
      <c r="F12" s="459"/>
      <c r="G12" s="459"/>
    </row>
    <row r="13" spans="1:7" s="2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1</v>
      </c>
      <c r="C19" s="62"/>
      <c r="D19" s="63" t="s">
        <v>480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4" t="s">
        <v>34</v>
      </c>
      <c r="B22" s="538"/>
      <c r="C22" s="539"/>
      <c r="D22" s="99">
        <f>SUM(B17:C21)</f>
        <v>9</v>
      </c>
    </row>
    <row r="23" spans="1:7" x14ac:dyDescent="0.3">
      <c r="A23" s="537" t="s">
        <v>251</v>
      </c>
      <c r="B23" s="540"/>
      <c r="C23" s="541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7" t="s">
        <v>34</v>
      </c>
      <c r="B33" s="540"/>
      <c r="C33" s="541"/>
      <c r="D33" s="97">
        <f>SUM(B26:C32)</f>
        <v>14</v>
      </c>
    </row>
    <row r="34" spans="1:7" x14ac:dyDescent="0.3">
      <c r="A34" s="537" t="s">
        <v>251</v>
      </c>
      <c r="B34" s="540"/>
      <c r="C34" s="541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62">
        <v>1</v>
      </c>
      <c r="C37" s="88" t="str">
        <f>IF(B37=0, -5, "0")</f>
        <v>0</v>
      </c>
      <c r="D37" s="63" t="s">
        <v>531</v>
      </c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7" t="s">
        <v>34</v>
      </c>
      <c r="B42" s="540"/>
      <c r="C42" s="541"/>
      <c r="D42" s="97">
        <f>SUM(B37:C41)</f>
        <v>9</v>
      </c>
      <c r="E42" s="3"/>
      <c r="F42" s="3"/>
      <c r="G42" s="93"/>
    </row>
    <row r="43" spans="1:7" s="10" customFormat="1" x14ac:dyDescent="0.3">
      <c r="A43" s="537" t="s">
        <v>251</v>
      </c>
      <c r="B43" s="540"/>
      <c r="C43" s="541"/>
      <c r="D43" s="21">
        <f>D42/(COUNT(B37:C41)*2)</f>
        <v>0.9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62">
        <v>1</v>
      </c>
      <c r="C46" s="62"/>
      <c r="D46" s="66" t="s">
        <v>531</v>
      </c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7" t="s">
        <v>34</v>
      </c>
      <c r="B52" s="540"/>
      <c r="C52" s="541"/>
      <c r="D52" s="97">
        <f>SUM(B46:C51)</f>
        <v>11</v>
      </c>
    </row>
    <row r="53" spans="1:7" x14ac:dyDescent="0.3">
      <c r="A53" s="537" t="s">
        <v>251</v>
      </c>
      <c r="B53" s="540"/>
      <c r="C53" s="541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36" x14ac:dyDescent="0.35">
      <c r="A56" s="29" t="s">
        <v>148</v>
      </c>
      <c r="B56" s="62">
        <v>1</v>
      </c>
      <c r="C56" s="88" t="str">
        <f>IF(B56=0, -5, "0")</f>
        <v>0</v>
      </c>
      <c r="D56" s="63" t="s">
        <v>497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1</v>
      </c>
      <c r="C60" s="88" t="str">
        <f>IF(B60=0, -5, "0")</f>
        <v>0</v>
      </c>
      <c r="D60" s="63" t="s">
        <v>532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7" t="s">
        <v>34</v>
      </c>
      <c r="B63" s="540"/>
      <c r="C63" s="541"/>
      <c r="D63" s="97">
        <f>SUM(B56:C62)</f>
        <v>12</v>
      </c>
    </row>
    <row r="64" spans="1:7" x14ac:dyDescent="0.3">
      <c r="A64" s="537" t="s">
        <v>251</v>
      </c>
      <c r="B64" s="540"/>
      <c r="C64" s="541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>
        <v>1</v>
      </c>
      <c r="C67" s="69"/>
      <c r="D67" s="63" t="s">
        <v>489</v>
      </c>
      <c r="E67" s="70"/>
      <c r="F67" s="62"/>
    </row>
    <row r="68" spans="1:7" ht="100.5" x14ac:dyDescent="0.4">
      <c r="A68" s="7" t="s">
        <v>228</v>
      </c>
      <c r="B68" s="68">
        <v>0</v>
      </c>
      <c r="C68" s="69"/>
      <c r="D68" s="63" t="s">
        <v>490</v>
      </c>
      <c r="E68" s="63" t="s">
        <v>491</v>
      </c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1</v>
      </c>
      <c r="C73" s="69"/>
      <c r="D73" s="265" t="s">
        <v>492</v>
      </c>
      <c r="E73" s="265"/>
      <c r="F73" s="62"/>
    </row>
    <row r="74" spans="1:7" ht="49.5" x14ac:dyDescent="0.3">
      <c r="A74" s="8" t="s">
        <v>254</v>
      </c>
      <c r="B74" s="68">
        <v>1</v>
      </c>
      <c r="C74" s="62"/>
      <c r="D74" s="63" t="s">
        <v>493</v>
      </c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31.5" x14ac:dyDescent="0.35">
      <c r="A76" s="32" t="s">
        <v>195</v>
      </c>
      <c r="B76" s="68">
        <v>0</v>
      </c>
      <c r="C76" s="88">
        <f>IF(B76=0, -5, "0")</f>
        <v>-5</v>
      </c>
      <c r="D76" s="73" t="s">
        <v>485</v>
      </c>
      <c r="E76" s="73" t="s">
        <v>486</v>
      </c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258"/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7" t="s">
        <v>34</v>
      </c>
      <c r="B84" s="540"/>
      <c r="C84" s="541"/>
      <c r="D84" s="97">
        <f>SUM(B67:C83)</f>
        <v>22</v>
      </c>
    </row>
    <row r="85" spans="1:7" x14ac:dyDescent="0.3">
      <c r="A85" s="537" t="s">
        <v>251</v>
      </c>
      <c r="B85" s="540"/>
      <c r="C85" s="541"/>
      <c r="D85" s="21">
        <f>D84/(COUNT(B67:C83)*2)</f>
        <v>0.61111111111111116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42" customHeight="1" x14ac:dyDescent="0.4">
      <c r="A88" s="36" t="s">
        <v>229</v>
      </c>
      <c r="B88" s="78">
        <v>1</v>
      </c>
      <c r="C88" s="69"/>
      <c r="D88" s="81" t="s">
        <v>496</v>
      </c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x14ac:dyDescent="0.3">
      <c r="A95" s="8" t="s">
        <v>138</v>
      </c>
      <c r="B95" s="78">
        <v>1</v>
      </c>
      <c r="C95" s="62"/>
      <c r="D95" s="63" t="s">
        <v>494</v>
      </c>
      <c r="E95" s="265"/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2</v>
      </c>
      <c r="C97" s="62"/>
      <c r="D97" s="63"/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66.75" x14ac:dyDescent="0.35">
      <c r="A99" s="32" t="s">
        <v>163</v>
      </c>
      <c r="B99" s="78">
        <v>1</v>
      </c>
      <c r="C99" s="88" t="str">
        <f>IF(B99=0, -5, "0")</f>
        <v>0</v>
      </c>
      <c r="D99" s="63" t="s">
        <v>498</v>
      </c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7" t="s">
        <v>34</v>
      </c>
      <c r="B102" s="540"/>
      <c r="C102" s="541"/>
      <c r="D102" s="97">
        <f>SUM(B88:C101)</f>
        <v>25</v>
      </c>
    </row>
    <row r="103" spans="1:7" x14ac:dyDescent="0.3">
      <c r="A103" s="537" t="s">
        <v>251</v>
      </c>
      <c r="B103" s="540"/>
      <c r="C103" s="541"/>
      <c r="D103" s="21">
        <f>D102/(COUNT(B88:C101)*2)</f>
        <v>0.8928571428571429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50.25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501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7" t="s">
        <v>34</v>
      </c>
      <c r="B118" s="540"/>
      <c r="C118" s="541"/>
      <c r="D118" s="97">
        <f>SUM(B107:C117)</f>
        <v>22</v>
      </c>
      <c r="E118" s="3"/>
      <c r="F118" s="3"/>
      <c r="G118" s="93"/>
    </row>
    <row r="119" spans="1:7" s="10" customFormat="1" x14ac:dyDescent="0.3">
      <c r="A119" s="537" t="s">
        <v>251</v>
      </c>
      <c r="B119" s="540"/>
      <c r="C119" s="541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ht="33" x14ac:dyDescent="0.3">
      <c r="A123" s="30" t="s">
        <v>228</v>
      </c>
      <c r="B123" s="79">
        <v>1</v>
      </c>
      <c r="C123" s="62"/>
      <c r="D123" s="90" t="s">
        <v>515</v>
      </c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1</v>
      </c>
      <c r="C128" s="88" t="str">
        <f>IF(B128=0, -5, "0")</f>
        <v>0</v>
      </c>
      <c r="D128" s="63" t="s">
        <v>514</v>
      </c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7" t="s">
        <v>34</v>
      </c>
      <c r="B133" s="540"/>
      <c r="C133" s="541"/>
      <c r="D133" s="97">
        <f>SUM(B122:C132)</f>
        <v>20</v>
      </c>
    </row>
    <row r="134" spans="1:7" x14ac:dyDescent="0.3">
      <c r="A134" s="537" t="s">
        <v>251</v>
      </c>
      <c r="B134" s="540"/>
      <c r="C134" s="541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>
        <v>2</v>
      </c>
      <c r="C137" s="69"/>
      <c r="D137" s="422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78">
        <v>2</v>
      </c>
      <c r="C139" s="63"/>
      <c r="D139" s="82"/>
      <c r="E139" s="265"/>
      <c r="F139" s="62"/>
    </row>
    <row r="140" spans="1:7" ht="66" x14ac:dyDescent="0.3">
      <c r="A140" s="38" t="s">
        <v>234</v>
      </c>
      <c r="B140" s="78">
        <v>1</v>
      </c>
      <c r="C140" s="63"/>
      <c r="D140" s="95" t="s">
        <v>518</v>
      </c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ht="45.75" x14ac:dyDescent="0.3">
      <c r="A143" s="11" t="s">
        <v>260</v>
      </c>
      <c r="B143" s="78">
        <v>1</v>
      </c>
      <c r="C143" s="90"/>
      <c r="D143" s="66" t="s">
        <v>516</v>
      </c>
      <c r="E143" s="265"/>
      <c r="F143" s="62"/>
    </row>
    <row r="144" spans="1:7" ht="50.25" x14ac:dyDescent="0.35">
      <c r="A144" s="28" t="s">
        <v>198</v>
      </c>
      <c r="B144" s="78">
        <v>2</v>
      </c>
      <c r="C144" s="88" t="str">
        <f>IF(B144=0, -5, "0")</f>
        <v>0</v>
      </c>
      <c r="D144" s="95" t="s">
        <v>539</v>
      </c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ht="49.5" x14ac:dyDescent="0.3">
      <c r="A147" s="36" t="s">
        <v>175</v>
      </c>
      <c r="B147" s="78">
        <v>1</v>
      </c>
      <c r="C147" s="63"/>
      <c r="D147" s="422" t="s">
        <v>517</v>
      </c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37" t="s">
        <v>34</v>
      </c>
      <c r="B149" s="540"/>
      <c r="C149" s="541"/>
      <c r="D149" s="97">
        <f>SUM(B137:C148)</f>
        <v>21</v>
      </c>
    </row>
    <row r="150" spans="1:7" x14ac:dyDescent="0.3">
      <c r="A150" s="537" t="s">
        <v>251</v>
      </c>
      <c r="B150" s="540"/>
      <c r="C150" s="541"/>
      <c r="D150" s="21">
        <f>D149/(COUNT(B137:C148)*2)</f>
        <v>0.875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ht="33" x14ac:dyDescent="0.3">
      <c r="A154" s="7" t="s">
        <v>127</v>
      </c>
      <c r="B154" s="265">
        <v>1</v>
      </c>
      <c r="C154" s="62"/>
      <c r="D154" s="63" t="s">
        <v>540</v>
      </c>
      <c r="E154" s="62"/>
      <c r="F154" s="62"/>
    </row>
    <row r="155" spans="1:7" ht="33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527</v>
      </c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528</v>
      </c>
      <c r="E156" s="62"/>
      <c r="F156" s="62"/>
    </row>
    <row r="157" spans="1:7" ht="33.7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529</v>
      </c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9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7" t="s">
        <v>34</v>
      </c>
      <c r="B161" s="538"/>
      <c r="C161" s="539"/>
      <c r="D161" s="99">
        <f>SUM(B153:C160)</f>
        <v>12</v>
      </c>
    </row>
    <row r="162" spans="1:7" x14ac:dyDescent="0.3">
      <c r="A162" s="537" t="s">
        <v>251</v>
      </c>
      <c r="B162" s="540"/>
      <c r="C162" s="541"/>
      <c r="D162" s="21">
        <f>D161/(COUNT(B153:C160)*2)</f>
        <v>0.75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16.25" x14ac:dyDescent="0.35">
      <c r="A165" s="28" t="s">
        <v>242</v>
      </c>
      <c r="B165" s="62">
        <v>0</v>
      </c>
      <c r="C165" s="88">
        <f>IF(B165=0, -5, "0")</f>
        <v>-5</v>
      </c>
      <c r="D165" s="63" t="s">
        <v>541</v>
      </c>
      <c r="E165" s="63" t="s">
        <v>481</v>
      </c>
      <c r="F165" s="62"/>
    </row>
    <row r="166" spans="1:7" ht="33" x14ac:dyDescent="0.3">
      <c r="A166" s="7" t="s">
        <v>243</v>
      </c>
      <c r="B166" s="265">
        <v>1</v>
      </c>
      <c r="C166" s="62"/>
      <c r="D166" s="63" t="s">
        <v>482</v>
      </c>
      <c r="E166" s="265"/>
      <c r="F166" s="62"/>
    </row>
    <row r="167" spans="1:7" ht="33" x14ac:dyDescent="0.3">
      <c r="A167" s="30" t="s">
        <v>176</v>
      </c>
      <c r="B167" s="265">
        <v>1</v>
      </c>
      <c r="C167" s="62"/>
      <c r="D167" s="63" t="s">
        <v>483</v>
      </c>
      <c r="E167" s="265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7" t="s">
        <v>34</v>
      </c>
      <c r="B169" s="540"/>
      <c r="C169" s="541"/>
      <c r="D169" s="97">
        <f>SUM(B165:C168)</f>
        <v>-1</v>
      </c>
    </row>
    <row r="170" spans="1:7" x14ac:dyDescent="0.3">
      <c r="A170" s="537" t="s">
        <v>251</v>
      </c>
      <c r="B170" s="540"/>
      <c r="C170" s="541"/>
      <c r="D170" s="21">
        <f>D169/(COUNT(B165:C168)*2)</f>
        <v>-0.1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62">
        <v>2</v>
      </c>
      <c r="C173" s="62"/>
      <c r="D173" s="63"/>
      <c r="E173" s="62"/>
      <c r="F173" s="62"/>
    </row>
    <row r="174" spans="1:7" ht="49.5" x14ac:dyDescent="0.3">
      <c r="A174" s="7" t="s">
        <v>74</v>
      </c>
      <c r="B174" s="265">
        <v>0</v>
      </c>
      <c r="C174" s="62"/>
      <c r="D174" s="63" t="s">
        <v>542</v>
      </c>
      <c r="E174" s="63" t="s">
        <v>543</v>
      </c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7" t="s">
        <v>34</v>
      </c>
      <c r="B177" s="540"/>
      <c r="C177" s="541"/>
      <c r="D177" s="97">
        <f>SUM(B173:C176)</f>
        <v>6</v>
      </c>
    </row>
    <row r="178" spans="1:7" x14ac:dyDescent="0.3">
      <c r="A178" s="537" t="s">
        <v>251</v>
      </c>
      <c r="B178" s="540"/>
      <c r="C178" s="541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ht="49.5" x14ac:dyDescent="0.3">
      <c r="A181" s="30" t="s">
        <v>270</v>
      </c>
      <c r="B181" s="62">
        <v>0</v>
      </c>
      <c r="C181" s="62"/>
      <c r="D181" s="63" t="s">
        <v>544</v>
      </c>
      <c r="E181" s="63" t="s">
        <v>545</v>
      </c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547</v>
      </c>
      <c r="E182" s="45"/>
      <c r="F182" s="62"/>
    </row>
    <row r="183" spans="1:7" ht="35.25" customHeight="1" x14ac:dyDescent="0.3">
      <c r="A183" s="7" t="s">
        <v>75</v>
      </c>
      <c r="B183" s="265">
        <v>1</v>
      </c>
      <c r="C183" s="62"/>
      <c r="D183" s="63" t="s">
        <v>546</v>
      </c>
      <c r="E183" s="265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7" t="s">
        <v>34</v>
      </c>
      <c r="B186" s="540"/>
      <c r="C186" s="541"/>
      <c r="D186" s="97">
        <f>SUM(B181:C185)</f>
        <v>6</v>
      </c>
    </row>
    <row r="187" spans="1:7" x14ac:dyDescent="0.3">
      <c r="A187" s="537" t="s">
        <v>251</v>
      </c>
      <c r="B187" s="540"/>
      <c r="C187" s="541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495</v>
      </c>
      <c r="E192" s="62"/>
      <c r="F192" s="62"/>
    </row>
    <row r="193" spans="1:6" ht="33" x14ac:dyDescent="0.3">
      <c r="A193" s="39" t="s">
        <v>159</v>
      </c>
      <c r="B193" s="265">
        <v>1</v>
      </c>
      <c r="C193" s="62"/>
      <c r="D193" s="63" t="s">
        <v>548</v>
      </c>
      <c r="E193" s="62"/>
      <c r="F193" s="62"/>
    </row>
    <row r="194" spans="1:6" x14ac:dyDescent="0.3">
      <c r="A194" s="537" t="s">
        <v>34</v>
      </c>
      <c r="B194" s="540"/>
      <c r="C194" s="541"/>
      <c r="D194" s="40">
        <f>SUM(B190:C193)</f>
        <v>6</v>
      </c>
    </row>
    <row r="195" spans="1:6" x14ac:dyDescent="0.3">
      <c r="A195" s="537" t="s">
        <v>251</v>
      </c>
      <c r="B195" s="540"/>
      <c r="C195" s="541"/>
      <c r="D195" s="21">
        <f>D194/(COUNT(B190:C193)*2)</f>
        <v>0.75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194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0.79508196721311475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LAFAYETTE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/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/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/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>
        <f>D730</f>
        <v>-0.5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COUNTIF('A1 Exploitation'!F21:F42,"ok")</f>
        <v>0</v>
      </c>
      <c r="F43" s="413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>
        <v>0</v>
      </c>
      <c r="C77" s="142">
        <f>IF(B77=0, -2, "0")</f>
        <v>-2</v>
      </c>
      <c r="D77" s="179"/>
      <c r="E77" s="124"/>
      <c r="F77" s="321"/>
      <c r="G77" s="114"/>
    </row>
    <row r="78" spans="1:7" ht="21" x14ac:dyDescent="0.4">
      <c r="A78" s="289" t="s">
        <v>63</v>
      </c>
      <c r="B78" s="122">
        <v>0</v>
      </c>
      <c r="C78" s="142">
        <f>IF(B78=0, -2, "0")</f>
        <v>-2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>
        <v>0</v>
      </c>
      <c r="C79" s="142">
        <f>IF(B79=0, -2, "0")</f>
        <v>-2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>
        <v>0</v>
      </c>
      <c r="C93" s="169">
        <f>IF(B93=0, -2, "0")</f>
        <v>-2</v>
      </c>
      <c r="D93" s="128"/>
      <c r="E93" s="127"/>
      <c r="F93" s="321"/>
      <c r="G93" s="173"/>
    </row>
    <row r="94" spans="1:7" ht="21" x14ac:dyDescent="0.4">
      <c r="A94" s="168" t="s">
        <v>63</v>
      </c>
      <c r="B94" s="317">
        <v>0</v>
      </c>
      <c r="C94" s="169">
        <f>IF(B94=0, -2, "0")</f>
        <v>-2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>
        <v>0</v>
      </c>
      <c r="C95" s="169">
        <f>IF(B95=0, -2, "0")</f>
        <v>-2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COUNTIF('A1 Exploitation'!F56:F128,"ok")</f>
        <v>0</v>
      </c>
      <c r="F129" s="413">
        <f>COUNTA('A1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520"/>
      <c r="B165" s="518"/>
      <c r="C165" s="518"/>
      <c r="D165" s="518"/>
      <c r="E165" s="518"/>
      <c r="F165" s="518"/>
      <c r="G165" s="114"/>
    </row>
    <row r="166" spans="1:7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COUNTIF('A1 Exploitation'!F141:F184,"ok")</f>
        <v>0</v>
      </c>
      <c r="F185" s="413">
        <f>COUNTA('A1 Exploitation'!F141:F184)</f>
        <v>0</v>
      </c>
      <c r="G185" s="114"/>
    </row>
    <row r="186" spans="1:7" ht="22.5" x14ac:dyDescent="0.4">
      <c r="A186" s="291" t="s">
        <v>438</v>
      </c>
      <c r="B186" s="480"/>
      <c r="C186" s="481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COUNTIF('A1 Exploitation'!F195:F244,"ok")</f>
        <v>0</v>
      </c>
      <c r="F244" s="413">
        <f>COUNTA('A1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COUNTIF('A1 Exploitation'!F257:F298,"ok")</f>
        <v>0</v>
      </c>
      <c r="F299" s="413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COUNTIF('A1 Exploitation'!F312:F365,"ok")</f>
        <v>0</v>
      </c>
      <c r="F366" s="413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260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COUNTIF('A1 Exploitation'!F379:F423,"ok")</f>
        <v>0</v>
      </c>
      <c r="F424" s="413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COUNTIF('A1 Exploitation'!F437:F470,"ok")</f>
        <v>0</v>
      </c>
      <c r="F471" s="413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ht="21" x14ac:dyDescent="0.4">
      <c r="A481" s="435"/>
      <c r="B481" s="319" t="s">
        <v>32</v>
      </c>
      <c r="C481" s="319" t="s">
        <v>31</v>
      </c>
      <c r="D481" s="436"/>
      <c r="E481" s="437"/>
      <c r="F481" s="437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ht="26.25" customHeight="1" x14ac:dyDescent="0.5">
      <c r="A518" s="368" t="s">
        <v>311</v>
      </c>
      <c r="B518" s="468"/>
      <c r="C518" s="468"/>
      <c r="D518" s="468"/>
      <c r="E518" s="468"/>
      <c r="F518" s="468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COUNTIF('A1 Exploitation'!F484:F524,"ok")</f>
        <v>0</v>
      </c>
      <c r="F525" s="413">
        <f>COUNTA('A1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ht="21" x14ac:dyDescent="0.4">
      <c r="A533" s="487"/>
      <c r="B533" s="314" t="s">
        <v>32</v>
      </c>
      <c r="C533" s="315" t="s">
        <v>31</v>
      </c>
      <c r="D533" s="448"/>
      <c r="E533" s="438"/>
      <c r="F533" s="438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470"/>
      <c r="D535" s="470"/>
      <c r="E535" s="470"/>
      <c r="F535" s="47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ht="35.25" customHeight="1" x14ac:dyDescent="0.4">
      <c r="A557" s="370" t="s">
        <v>311</v>
      </c>
      <c r="B557" s="336"/>
      <c r="C557" s="507"/>
      <c r="D557" s="507"/>
      <c r="E557" s="507"/>
      <c r="F557" s="50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COUNTIF('A1 Exploitation'!F536:F564,"ok")</f>
        <v>0</v>
      </c>
      <c r="F565" s="413">
        <f>COUNTA('A1 Exploitation'!F536:F564)</f>
        <v>0</v>
      </c>
      <c r="G565" s="114"/>
    </row>
    <row r="566" spans="1:7" ht="21" x14ac:dyDescent="0.4">
      <c r="A566" s="439" t="s">
        <v>34</v>
      </c>
      <c r="B566" s="439"/>
      <c r="C566" s="440"/>
      <c r="D566" s="377">
        <f>SUM(B558:C565,B546:C555)</f>
        <v>0</v>
      </c>
      <c r="E566" s="108"/>
      <c r="F566" s="114"/>
      <c r="G566" s="114"/>
    </row>
    <row r="567" spans="1:7" ht="21" x14ac:dyDescent="0.4">
      <c r="A567" s="439" t="s">
        <v>33</v>
      </c>
      <c r="B567" s="439"/>
      <c r="C567" s="439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19" t="s">
        <v>32</v>
      </c>
      <c r="C576" s="319" t="s">
        <v>31</v>
      </c>
      <c r="D576" s="436"/>
      <c r="E576" s="437"/>
      <c r="F576" s="437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9" t="s">
        <v>34</v>
      </c>
      <c r="B588" s="439"/>
      <c r="C588" s="440"/>
      <c r="D588" s="377">
        <f>SUM(B579:C587)</f>
        <v>0</v>
      </c>
      <c r="E588" s="108"/>
      <c r="F588" s="114"/>
      <c r="G588" s="114"/>
    </row>
    <row r="589" spans="1:7" ht="21" x14ac:dyDescent="0.4">
      <c r="A589" s="439" t="s">
        <v>33</v>
      </c>
      <c r="B589" s="439"/>
      <c r="C589" s="439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COUNTIF('A1 Exploitation'!F579:F604,"ok")</f>
        <v>0</v>
      </c>
      <c r="F605" s="413">
        <f>COUNTA('A1 Exploitation'!F579:F604)</f>
        <v>0</v>
      </c>
      <c r="G605" s="129"/>
    </row>
    <row r="606" spans="1:7" ht="21" x14ac:dyDescent="0.4">
      <c r="A606" s="439" t="s">
        <v>34</v>
      </c>
      <c r="B606" s="439"/>
      <c r="C606" s="440"/>
      <c r="D606" s="377">
        <f>SUM(B592:C605)</f>
        <v>0</v>
      </c>
      <c r="E606" s="108"/>
      <c r="F606" s="114"/>
      <c r="G606" s="114"/>
    </row>
    <row r="607" spans="1:7" ht="21" x14ac:dyDescent="0.4">
      <c r="A607" s="439" t="s">
        <v>33</v>
      </c>
      <c r="B607" s="439"/>
      <c r="C607" s="439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504" t="s">
        <v>170</v>
      </c>
      <c r="B610" s="505"/>
      <c r="C610" s="50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77">
        <f>SUM(B618:C626)</f>
        <v>0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7" t="e">
        <f>D627/(COUNT(B618:C626)*2)</f>
        <v>#DIV/0!</v>
      </c>
      <c r="E628" s="492"/>
      <c r="F628" s="467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93"/>
      <c r="D642" s="493"/>
      <c r="E642" s="493"/>
      <c r="F642" s="49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2" t="s">
        <v>26</v>
      </c>
      <c r="B653" s="493"/>
      <c r="C653" s="493"/>
      <c r="D653" s="493"/>
      <c r="E653" s="493"/>
      <c r="F653" s="49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COUNTIF('A1 Exploitation'!F618:F667,"ok")</f>
        <v>0</v>
      </c>
      <c r="F668" s="413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COUNTIF('A1 Exploitation'!F681:F699,"ok")</f>
        <v>0</v>
      </c>
      <c r="F700" s="413">
        <f>COUNTA('A1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2" t="s">
        <v>32</v>
      </c>
      <c r="C707" s="382" t="s">
        <v>31</v>
      </c>
      <c r="D707" s="448"/>
      <c r="E707" s="438"/>
      <c r="F707" s="438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COUNTIF('A1 Exploitation'!F710:F720,"ok")</f>
        <v>0</v>
      </c>
      <c r="F721" s="413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3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9"/>
      <c r="E1" s="529"/>
      <c r="F1" s="529"/>
      <c r="G1" s="529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58" customFormat="1" ht="21.75" customHeight="1" x14ac:dyDescent="0.45">
      <c r="A7" s="531" t="str">
        <f>'Page de garde'!D18</f>
        <v>LAFAYETTE</v>
      </c>
      <c r="B7" s="531"/>
      <c r="C7" s="531"/>
      <c r="D7" s="531"/>
      <c r="E7" s="531"/>
      <c r="F7" s="531"/>
      <c r="G7" s="92"/>
    </row>
    <row r="8" spans="1:7" s="258" customFormat="1" ht="24" x14ac:dyDescent="0.45">
      <c r="A8" s="4" t="s">
        <v>39</v>
      </c>
      <c r="B8" s="532" t="str">
        <f>'A1 Exploitation'!B9:F9</f>
        <v>Dr Hend KAMOUN</v>
      </c>
      <c r="C8" s="532"/>
      <c r="D8" s="532"/>
      <c r="E8" s="532"/>
      <c r="F8" s="532"/>
      <c r="G8" s="92"/>
    </row>
    <row r="9" spans="1:7" s="258" customFormat="1" ht="24" x14ac:dyDescent="0.45">
      <c r="A9" s="5" t="s">
        <v>41</v>
      </c>
      <c r="B9" s="533" t="str">
        <f>'A1 Exploitation'!B10:F10</f>
        <v>Directeur du magasin et chefs rayons</v>
      </c>
      <c r="C9" s="533"/>
      <c r="D9" s="533"/>
      <c r="E9" s="533"/>
      <c r="F9" s="533"/>
      <c r="G9" s="92"/>
    </row>
    <row r="10" spans="1:7" s="258" customFormat="1" ht="24" x14ac:dyDescent="0.45">
      <c r="A10" s="4" t="s">
        <v>40</v>
      </c>
      <c r="B10" s="528">
        <f>'A1 Exploitation'!B11:F11</f>
        <v>43517</v>
      </c>
      <c r="C10" s="528"/>
      <c r="D10" s="528"/>
      <c r="E10" s="528"/>
      <c r="F10" s="528"/>
      <c r="G10" s="92"/>
    </row>
    <row r="11" spans="1:7" s="258" customFormat="1" ht="24" x14ac:dyDescent="0.45">
      <c r="A11" s="4" t="s">
        <v>250</v>
      </c>
      <c r="B11" s="534" t="e">
        <f>D199</f>
        <v>#DIV/0!</v>
      </c>
      <c r="C11" s="534"/>
      <c r="D11" s="534"/>
      <c r="E11" s="534"/>
      <c r="F11" s="534"/>
      <c r="G11" s="92"/>
    </row>
    <row r="12" spans="1:7" s="258" customFormat="1" ht="22.5" x14ac:dyDescent="0.45">
      <c r="A12" s="1"/>
      <c r="D12" s="459"/>
      <c r="E12" s="459"/>
      <c r="F12" s="459"/>
      <c r="G12" s="459"/>
    </row>
    <row r="13" spans="1:7" s="258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58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38"/>
      <c r="C22" s="539"/>
      <c r="D22" s="380">
        <f>SUM(B17:C21)</f>
        <v>0</v>
      </c>
    </row>
    <row r="23" spans="1:7" x14ac:dyDescent="0.3">
      <c r="A23" s="537" t="s">
        <v>251</v>
      </c>
      <c r="B23" s="540"/>
      <c r="C23" s="54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40"/>
      <c r="C33" s="541"/>
      <c r="D33" s="379">
        <f>SUM(B26:C32)</f>
        <v>0</v>
      </c>
    </row>
    <row r="34" spans="1:7" x14ac:dyDescent="0.3">
      <c r="A34" s="537" t="s">
        <v>251</v>
      </c>
      <c r="B34" s="540"/>
      <c r="C34" s="54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40"/>
      <c r="C42" s="541"/>
      <c r="D42" s="379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40"/>
      <c r="C43" s="54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40"/>
      <c r="C52" s="541"/>
      <c r="D52" s="379">
        <f>SUM(B46:C51)</f>
        <v>0</v>
      </c>
    </row>
    <row r="53" spans="1:7" x14ac:dyDescent="0.3">
      <c r="A53" s="537" t="s">
        <v>251</v>
      </c>
      <c r="B53" s="540"/>
      <c r="C53" s="54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40"/>
      <c r="C63" s="541"/>
      <c r="D63" s="379">
        <f>SUM(B56:C62)</f>
        <v>0</v>
      </c>
    </row>
    <row r="64" spans="1:7" x14ac:dyDescent="0.3">
      <c r="A64" s="537" t="s">
        <v>251</v>
      </c>
      <c r="B64" s="540"/>
      <c r="C64" s="54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40"/>
      <c r="C84" s="541"/>
      <c r="D84" s="379">
        <f>SUM(B67:C83)</f>
        <v>0</v>
      </c>
    </row>
    <row r="85" spans="1:7" x14ac:dyDescent="0.3">
      <c r="A85" s="537" t="s">
        <v>251</v>
      </c>
      <c r="B85" s="540"/>
      <c r="C85" s="54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40"/>
      <c r="C102" s="541"/>
      <c r="D102" s="379">
        <f>SUM(B88:C101)</f>
        <v>0</v>
      </c>
    </row>
    <row r="103" spans="1:7" x14ac:dyDescent="0.3">
      <c r="A103" s="537" t="s">
        <v>251</v>
      </c>
      <c r="B103" s="540"/>
      <c r="C103" s="54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40"/>
      <c r="C118" s="541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40"/>
      <c r="C119" s="54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40"/>
      <c r="C133" s="541"/>
      <c r="D133" s="379">
        <f>SUM(B122:C132)</f>
        <v>0</v>
      </c>
    </row>
    <row r="134" spans="1:7" x14ac:dyDescent="0.3">
      <c r="A134" s="537" t="s">
        <v>251</v>
      </c>
      <c r="B134" s="540"/>
      <c r="C134" s="54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40"/>
      <c r="C149" s="541"/>
      <c r="D149" s="379">
        <f>SUM(B137:C148)</f>
        <v>0</v>
      </c>
    </row>
    <row r="150" spans="1:7" x14ac:dyDescent="0.3">
      <c r="A150" s="537" t="s">
        <v>251</v>
      </c>
      <c r="B150" s="540"/>
      <c r="C150" s="54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38"/>
      <c r="C161" s="539"/>
      <c r="D161" s="380">
        <f>SUM(B153:C160)</f>
        <v>0</v>
      </c>
    </row>
    <row r="162" spans="1:7" x14ac:dyDescent="0.3">
      <c r="A162" s="537" t="s">
        <v>251</v>
      </c>
      <c r="B162" s="540"/>
      <c r="C162" s="54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40"/>
      <c r="C169" s="541"/>
      <c r="D169" s="379">
        <f>SUM(B165:C168)</f>
        <v>0</v>
      </c>
    </row>
    <row r="170" spans="1:7" x14ac:dyDescent="0.3">
      <c r="A170" s="537" t="s">
        <v>251</v>
      </c>
      <c r="B170" s="540"/>
      <c r="C170" s="54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40"/>
      <c r="C177" s="541"/>
      <c r="D177" s="379">
        <f>SUM(B173:C176)</f>
        <v>0</v>
      </c>
    </row>
    <row r="178" spans="1:7" x14ac:dyDescent="0.3">
      <c r="A178" s="537" t="s">
        <v>251</v>
      </c>
      <c r="B178" s="540"/>
      <c r="C178" s="54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40"/>
      <c r="C186" s="541"/>
      <c r="D186" s="379">
        <f>SUM(B181:C185)</f>
        <v>0</v>
      </c>
    </row>
    <row r="187" spans="1:7" x14ac:dyDescent="0.3">
      <c r="A187" s="537" t="s">
        <v>251</v>
      </c>
      <c r="B187" s="540"/>
      <c r="C187" s="54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40"/>
      <c r="C194" s="541"/>
      <c r="D194" s="40">
        <f>SUM(B190:C193)</f>
        <v>0</v>
      </c>
    </row>
    <row r="195" spans="1:6" x14ac:dyDescent="0.3">
      <c r="A195" s="537" t="s">
        <v>251</v>
      </c>
      <c r="B195" s="540"/>
      <c r="C195" s="54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COUNTIF('A1 Technique'!F17:F193,"ok")</f>
        <v>0</v>
      </c>
      <c r="F197" s="415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LAFAYETTE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/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/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/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 t="e">
        <f>D730</f>
        <v>#DIV/0!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COUNTIF('A2 Exploitation'!F21:F42,"ok")</f>
        <v>0</v>
      </c>
      <c r="F43" s="413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COUNTIF('A2 Exploitation'!F56:F128,"ok")</f>
        <v>0</v>
      </c>
      <c r="F129" s="413">
        <f>COUNTA('A2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520"/>
      <c r="B165" s="518"/>
      <c r="C165" s="518"/>
      <c r="D165" s="518"/>
      <c r="E165" s="518"/>
      <c r="F165" s="518"/>
      <c r="G165" s="114"/>
    </row>
    <row r="166" spans="1:7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COUNTIF('A2 Exploitation'!F141:F184,"ok")</f>
        <v>0</v>
      </c>
      <c r="F185" s="413">
        <f>COUNTA('A2 Exploitation'!F141:F184)</f>
        <v>0</v>
      </c>
      <c r="G185" s="114"/>
    </row>
    <row r="186" spans="1:7" ht="22.5" x14ac:dyDescent="0.4">
      <c r="A186" s="291" t="s">
        <v>438</v>
      </c>
      <c r="B186" s="480"/>
      <c r="C186" s="481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COUNTIF('A2 Exploitation'!F195:F244,"ok")</f>
        <v>0</v>
      </c>
      <c r="F244" s="413">
        <f>COUNTA('A2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COUNTIF('A2 Exploitation'!F257:F298,"ok")</f>
        <v>0</v>
      </c>
      <c r="F299" s="413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COUNTIF('A2 Exploitation'!F312:F365,"ok")</f>
        <v>0</v>
      </c>
      <c r="F366" s="413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260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COUNTIF('A2 Exploitation'!F379:F423,"ok")</f>
        <v>0</v>
      </c>
      <c r="F424" s="413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COUNTIF('A2 Exploitation'!F437:F470,"ok")</f>
        <v>0</v>
      </c>
      <c r="F471" s="413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ht="21" x14ac:dyDescent="0.4">
      <c r="A481" s="435"/>
      <c r="B481" s="319" t="s">
        <v>32</v>
      </c>
      <c r="C481" s="319" t="s">
        <v>31</v>
      </c>
      <c r="D481" s="436"/>
      <c r="E481" s="437"/>
      <c r="F481" s="437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ht="26.25" customHeight="1" x14ac:dyDescent="0.5">
      <c r="A518" s="368" t="s">
        <v>311</v>
      </c>
      <c r="B518" s="468"/>
      <c r="C518" s="468"/>
      <c r="D518" s="468"/>
      <c r="E518" s="468"/>
      <c r="F518" s="468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COUNTIF('A2 Exploitation'!F484:F524,"ok")</f>
        <v>0</v>
      </c>
      <c r="F525" s="413">
        <f>COUNTA('A2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ht="21" x14ac:dyDescent="0.4">
      <c r="A533" s="487"/>
      <c r="B533" s="314" t="s">
        <v>32</v>
      </c>
      <c r="C533" s="315" t="s">
        <v>31</v>
      </c>
      <c r="D533" s="448"/>
      <c r="E533" s="438"/>
      <c r="F533" s="438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470"/>
      <c r="D535" s="470"/>
      <c r="E535" s="470"/>
      <c r="F535" s="47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ht="35.25" customHeight="1" x14ac:dyDescent="0.4">
      <c r="A557" s="370" t="s">
        <v>311</v>
      </c>
      <c r="B557" s="336"/>
      <c r="C557" s="507"/>
      <c r="D557" s="507"/>
      <c r="E557" s="507"/>
      <c r="F557" s="50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COUNTIF('A2 Exploitation'!F536:F564,"ok")</f>
        <v>0</v>
      </c>
      <c r="F565" s="413">
        <f>COUNTA('A2 Exploitation'!F536:F564)</f>
        <v>0</v>
      </c>
      <c r="G565" s="114"/>
    </row>
    <row r="566" spans="1:7" ht="21" x14ac:dyDescent="0.4">
      <c r="A566" s="439" t="s">
        <v>34</v>
      </c>
      <c r="B566" s="439"/>
      <c r="C566" s="440"/>
      <c r="D566" s="377">
        <f>SUM(B558:C565,B546:C555)</f>
        <v>0</v>
      </c>
      <c r="E566" s="108"/>
      <c r="F566" s="114"/>
      <c r="G566" s="114"/>
    </row>
    <row r="567" spans="1:7" ht="21" x14ac:dyDescent="0.4">
      <c r="A567" s="439" t="s">
        <v>33</v>
      </c>
      <c r="B567" s="439"/>
      <c r="C567" s="439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19" t="s">
        <v>32</v>
      </c>
      <c r="C576" s="319" t="s">
        <v>31</v>
      </c>
      <c r="D576" s="436"/>
      <c r="E576" s="437"/>
      <c r="F576" s="437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9" t="s">
        <v>34</v>
      </c>
      <c r="B588" s="439"/>
      <c r="C588" s="440"/>
      <c r="D588" s="377">
        <f>SUM(B579:C587)</f>
        <v>0</v>
      </c>
      <c r="E588" s="108"/>
      <c r="F588" s="114"/>
      <c r="G588" s="114"/>
    </row>
    <row r="589" spans="1:7" ht="21" x14ac:dyDescent="0.4">
      <c r="A589" s="439" t="s">
        <v>33</v>
      </c>
      <c r="B589" s="439"/>
      <c r="C589" s="439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COUNTIF('A2 Exploitation'!F579:F604,"ok")</f>
        <v>0</v>
      </c>
      <c r="F605" s="413">
        <f>COUNTA('A2 Exploitation'!F579:F604)</f>
        <v>0</v>
      </c>
      <c r="G605" s="129"/>
    </row>
    <row r="606" spans="1:7" ht="21" x14ac:dyDescent="0.4">
      <c r="A606" s="439" t="s">
        <v>34</v>
      </c>
      <c r="B606" s="439"/>
      <c r="C606" s="440"/>
      <c r="D606" s="377">
        <f>SUM(B592:C605)</f>
        <v>0</v>
      </c>
      <c r="E606" s="108"/>
      <c r="F606" s="114"/>
      <c r="G606" s="114"/>
    </row>
    <row r="607" spans="1:7" ht="21" x14ac:dyDescent="0.4">
      <c r="A607" s="439" t="s">
        <v>33</v>
      </c>
      <c r="B607" s="439"/>
      <c r="C607" s="439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504" t="s">
        <v>170</v>
      </c>
      <c r="B610" s="505"/>
      <c r="C610" s="50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77">
        <f>SUM(B618:C626)</f>
        <v>0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7" t="e">
        <f>D627/(COUNT(B618:C626)*2)</f>
        <v>#DIV/0!</v>
      </c>
      <c r="E628" s="492"/>
      <c r="F628" s="467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93"/>
      <c r="D642" s="493"/>
      <c r="E642" s="493"/>
      <c r="F642" s="49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2" t="s">
        <v>26</v>
      </c>
      <c r="B653" s="493"/>
      <c r="C653" s="493"/>
      <c r="D653" s="493"/>
      <c r="E653" s="493"/>
      <c r="F653" s="49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COUNTIF('A2 Exploitation'!F618:F667,"ok")</f>
        <v>0</v>
      </c>
      <c r="F668" s="413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COUNTIF('A2 Exploitation'!F681:F699,"ok")</f>
        <v>0</v>
      </c>
      <c r="F700" s="413">
        <f>COUNTA('A2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2" t="s">
        <v>32</v>
      </c>
      <c r="C707" s="382" t="s">
        <v>31</v>
      </c>
      <c r="D707" s="448"/>
      <c r="E707" s="438"/>
      <c r="F707" s="438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COUNTIF('A2 Exploitation'!F710:F720,"ok")</f>
        <v>0</v>
      </c>
      <c r="F721" s="413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9"/>
      <c r="E1" s="529"/>
      <c r="F1" s="529"/>
      <c r="G1" s="529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58" customFormat="1" ht="21.75" customHeight="1" x14ac:dyDescent="0.45">
      <c r="A7" s="531" t="str">
        <f>'Page de garde'!D18</f>
        <v>LAFAYETTE</v>
      </c>
      <c r="B7" s="531"/>
      <c r="C7" s="531"/>
      <c r="D7" s="531"/>
      <c r="E7" s="531"/>
      <c r="F7" s="531"/>
      <c r="G7" s="92"/>
    </row>
    <row r="8" spans="1:7" s="258" customFormat="1" ht="24" x14ac:dyDescent="0.45">
      <c r="A8" s="4" t="s">
        <v>39</v>
      </c>
      <c r="B8" s="532" t="str">
        <f>'A1 Exploitation'!B9:F9</f>
        <v>Dr Hend KAMOUN</v>
      </c>
      <c r="C8" s="532"/>
      <c r="D8" s="532"/>
      <c r="E8" s="532"/>
      <c r="F8" s="532"/>
      <c r="G8" s="92"/>
    </row>
    <row r="9" spans="1:7" s="258" customFormat="1" ht="24" x14ac:dyDescent="0.45">
      <c r="A9" s="5" t="s">
        <v>41</v>
      </c>
      <c r="B9" s="533" t="str">
        <f>'A1 Exploitation'!B10:F10</f>
        <v>Directeur du magasin et chefs rayons</v>
      </c>
      <c r="C9" s="533"/>
      <c r="D9" s="533"/>
      <c r="E9" s="533"/>
      <c r="F9" s="533"/>
      <c r="G9" s="92"/>
    </row>
    <row r="10" spans="1:7" s="258" customFormat="1" ht="24" x14ac:dyDescent="0.45">
      <c r="A10" s="4" t="s">
        <v>40</v>
      </c>
      <c r="B10" s="528">
        <f>'A1 Exploitation'!B11:F11</f>
        <v>43517</v>
      </c>
      <c r="C10" s="528"/>
      <c r="D10" s="528"/>
      <c r="E10" s="528"/>
      <c r="F10" s="528"/>
      <c r="G10" s="92"/>
    </row>
    <row r="11" spans="1:7" s="258" customFormat="1" ht="24" x14ac:dyDescent="0.45">
      <c r="A11" s="4" t="s">
        <v>250</v>
      </c>
      <c r="B11" s="534" t="e">
        <f>D199</f>
        <v>#DIV/0!</v>
      </c>
      <c r="C11" s="534"/>
      <c r="D11" s="534"/>
      <c r="E11" s="534"/>
      <c r="F11" s="534"/>
      <c r="G11" s="92"/>
    </row>
    <row r="12" spans="1:7" s="258" customFormat="1" ht="22.5" x14ac:dyDescent="0.45">
      <c r="A12" s="1"/>
      <c r="D12" s="459"/>
      <c r="E12" s="459"/>
      <c r="F12" s="459"/>
      <c r="G12" s="459"/>
    </row>
    <row r="13" spans="1:7" s="258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58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38"/>
      <c r="C22" s="539"/>
      <c r="D22" s="380">
        <f>SUM(B17:C21)</f>
        <v>0</v>
      </c>
    </row>
    <row r="23" spans="1:7" x14ac:dyDescent="0.3">
      <c r="A23" s="537" t="s">
        <v>251</v>
      </c>
      <c r="B23" s="540"/>
      <c r="C23" s="54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40"/>
      <c r="C33" s="541"/>
      <c r="D33" s="379">
        <f>SUM(B26:C32)</f>
        <v>0</v>
      </c>
    </row>
    <row r="34" spans="1:7" x14ac:dyDescent="0.3">
      <c r="A34" s="537" t="s">
        <v>251</v>
      </c>
      <c r="B34" s="540"/>
      <c r="C34" s="54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40"/>
      <c r="C42" s="541"/>
      <c r="D42" s="379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40"/>
      <c r="C43" s="54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40"/>
      <c r="C52" s="541"/>
      <c r="D52" s="379">
        <f>SUM(B46:C51)</f>
        <v>0</v>
      </c>
    </row>
    <row r="53" spans="1:7" x14ac:dyDescent="0.3">
      <c r="A53" s="537" t="s">
        <v>251</v>
      </c>
      <c r="B53" s="540"/>
      <c r="C53" s="54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40"/>
      <c r="C63" s="541"/>
      <c r="D63" s="379">
        <f>SUM(B56:C62)</f>
        <v>0</v>
      </c>
    </row>
    <row r="64" spans="1:7" x14ac:dyDescent="0.3">
      <c r="A64" s="537" t="s">
        <v>251</v>
      </c>
      <c r="B64" s="540"/>
      <c r="C64" s="54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40"/>
      <c r="C84" s="541"/>
      <c r="D84" s="379">
        <f>SUM(B67:C83)</f>
        <v>0</v>
      </c>
    </row>
    <row r="85" spans="1:7" x14ac:dyDescent="0.3">
      <c r="A85" s="537" t="s">
        <v>251</v>
      </c>
      <c r="B85" s="540"/>
      <c r="C85" s="54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40"/>
      <c r="C102" s="541"/>
      <c r="D102" s="379">
        <f>SUM(B88:C101)</f>
        <v>0</v>
      </c>
    </row>
    <row r="103" spans="1:7" x14ac:dyDescent="0.3">
      <c r="A103" s="537" t="s">
        <v>251</v>
      </c>
      <c r="B103" s="540"/>
      <c r="C103" s="54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40"/>
      <c r="C118" s="541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40"/>
      <c r="C119" s="54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40"/>
      <c r="C133" s="541"/>
      <c r="D133" s="379">
        <f>SUM(B122:C132)</f>
        <v>0</v>
      </c>
    </row>
    <row r="134" spans="1:7" x14ac:dyDescent="0.3">
      <c r="A134" s="537" t="s">
        <v>251</v>
      </c>
      <c r="B134" s="540"/>
      <c r="C134" s="54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40"/>
      <c r="C149" s="541"/>
      <c r="D149" s="379">
        <f>SUM(B137:C148)</f>
        <v>0</v>
      </c>
    </row>
    <row r="150" spans="1:7" x14ac:dyDescent="0.3">
      <c r="A150" s="537" t="s">
        <v>251</v>
      </c>
      <c r="B150" s="540"/>
      <c r="C150" s="54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38"/>
      <c r="C161" s="539"/>
      <c r="D161" s="380">
        <f>SUM(B153:C160)</f>
        <v>0</v>
      </c>
    </row>
    <row r="162" spans="1:7" x14ac:dyDescent="0.3">
      <c r="A162" s="537" t="s">
        <v>251</v>
      </c>
      <c r="B162" s="540"/>
      <c r="C162" s="54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40"/>
      <c r="C169" s="541"/>
      <c r="D169" s="379">
        <f>SUM(B165:C168)</f>
        <v>0</v>
      </c>
    </row>
    <row r="170" spans="1:7" x14ac:dyDescent="0.3">
      <c r="A170" s="537" t="s">
        <v>251</v>
      </c>
      <c r="B170" s="540"/>
      <c r="C170" s="54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40"/>
      <c r="C177" s="541"/>
      <c r="D177" s="379">
        <f>SUM(B173:C176)</f>
        <v>0</v>
      </c>
    </row>
    <row r="178" spans="1:7" x14ac:dyDescent="0.3">
      <c r="A178" s="537" t="s">
        <v>251</v>
      </c>
      <c r="B178" s="540"/>
      <c r="C178" s="54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40"/>
      <c r="C186" s="541"/>
      <c r="D186" s="379">
        <f>SUM(B181:C185)</f>
        <v>0</v>
      </c>
    </row>
    <row r="187" spans="1:7" x14ac:dyDescent="0.3">
      <c r="A187" s="537" t="s">
        <v>251</v>
      </c>
      <c r="B187" s="540"/>
      <c r="C187" s="54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40"/>
      <c r="C194" s="541"/>
      <c r="D194" s="40">
        <f>SUM(B190:C193)</f>
        <v>0</v>
      </c>
    </row>
    <row r="195" spans="1:6" x14ac:dyDescent="0.3">
      <c r="A195" s="537" t="s">
        <v>251</v>
      </c>
      <c r="B195" s="540"/>
      <c r="C195" s="54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COUNTIF('A2 Technique'!F17:F193,"ok")</f>
        <v>0</v>
      </c>
      <c r="F197" s="415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LAFAYETTE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/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/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/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>
        <f>D730</f>
        <v>-0.5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COUNTIF('A3 Exploitation'!F21:F42,"ok")</f>
        <v>0</v>
      </c>
      <c r="F43" s="413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>
        <v>0</v>
      </c>
      <c r="C93" s="169">
        <f>IF(B93=0, -2, "0")</f>
        <v>-2</v>
      </c>
      <c r="D93" s="128"/>
      <c r="E93" s="127"/>
      <c r="F93" s="321"/>
      <c r="G93" s="173"/>
    </row>
    <row r="94" spans="1:7" ht="21" x14ac:dyDescent="0.4">
      <c r="A94" s="168" t="s">
        <v>63</v>
      </c>
      <c r="B94" s="317">
        <v>0</v>
      </c>
      <c r="C94" s="169">
        <f>IF(B94=0, -2, "0")</f>
        <v>-2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>
        <v>0</v>
      </c>
      <c r="C95" s="169">
        <f>IF(B95=0, -2, "0")</f>
        <v>-2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COUNTIF('A3 Exploitation'!F56:F128,"ok")</f>
        <v>0</v>
      </c>
      <c r="F129" s="413">
        <f>COUNTA('A3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520"/>
      <c r="B165" s="518"/>
      <c r="C165" s="518"/>
      <c r="D165" s="518"/>
      <c r="E165" s="518"/>
      <c r="F165" s="518"/>
      <c r="G165" s="114"/>
    </row>
    <row r="166" spans="1:7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COUNTIF('A3 Exploitation'!F141:F184,"ok")</f>
        <v>0</v>
      </c>
      <c r="F185" s="413">
        <f>COUNTA('A3 Exploitation'!F141:F184)</f>
        <v>0</v>
      </c>
      <c r="G185" s="114"/>
    </row>
    <row r="186" spans="1:7" ht="22.5" x14ac:dyDescent="0.4">
      <c r="A186" s="291" t="s">
        <v>438</v>
      </c>
      <c r="B186" s="480"/>
      <c r="C186" s="481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COUNTIF('A3 Exploitation'!F195:F244,"ok")</f>
        <v>0</v>
      </c>
      <c r="F244" s="413">
        <f>COUNTA('A3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COUNTIF('A3 Exploitation'!F257:F298,"ok")</f>
        <v>0</v>
      </c>
      <c r="F299" s="413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COUNTIF('A3 Exploitation'!F312:F365,"ok")</f>
        <v>0</v>
      </c>
      <c r="F366" s="413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260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COUNTIF('A3 Exploitation'!F379:F423,"ok")</f>
        <v>0</v>
      </c>
      <c r="F424" s="413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COUNTIF('A3 Exploitation'!F437:F470,"ok")</f>
        <v>0</v>
      </c>
      <c r="F471" s="413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ht="21" x14ac:dyDescent="0.4">
      <c r="A481" s="435"/>
      <c r="B481" s="319" t="s">
        <v>32</v>
      </c>
      <c r="C481" s="319" t="s">
        <v>31</v>
      </c>
      <c r="D481" s="436"/>
      <c r="E481" s="437"/>
      <c r="F481" s="437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ht="26.25" customHeight="1" x14ac:dyDescent="0.5">
      <c r="A518" s="368" t="s">
        <v>311</v>
      </c>
      <c r="B518" s="468"/>
      <c r="C518" s="468"/>
      <c r="D518" s="468"/>
      <c r="E518" s="468"/>
      <c r="F518" s="468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COUNTIF('A3 Exploitation'!F484:F524,"ok")</f>
        <v>0</v>
      </c>
      <c r="F525" s="413">
        <f>COUNTA('A3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ht="21" x14ac:dyDescent="0.4">
      <c r="A533" s="487"/>
      <c r="B533" s="314" t="s">
        <v>32</v>
      </c>
      <c r="C533" s="315" t="s">
        <v>31</v>
      </c>
      <c r="D533" s="448"/>
      <c r="E533" s="438"/>
      <c r="F533" s="438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470"/>
      <c r="D535" s="470"/>
      <c r="E535" s="470"/>
      <c r="F535" s="47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ht="35.25" customHeight="1" x14ac:dyDescent="0.4">
      <c r="A557" s="370" t="s">
        <v>311</v>
      </c>
      <c r="B557" s="336"/>
      <c r="C557" s="507"/>
      <c r="D557" s="507"/>
      <c r="E557" s="507"/>
      <c r="F557" s="50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COUNTIF('A3 Exploitation'!F536:F564,"ok")</f>
        <v>0</v>
      </c>
      <c r="F565" s="413">
        <f>COUNTA('A3 Exploitation'!F536:F564)</f>
        <v>0</v>
      </c>
      <c r="G565" s="114"/>
    </row>
    <row r="566" spans="1:7" ht="21" x14ac:dyDescent="0.4">
      <c r="A566" s="439" t="s">
        <v>34</v>
      </c>
      <c r="B566" s="439"/>
      <c r="C566" s="440"/>
      <c r="D566" s="377">
        <f>SUM(B558:C565,B546:C555)</f>
        <v>0</v>
      </c>
      <c r="E566" s="108"/>
      <c r="F566" s="114"/>
      <c r="G566" s="114"/>
    </row>
    <row r="567" spans="1:7" ht="21" x14ac:dyDescent="0.4">
      <c r="A567" s="439" t="s">
        <v>33</v>
      </c>
      <c r="B567" s="439"/>
      <c r="C567" s="439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19" t="s">
        <v>32</v>
      </c>
      <c r="C576" s="319" t="s">
        <v>31</v>
      </c>
      <c r="D576" s="436"/>
      <c r="E576" s="437"/>
      <c r="F576" s="437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9" t="s">
        <v>34</v>
      </c>
      <c r="B588" s="439"/>
      <c r="C588" s="440"/>
      <c r="D588" s="377">
        <f>SUM(B579:C587)</f>
        <v>0</v>
      </c>
      <c r="E588" s="108"/>
      <c r="F588" s="114"/>
      <c r="G588" s="114"/>
    </row>
    <row r="589" spans="1:7" ht="21" x14ac:dyDescent="0.4">
      <c r="A589" s="439" t="s">
        <v>33</v>
      </c>
      <c r="B589" s="439"/>
      <c r="C589" s="439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COUNTIF('A3 Exploitation'!F579:F604,"ok")</f>
        <v>0</v>
      </c>
      <c r="F605" s="413">
        <f>COUNTA('A3 Exploitation'!F579:F604)</f>
        <v>0</v>
      </c>
      <c r="G605" s="129"/>
    </row>
    <row r="606" spans="1:7" ht="21" x14ac:dyDescent="0.4">
      <c r="A606" s="439" t="s">
        <v>34</v>
      </c>
      <c r="B606" s="439"/>
      <c r="C606" s="440"/>
      <c r="D606" s="377">
        <f>SUM(B592:C605)</f>
        <v>0</v>
      </c>
      <c r="E606" s="108"/>
      <c r="F606" s="114"/>
      <c r="G606" s="114"/>
    </row>
    <row r="607" spans="1:7" ht="21" x14ac:dyDescent="0.4">
      <c r="A607" s="439" t="s">
        <v>33</v>
      </c>
      <c r="B607" s="439"/>
      <c r="C607" s="439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504" t="s">
        <v>170</v>
      </c>
      <c r="B610" s="505"/>
      <c r="C610" s="50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77">
        <f>SUM(B618:C626)</f>
        <v>0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7" t="e">
        <f>D627/(COUNT(B618:C626)*2)</f>
        <v>#DIV/0!</v>
      </c>
      <c r="E628" s="492"/>
      <c r="F628" s="467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93"/>
      <c r="D642" s="493"/>
      <c r="E642" s="493"/>
      <c r="F642" s="49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2" t="s">
        <v>26</v>
      </c>
      <c r="B653" s="493"/>
      <c r="C653" s="493"/>
      <c r="D653" s="493"/>
      <c r="E653" s="493"/>
      <c r="F653" s="49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COUNTIF('A3 Exploitation'!F618:F667,"ok")</f>
        <v>0</v>
      </c>
      <c r="F668" s="413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COUNTIF('A3 Exploitation'!F681:F699,"ok")</f>
        <v>0</v>
      </c>
      <c r="F700" s="413">
        <f>COUNTA('A3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2" t="s">
        <v>32</v>
      </c>
      <c r="C707" s="382" t="s">
        <v>31</v>
      </c>
      <c r="D707" s="448"/>
      <c r="E707" s="438"/>
      <c r="F707" s="438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COUNTIF('A3 Exploitation'!F710:F720,"ok")</f>
        <v>0</v>
      </c>
      <c r="F721" s="413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9"/>
      <c r="E1" s="529"/>
      <c r="F1" s="529"/>
      <c r="G1" s="529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58" customFormat="1" ht="21.75" customHeight="1" x14ac:dyDescent="0.45">
      <c r="A7" s="531" t="str">
        <f>'Page de garde'!D18</f>
        <v>LAFAYETTE</v>
      </c>
      <c r="B7" s="531"/>
      <c r="C7" s="531"/>
      <c r="D7" s="531"/>
      <c r="E7" s="531"/>
      <c r="F7" s="531"/>
      <c r="G7" s="92"/>
    </row>
    <row r="8" spans="1:7" s="258" customFormat="1" ht="24" x14ac:dyDescent="0.45">
      <c r="A8" s="4" t="s">
        <v>39</v>
      </c>
      <c r="B8" s="532" t="str">
        <f>'A1 Exploitation'!B9:F9</f>
        <v>Dr Hend KAMOUN</v>
      </c>
      <c r="C8" s="532"/>
      <c r="D8" s="532"/>
      <c r="E8" s="532"/>
      <c r="F8" s="532"/>
      <c r="G8" s="92"/>
    </row>
    <row r="9" spans="1:7" s="258" customFormat="1" ht="24" x14ac:dyDescent="0.45">
      <c r="A9" s="5" t="s">
        <v>41</v>
      </c>
      <c r="B9" s="533" t="str">
        <f>'A1 Exploitation'!B10:F10</f>
        <v>Directeur du magasin et chefs rayons</v>
      </c>
      <c r="C9" s="533"/>
      <c r="D9" s="533"/>
      <c r="E9" s="533"/>
      <c r="F9" s="533"/>
      <c r="G9" s="92"/>
    </row>
    <row r="10" spans="1:7" s="258" customFormat="1" ht="24" x14ac:dyDescent="0.45">
      <c r="A10" s="4" t="s">
        <v>40</v>
      </c>
      <c r="B10" s="528">
        <f>'A1 Exploitation'!B11:F11</f>
        <v>43517</v>
      </c>
      <c r="C10" s="528"/>
      <c r="D10" s="528"/>
      <c r="E10" s="528"/>
      <c r="F10" s="528"/>
      <c r="G10" s="92"/>
    </row>
    <row r="11" spans="1:7" s="258" customFormat="1" ht="24" x14ac:dyDescent="0.45">
      <c r="A11" s="4" t="s">
        <v>250</v>
      </c>
      <c r="B11" s="534" t="e">
        <f>D199</f>
        <v>#DIV/0!</v>
      </c>
      <c r="C11" s="534"/>
      <c r="D11" s="534"/>
      <c r="E11" s="534"/>
      <c r="F11" s="534"/>
      <c r="G11" s="92"/>
    </row>
    <row r="12" spans="1:7" s="258" customFormat="1" ht="22.5" x14ac:dyDescent="0.45">
      <c r="A12" s="1"/>
      <c r="D12" s="459"/>
      <c r="E12" s="459"/>
      <c r="F12" s="459"/>
      <c r="G12" s="459"/>
    </row>
    <row r="13" spans="1:7" s="258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58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38"/>
      <c r="C22" s="539"/>
      <c r="D22" s="380">
        <f>SUM(B17:C21)</f>
        <v>0</v>
      </c>
    </row>
    <row r="23" spans="1:7" x14ac:dyDescent="0.3">
      <c r="A23" s="537" t="s">
        <v>251</v>
      </c>
      <c r="B23" s="540"/>
      <c r="C23" s="54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40"/>
      <c r="C33" s="541"/>
      <c r="D33" s="379">
        <f>SUM(B26:C32)</f>
        <v>0</v>
      </c>
    </row>
    <row r="34" spans="1:7" x14ac:dyDescent="0.3">
      <c r="A34" s="537" t="s">
        <v>251</v>
      </c>
      <c r="B34" s="540"/>
      <c r="C34" s="54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40"/>
      <c r="C42" s="541"/>
      <c r="D42" s="379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40"/>
      <c r="C43" s="54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40"/>
      <c r="C52" s="541"/>
      <c r="D52" s="379">
        <f>SUM(B46:C51)</f>
        <v>0</v>
      </c>
    </row>
    <row r="53" spans="1:7" x14ac:dyDescent="0.3">
      <c r="A53" s="537" t="s">
        <v>251</v>
      </c>
      <c r="B53" s="540"/>
      <c r="C53" s="54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40"/>
      <c r="C63" s="541"/>
      <c r="D63" s="379">
        <f>SUM(B56:C62)</f>
        <v>0</v>
      </c>
    </row>
    <row r="64" spans="1:7" x14ac:dyDescent="0.3">
      <c r="A64" s="537" t="s">
        <v>251</v>
      </c>
      <c r="B64" s="540"/>
      <c r="C64" s="54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40"/>
      <c r="C84" s="541"/>
      <c r="D84" s="379">
        <f>SUM(B67:C83)</f>
        <v>0</v>
      </c>
    </row>
    <row r="85" spans="1:7" x14ac:dyDescent="0.3">
      <c r="A85" s="537" t="s">
        <v>251</v>
      </c>
      <c r="B85" s="540"/>
      <c r="C85" s="54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40"/>
      <c r="C102" s="541"/>
      <c r="D102" s="379">
        <f>SUM(B88:C101)</f>
        <v>0</v>
      </c>
    </row>
    <row r="103" spans="1:7" x14ac:dyDescent="0.3">
      <c r="A103" s="537" t="s">
        <v>251</v>
      </c>
      <c r="B103" s="540"/>
      <c r="C103" s="54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40"/>
      <c r="C118" s="541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40"/>
      <c r="C119" s="54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40"/>
      <c r="C133" s="541"/>
      <c r="D133" s="379">
        <f>SUM(B122:C132)</f>
        <v>0</v>
      </c>
    </row>
    <row r="134" spans="1:7" x14ac:dyDescent="0.3">
      <c r="A134" s="537" t="s">
        <v>251</v>
      </c>
      <c r="B134" s="540"/>
      <c r="C134" s="54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40"/>
      <c r="C149" s="541"/>
      <c r="D149" s="379">
        <f>SUM(B137:C148)</f>
        <v>0</v>
      </c>
    </row>
    <row r="150" spans="1:7" x14ac:dyDescent="0.3">
      <c r="A150" s="537" t="s">
        <v>251</v>
      </c>
      <c r="B150" s="540"/>
      <c r="C150" s="54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38"/>
      <c r="C161" s="539"/>
      <c r="D161" s="380">
        <f>SUM(B153:C160)</f>
        <v>0</v>
      </c>
    </row>
    <row r="162" spans="1:7" x14ac:dyDescent="0.3">
      <c r="A162" s="537" t="s">
        <v>251</v>
      </c>
      <c r="B162" s="540"/>
      <c r="C162" s="54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40"/>
      <c r="C169" s="541"/>
      <c r="D169" s="379">
        <f>SUM(B165:C168)</f>
        <v>0</v>
      </c>
    </row>
    <row r="170" spans="1:7" x14ac:dyDescent="0.3">
      <c r="A170" s="537" t="s">
        <v>251</v>
      </c>
      <c r="B170" s="540"/>
      <c r="C170" s="54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40"/>
      <c r="C177" s="541"/>
      <c r="D177" s="379">
        <f>SUM(B173:C176)</f>
        <v>0</v>
      </c>
    </row>
    <row r="178" spans="1:7" x14ac:dyDescent="0.3">
      <c r="A178" s="537" t="s">
        <v>251</v>
      </c>
      <c r="B178" s="540"/>
      <c r="C178" s="54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40"/>
      <c r="C186" s="541"/>
      <c r="D186" s="379">
        <f>SUM(B181:C185)</f>
        <v>0</v>
      </c>
    </row>
    <row r="187" spans="1:7" x14ac:dyDescent="0.3">
      <c r="A187" s="537" t="s">
        <v>251</v>
      </c>
      <c r="B187" s="540"/>
      <c r="C187" s="54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40"/>
      <c r="C194" s="541"/>
      <c r="D194" s="40">
        <f>SUM(B190:C193)</f>
        <v>0</v>
      </c>
    </row>
    <row r="195" spans="1:6" x14ac:dyDescent="0.3">
      <c r="A195" s="537" t="s">
        <v>251</v>
      </c>
      <c r="B195" s="540"/>
      <c r="C195" s="54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COUNTIF('A3 Technique'!F17:F193,"ok")</f>
        <v>0</v>
      </c>
      <c r="F197" s="415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2019-03-17T19:31:26Z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