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16815" windowHeight="7455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86" i="33" l="1"/>
  <c r="B543" i="33" l="1"/>
  <c r="B41" i="33"/>
  <c r="F543" i="31"/>
  <c r="D476" i="43"/>
  <c r="F532" i="43"/>
  <c r="F543" i="43"/>
  <c r="D197" i="32"/>
  <c r="D197" i="35"/>
  <c r="C542" i="40" l="1"/>
  <c r="C530" i="40"/>
  <c r="C528" i="40"/>
  <c r="C490" i="40"/>
  <c r="C469" i="40"/>
  <c r="C466" i="40"/>
  <c r="C465" i="40"/>
  <c r="C461" i="40"/>
  <c r="C455" i="40"/>
  <c r="C438" i="40"/>
  <c r="C432" i="40"/>
  <c r="C431" i="40"/>
  <c r="C425" i="40"/>
  <c r="C422" i="40"/>
  <c r="C415" i="40"/>
  <c r="C411" i="40"/>
  <c r="C405" i="40"/>
  <c r="C402" i="40"/>
  <c r="C381" i="40"/>
  <c r="C378" i="40"/>
  <c r="C371" i="40"/>
  <c r="C369" i="40"/>
  <c r="C368" i="40"/>
  <c r="C348" i="40"/>
  <c r="C344" i="40"/>
  <c r="C342" i="40"/>
  <c r="C340" i="40"/>
  <c r="C331" i="40"/>
  <c r="C304" i="40"/>
  <c r="C302" i="40"/>
  <c r="C297" i="40"/>
  <c r="C295" i="40"/>
  <c r="C294" i="40"/>
  <c r="C291" i="40"/>
  <c r="C282" i="40"/>
  <c r="C278" i="40"/>
  <c r="C252" i="40"/>
  <c r="C251" i="40"/>
  <c r="C250" i="40"/>
  <c r="C249" i="40"/>
  <c r="C240" i="40"/>
  <c r="C238" i="40"/>
  <c r="C235" i="40"/>
  <c r="C230" i="40"/>
  <c r="C227" i="40"/>
  <c r="C220" i="40"/>
  <c r="C219" i="40"/>
  <c r="C194" i="40"/>
  <c r="C190" i="40"/>
  <c r="C186" i="40"/>
  <c r="C184" i="40"/>
  <c r="C182" i="40"/>
  <c r="C181" i="40"/>
  <c r="C170" i="40"/>
  <c r="C147" i="40"/>
  <c r="C145" i="40"/>
  <c r="C143" i="40"/>
  <c r="C138" i="40"/>
  <c r="C134" i="40"/>
  <c r="C132" i="40"/>
  <c r="C131" i="40"/>
  <c r="C129" i="40"/>
  <c r="C125" i="40"/>
  <c r="C115" i="40"/>
  <c r="C91" i="40"/>
  <c r="C89" i="40"/>
  <c r="C82" i="40"/>
  <c r="C79" i="40"/>
  <c r="C74" i="40"/>
  <c r="C72" i="40"/>
  <c r="C69" i="40"/>
  <c r="C68" i="40"/>
  <c r="C65" i="40"/>
  <c r="C59" i="40"/>
  <c r="C35" i="40"/>
  <c r="C34" i="40"/>
  <c r="C30" i="40"/>
  <c r="C542" i="38"/>
  <c r="C530" i="38"/>
  <c r="C528" i="38"/>
  <c r="C490" i="38"/>
  <c r="C469" i="38"/>
  <c r="C466" i="38"/>
  <c r="C465" i="38"/>
  <c r="C461" i="38"/>
  <c r="C455" i="38"/>
  <c r="C438" i="38"/>
  <c r="C432" i="38"/>
  <c r="C431" i="38"/>
  <c r="C425" i="38"/>
  <c r="C422" i="38"/>
  <c r="C415" i="38"/>
  <c r="C411" i="38"/>
  <c r="C405" i="38"/>
  <c r="C402" i="38"/>
  <c r="C381" i="38"/>
  <c r="C378" i="38"/>
  <c r="C371" i="38"/>
  <c r="C369" i="38"/>
  <c r="C368" i="38"/>
  <c r="C348" i="38"/>
  <c r="C344" i="38"/>
  <c r="C342" i="38"/>
  <c r="C340" i="38"/>
  <c r="C331" i="38"/>
  <c r="C304" i="38"/>
  <c r="C302" i="38"/>
  <c r="C297" i="38"/>
  <c r="C295" i="38"/>
  <c r="C294" i="38"/>
  <c r="C291" i="38"/>
  <c r="C282" i="38"/>
  <c r="C278" i="38"/>
  <c r="C252" i="38"/>
  <c r="C251" i="38"/>
  <c r="C250" i="38"/>
  <c r="C249" i="38"/>
  <c r="C240" i="38"/>
  <c r="C238" i="38"/>
  <c r="C235" i="38"/>
  <c r="C230" i="38"/>
  <c r="C227" i="38"/>
  <c r="C220" i="38"/>
  <c r="C219" i="38"/>
  <c r="C194" i="38"/>
  <c r="C190" i="38"/>
  <c r="C186" i="38"/>
  <c r="C184" i="38"/>
  <c r="C182" i="38"/>
  <c r="C181" i="38"/>
  <c r="C170" i="38"/>
  <c r="C147" i="38"/>
  <c r="C145" i="38"/>
  <c r="C143" i="38"/>
  <c r="C138" i="38"/>
  <c r="C134" i="38"/>
  <c r="C132" i="38"/>
  <c r="C131" i="38"/>
  <c r="C129" i="38"/>
  <c r="C125" i="38"/>
  <c r="C115" i="38"/>
  <c r="C91" i="38"/>
  <c r="C89" i="38"/>
  <c r="C82" i="38"/>
  <c r="C79" i="38"/>
  <c r="C74" i="38"/>
  <c r="C72" i="38"/>
  <c r="C69" i="38"/>
  <c r="C68" i="38"/>
  <c r="C65" i="38"/>
  <c r="C59" i="38"/>
  <c r="C35" i="38"/>
  <c r="C34" i="38"/>
  <c r="C30" i="38"/>
  <c r="C542" i="31"/>
  <c r="C530" i="31"/>
  <c r="C528" i="31"/>
  <c r="C490" i="31"/>
  <c r="C469" i="31"/>
  <c r="C466" i="31"/>
  <c r="C465" i="31"/>
  <c r="C461" i="31"/>
  <c r="C455" i="31"/>
  <c r="C438" i="31"/>
  <c r="C432" i="31"/>
  <c r="C431" i="31"/>
  <c r="C425" i="31"/>
  <c r="C422" i="31"/>
  <c r="C415" i="31"/>
  <c r="C411" i="31"/>
  <c r="C405" i="31"/>
  <c r="C402" i="31"/>
  <c r="C381" i="31"/>
  <c r="C378" i="31"/>
  <c r="C371" i="31"/>
  <c r="C369" i="31"/>
  <c r="C368" i="31"/>
  <c r="C348" i="31"/>
  <c r="C344" i="31"/>
  <c r="C342" i="31"/>
  <c r="C340" i="31"/>
  <c r="C331" i="31"/>
  <c r="C304" i="31"/>
  <c r="C302" i="31"/>
  <c r="C297" i="31"/>
  <c r="C295" i="31"/>
  <c r="C294" i="31"/>
  <c r="C291" i="31"/>
  <c r="C282" i="31"/>
  <c r="C278" i="31"/>
  <c r="C252" i="31"/>
  <c r="C251" i="31"/>
  <c r="C250" i="31"/>
  <c r="C249" i="31"/>
  <c r="C240" i="31"/>
  <c r="C238" i="31"/>
  <c r="C235" i="31"/>
  <c r="C230" i="31"/>
  <c r="C227" i="31"/>
  <c r="C220" i="31"/>
  <c r="C219" i="31"/>
  <c r="C194" i="31"/>
  <c r="C190" i="31"/>
  <c r="C186" i="31"/>
  <c r="C184" i="31"/>
  <c r="C182" i="31"/>
  <c r="C181" i="31"/>
  <c r="C170" i="31"/>
  <c r="C147" i="31"/>
  <c r="C145" i="31"/>
  <c r="C143" i="31"/>
  <c r="C138" i="31"/>
  <c r="C134" i="31"/>
  <c r="C132" i="31"/>
  <c r="C131" i="31"/>
  <c r="C129" i="31"/>
  <c r="C125" i="31"/>
  <c r="C115" i="31"/>
  <c r="C91" i="31"/>
  <c r="C89" i="31"/>
  <c r="C82" i="31"/>
  <c r="C79" i="31"/>
  <c r="C74" i="31"/>
  <c r="C72" i="31"/>
  <c r="C69" i="31"/>
  <c r="C68" i="31"/>
  <c r="C65" i="31"/>
  <c r="C59" i="31"/>
  <c r="C35" i="31"/>
  <c r="C34" i="31"/>
  <c r="C30" i="31"/>
  <c r="C542" i="33"/>
  <c r="C530" i="33"/>
  <c r="C528" i="33"/>
  <c r="C490" i="33"/>
  <c r="C469" i="33"/>
  <c r="C466" i="33"/>
  <c r="C465" i="33"/>
  <c r="C461" i="33"/>
  <c r="C455" i="33"/>
  <c r="C438" i="33"/>
  <c r="C432" i="33"/>
  <c r="C431" i="33"/>
  <c r="C425" i="33"/>
  <c r="C422" i="33"/>
  <c r="C415" i="33"/>
  <c r="C411" i="33"/>
  <c r="C405" i="33"/>
  <c r="C402" i="33"/>
  <c r="C381" i="33"/>
  <c r="C378" i="33"/>
  <c r="C371" i="33"/>
  <c r="C369" i="33"/>
  <c r="C368" i="33"/>
  <c r="C348" i="33"/>
  <c r="C344" i="33"/>
  <c r="C342" i="33"/>
  <c r="C340" i="33"/>
  <c r="C331" i="33"/>
  <c r="C304" i="33"/>
  <c r="C302" i="33"/>
  <c r="C297" i="33"/>
  <c r="C295" i="33"/>
  <c r="C294" i="33"/>
  <c r="C291" i="33"/>
  <c r="C282" i="33"/>
  <c r="C278" i="33"/>
  <c r="C252" i="33"/>
  <c r="C251" i="33"/>
  <c r="C250" i="33"/>
  <c r="C249" i="33"/>
  <c r="C240" i="33"/>
  <c r="C238" i="33"/>
  <c r="C235" i="33"/>
  <c r="C230" i="33"/>
  <c r="C227" i="33"/>
  <c r="C220" i="33"/>
  <c r="C219" i="33"/>
  <c r="C194" i="33"/>
  <c r="C190" i="33"/>
  <c r="C186" i="33"/>
  <c r="C184" i="33"/>
  <c r="C182" i="33"/>
  <c r="C181" i="33"/>
  <c r="C170" i="33"/>
  <c r="C147" i="33"/>
  <c r="C145" i="33"/>
  <c r="C143" i="33"/>
  <c r="C138" i="33"/>
  <c r="C134" i="33"/>
  <c r="C132" i="33"/>
  <c r="C131" i="33"/>
  <c r="C129" i="33"/>
  <c r="C125" i="33"/>
  <c r="C115" i="33"/>
  <c r="C91" i="33"/>
  <c r="C89" i="33"/>
  <c r="C82" i="33"/>
  <c r="C79" i="33"/>
  <c r="C74" i="33"/>
  <c r="C72" i="33"/>
  <c r="C69" i="33"/>
  <c r="C68" i="33"/>
  <c r="C65" i="33"/>
  <c r="C59" i="33"/>
  <c r="C35" i="33"/>
  <c r="C34" i="33"/>
  <c r="C30" i="33"/>
  <c r="C542" i="43"/>
  <c r="C530" i="43"/>
  <c r="C528" i="43"/>
  <c r="C490" i="43"/>
  <c r="C469" i="43"/>
  <c r="C466" i="43"/>
  <c r="C465" i="43"/>
  <c r="C461" i="43"/>
  <c r="C455" i="43"/>
  <c r="C438" i="43"/>
  <c r="C432" i="43"/>
  <c r="C431" i="43"/>
  <c r="C425" i="43"/>
  <c r="C422" i="43"/>
  <c r="C415" i="43"/>
  <c r="C411" i="43"/>
  <c r="C405" i="43"/>
  <c r="C402" i="43"/>
  <c r="C381" i="43"/>
  <c r="C378" i="43"/>
  <c r="C371" i="43"/>
  <c r="C369" i="43"/>
  <c r="C368" i="43"/>
  <c r="C348" i="43"/>
  <c r="C344" i="43"/>
  <c r="C342" i="43"/>
  <c r="C340" i="43"/>
  <c r="C331" i="43"/>
  <c r="C304" i="43"/>
  <c r="C302" i="43"/>
  <c r="C297" i="43"/>
  <c r="C295" i="43"/>
  <c r="C294" i="43"/>
  <c r="C291" i="43"/>
  <c r="C282" i="43"/>
  <c r="C278" i="43"/>
  <c r="C252" i="43"/>
  <c r="C251" i="43"/>
  <c r="C250" i="43"/>
  <c r="C249" i="43"/>
  <c r="C240" i="43"/>
  <c r="C238" i="43"/>
  <c r="C235" i="43"/>
  <c r="C230" i="43"/>
  <c r="C227" i="43"/>
  <c r="C220" i="43"/>
  <c r="C219" i="43"/>
  <c r="C194" i="43"/>
  <c r="C190" i="43"/>
  <c r="C186" i="43"/>
  <c r="C184" i="43"/>
  <c r="C182" i="43"/>
  <c r="C181" i="43"/>
  <c r="C170" i="43"/>
  <c r="C147" i="43"/>
  <c r="C145" i="43"/>
  <c r="C143" i="43"/>
  <c r="C138" i="43"/>
  <c r="C134" i="43"/>
  <c r="C132" i="43"/>
  <c r="C131" i="43"/>
  <c r="C129" i="43"/>
  <c r="C125" i="43"/>
  <c r="C115" i="43"/>
  <c r="C91" i="43"/>
  <c r="C89" i="43"/>
  <c r="C82" i="43"/>
  <c r="C79" i="43"/>
  <c r="C74" i="43"/>
  <c r="C72" i="43"/>
  <c r="C69" i="43"/>
  <c r="C68" i="43"/>
  <c r="C65" i="43"/>
  <c r="C59" i="43"/>
  <c r="C35" i="43"/>
  <c r="C34" i="43"/>
  <c r="C30" i="43"/>
  <c r="C381" i="36"/>
  <c r="C302" i="36"/>
  <c r="C238" i="36"/>
  <c r="C235" i="36"/>
  <c r="C132" i="36"/>
  <c r="C131" i="36"/>
  <c r="C129" i="36"/>
  <c r="C125" i="36"/>
  <c r="C79" i="36"/>
  <c r="C74" i="36"/>
  <c r="C72" i="36"/>
  <c r="C69" i="36"/>
  <c r="C65" i="36"/>
  <c r="C35" i="36"/>
  <c r="C34" i="36"/>
  <c r="C30" i="36"/>
  <c r="C528" i="36"/>
  <c r="C530" i="36"/>
  <c r="D42" i="36" l="1"/>
  <c r="D43" i="36" s="1"/>
  <c r="D533" i="36"/>
  <c r="D534" i="36" s="1"/>
  <c r="C466" i="36" l="1"/>
  <c r="C405" i="36"/>
  <c r="D25" i="43"/>
  <c r="D26" i="43" s="1"/>
  <c r="D61" i="43"/>
  <c r="D62" i="43" s="1"/>
  <c r="D84" i="43"/>
  <c r="D85" i="43" s="1"/>
  <c r="D117" i="43"/>
  <c r="D118" i="43" s="1"/>
  <c r="D139" i="43"/>
  <c r="D140" i="43" s="1"/>
  <c r="D172" i="43"/>
  <c r="D173" i="43" s="1"/>
  <c r="D222" i="43"/>
  <c r="D223" i="43" s="1"/>
  <c r="D244" i="43"/>
  <c r="D245" i="43" s="1"/>
  <c r="D285" i="43"/>
  <c r="D286" i="43" s="1"/>
  <c r="D333" i="43"/>
  <c r="D334" i="43" s="1"/>
  <c r="D373" i="43"/>
  <c r="D374" i="43" s="1"/>
  <c r="D406" i="43"/>
  <c r="D407" i="43" s="1"/>
  <c r="D417" i="43"/>
  <c r="D418" i="43" s="1"/>
  <c r="D426" i="43"/>
  <c r="D427" i="43" s="1"/>
  <c r="D457" i="43"/>
  <c r="D458" i="43" s="1"/>
  <c r="D493" i="43"/>
  <c r="D494" i="43" s="1"/>
  <c r="C348" i="36" l="1"/>
  <c r="C297" i="36"/>
  <c r="C295" i="36"/>
  <c r="C291" i="36"/>
  <c r="C251" i="36"/>
  <c r="C230" i="36"/>
  <c r="C194" i="36"/>
  <c r="C186" i="36"/>
  <c r="C181" i="36"/>
  <c r="C143" i="36"/>
  <c r="C138" i="36"/>
  <c r="C91" i="36"/>
  <c r="C82" i="36"/>
  <c r="C68" i="36"/>
  <c r="B10" i="32"/>
  <c r="B10" i="41"/>
  <c r="B9" i="41"/>
  <c r="B8" i="41"/>
  <c r="B10" i="39"/>
  <c r="B9" i="39"/>
  <c r="B8" i="39"/>
  <c r="B9" i="32"/>
  <c r="B8" i="32"/>
  <c r="B10" i="25"/>
  <c r="B9" i="25"/>
  <c r="B8" i="25"/>
  <c r="B10" i="35"/>
  <c r="B9" i="35"/>
  <c r="B8" i="35"/>
  <c r="B10" i="37"/>
  <c r="B9" i="37"/>
  <c r="B8" i="37"/>
  <c r="F197" i="41" l="1"/>
  <c r="F197" i="39"/>
  <c r="E197" i="25"/>
  <c r="D477" i="43"/>
  <c r="D476" i="40"/>
  <c r="B476" i="40" s="1"/>
  <c r="D222" i="40"/>
  <c r="D223" i="40" s="1"/>
  <c r="D25" i="40"/>
  <c r="D26" i="40" s="1"/>
  <c r="D476" i="38"/>
  <c r="B476" i="38" s="1"/>
  <c r="D477" i="38" s="1"/>
  <c r="D285" i="38"/>
  <c r="D286" i="38" s="1"/>
  <c r="D25" i="38"/>
  <c r="D26" i="38" s="1"/>
  <c r="D493" i="31"/>
  <c r="D494" i="31" s="1"/>
  <c r="D222" i="31"/>
  <c r="D223" i="31" s="1"/>
  <c r="D25" i="31"/>
  <c r="D26" i="31" s="1"/>
  <c r="D457" i="33"/>
  <c r="D458" i="33" s="1"/>
  <c r="D406" i="33"/>
  <c r="D407" i="33" s="1"/>
  <c r="D222" i="33"/>
  <c r="D223" i="33" s="1"/>
  <c r="D172" i="33"/>
  <c r="D173" i="33" s="1"/>
  <c r="D61" i="33"/>
  <c r="D62" i="33" s="1"/>
  <c r="D25" i="33"/>
  <c r="D26" i="33" s="1"/>
  <c r="D513" i="36"/>
  <c r="D514" i="36" s="1"/>
  <c r="D499" i="36"/>
  <c r="D547" i="36"/>
  <c r="D25" i="36"/>
  <c r="D26" i="36" s="1"/>
  <c r="D222" i="38"/>
  <c r="D223" i="38" s="1"/>
  <c r="D493" i="33"/>
  <c r="D494" i="33" s="1"/>
  <c r="D426" i="33"/>
  <c r="D427" i="33" s="1"/>
  <c r="D417" i="33"/>
  <c r="D418" i="33" s="1"/>
  <c r="D373" i="33"/>
  <c r="D374" i="33" s="1"/>
  <c r="D333" i="33"/>
  <c r="D334" i="33" s="1"/>
  <c r="D285" i="33"/>
  <c r="D286" i="33" s="1"/>
  <c r="D244" i="33"/>
  <c r="D245" i="33" s="1"/>
  <c r="D139" i="33"/>
  <c r="D140" i="33" s="1"/>
  <c r="D117" i="33"/>
  <c r="D118" i="33" s="1"/>
  <c r="D84" i="33"/>
  <c r="D85" i="33" s="1"/>
  <c r="E197" i="39"/>
  <c r="E197" i="41"/>
  <c r="F543" i="40"/>
  <c r="E543" i="40"/>
  <c r="F532" i="40"/>
  <c r="E532" i="40"/>
  <c r="F512" i="40"/>
  <c r="E512" i="40"/>
  <c r="F498" i="40"/>
  <c r="E498" i="40"/>
  <c r="D498" i="40" s="1"/>
  <c r="B498" i="40" s="1"/>
  <c r="D499" i="40" s="1"/>
  <c r="F476" i="40"/>
  <c r="E476" i="40"/>
  <c r="F439" i="40"/>
  <c r="E439" i="40"/>
  <c r="F386" i="40"/>
  <c r="E386" i="40"/>
  <c r="F353" i="40"/>
  <c r="E353" i="40"/>
  <c r="D353" i="40" s="1"/>
  <c r="B353" i="40" s="1"/>
  <c r="D354" i="40" s="1"/>
  <c r="F313" i="40"/>
  <c r="E313" i="40"/>
  <c r="F261" i="40"/>
  <c r="E261" i="40"/>
  <c r="F200" i="40"/>
  <c r="E200" i="40"/>
  <c r="F153" i="40"/>
  <c r="E153" i="40"/>
  <c r="D153" i="40" s="1"/>
  <c r="B153" i="40" s="1"/>
  <c r="D154" i="40" s="1"/>
  <c r="F99" i="40"/>
  <c r="E99" i="40"/>
  <c r="F41" i="40"/>
  <c r="E41" i="40"/>
  <c r="D41" i="40" s="1"/>
  <c r="D493" i="40"/>
  <c r="D494" i="40" s="1"/>
  <c r="D477" i="40"/>
  <c r="D457" i="40"/>
  <c r="D458" i="40" s="1"/>
  <c r="D426" i="40"/>
  <c r="D427" i="40" s="1"/>
  <c r="D417" i="40"/>
  <c r="D418" i="40" s="1"/>
  <c r="D406" i="40"/>
  <c r="D407" i="40" s="1"/>
  <c r="D373" i="40"/>
  <c r="D374" i="40" s="1"/>
  <c r="D333" i="40"/>
  <c r="D334" i="40" s="1"/>
  <c r="D285" i="40"/>
  <c r="D286" i="40" s="1"/>
  <c r="D244" i="40"/>
  <c r="D245" i="40" s="1"/>
  <c r="D172" i="40"/>
  <c r="D139" i="40"/>
  <c r="D140" i="40" s="1"/>
  <c r="D117" i="40"/>
  <c r="D118" i="40" s="1"/>
  <c r="D84" i="40"/>
  <c r="D61" i="40"/>
  <c r="D62" i="40" s="1"/>
  <c r="A537" i="40"/>
  <c r="A517" i="40"/>
  <c r="A506" i="40"/>
  <c r="A484" i="40"/>
  <c r="A447" i="40"/>
  <c r="A394" i="40"/>
  <c r="A361" i="40"/>
  <c r="A321" i="40"/>
  <c r="A269" i="40"/>
  <c r="A208" i="40"/>
  <c r="A161" i="40"/>
  <c r="A106" i="40"/>
  <c r="A49" i="40"/>
  <c r="A16" i="40"/>
  <c r="F543" i="38"/>
  <c r="E543" i="38"/>
  <c r="F532" i="38"/>
  <c r="E532" i="38"/>
  <c r="F512" i="38"/>
  <c r="E512" i="38"/>
  <c r="F498" i="38"/>
  <c r="E498" i="38"/>
  <c r="F476" i="38"/>
  <c r="E476" i="38"/>
  <c r="F439" i="38"/>
  <c r="E439" i="38"/>
  <c r="F386" i="38"/>
  <c r="E386" i="38"/>
  <c r="D386" i="38" s="1"/>
  <c r="B386" i="38" s="1"/>
  <c r="D387" i="38" s="1"/>
  <c r="F353" i="38"/>
  <c r="E353" i="38"/>
  <c r="F313" i="38"/>
  <c r="E313" i="38"/>
  <c r="D313" i="38" s="1"/>
  <c r="B313" i="38" s="1"/>
  <c r="D314" i="38" s="1"/>
  <c r="F261" i="38"/>
  <c r="E261" i="38"/>
  <c r="F200" i="38"/>
  <c r="E200" i="38"/>
  <c r="D200" i="38" s="1"/>
  <c r="B200" i="38" s="1"/>
  <c r="F153" i="38"/>
  <c r="E153" i="38"/>
  <c r="F99" i="38"/>
  <c r="E99" i="38"/>
  <c r="D99" i="38" s="1"/>
  <c r="F41" i="38"/>
  <c r="E41" i="38"/>
  <c r="D493" i="38"/>
  <c r="D494" i="38" s="1"/>
  <c r="D457" i="38"/>
  <c r="D458" i="38" s="1"/>
  <c r="D426" i="38"/>
  <c r="D427" i="38" s="1"/>
  <c r="D417" i="38"/>
  <c r="D418" i="38" s="1"/>
  <c r="D406" i="38"/>
  <c r="D407" i="38" s="1"/>
  <c r="D373" i="38"/>
  <c r="D374" i="38" s="1"/>
  <c r="D333" i="38"/>
  <c r="D334" i="38" s="1"/>
  <c r="D244" i="38"/>
  <c r="D245" i="38" s="1"/>
  <c r="D172" i="38"/>
  <c r="D139" i="38"/>
  <c r="D140" i="38" s="1"/>
  <c r="D117" i="38"/>
  <c r="D118" i="38" s="1"/>
  <c r="D84" i="38"/>
  <c r="D61" i="38"/>
  <c r="D62" i="38" s="1"/>
  <c r="A537" i="38"/>
  <c r="A517" i="38"/>
  <c r="A506" i="38"/>
  <c r="A484" i="38"/>
  <c r="A447" i="38"/>
  <c r="A394" i="38"/>
  <c r="A361" i="38"/>
  <c r="A321" i="38"/>
  <c r="A269" i="38"/>
  <c r="A208" i="38"/>
  <c r="A161" i="38"/>
  <c r="A106" i="38"/>
  <c r="A49" i="38"/>
  <c r="A16" i="38"/>
  <c r="A537" i="31"/>
  <c r="A517" i="31"/>
  <c r="A506" i="31"/>
  <c r="A484" i="31"/>
  <c r="A447" i="31"/>
  <c r="A394" i="31"/>
  <c r="A361" i="31"/>
  <c r="A321" i="31"/>
  <c r="A269" i="31"/>
  <c r="A208" i="31"/>
  <c r="A161" i="31"/>
  <c r="A106" i="31"/>
  <c r="A49" i="31"/>
  <c r="A16" i="31"/>
  <c r="D457" i="31"/>
  <c r="D458" i="31" s="1"/>
  <c r="D426" i="31"/>
  <c r="D427" i="31" s="1"/>
  <c r="D417" i="31"/>
  <c r="D418" i="31" s="1"/>
  <c r="D406" i="31"/>
  <c r="D407" i="31" s="1"/>
  <c r="D373" i="31"/>
  <c r="D374" i="31" s="1"/>
  <c r="D333" i="31"/>
  <c r="D334" i="31" s="1"/>
  <c r="D285" i="31"/>
  <c r="D286" i="31" s="1"/>
  <c r="D244" i="31"/>
  <c r="D245" i="31" s="1"/>
  <c r="D172" i="31"/>
  <c r="D139" i="31"/>
  <c r="D140" i="31" s="1"/>
  <c r="D117" i="31"/>
  <c r="D118" i="31" s="1"/>
  <c r="D84" i="31"/>
  <c r="D61" i="31"/>
  <c r="D62" i="31" s="1"/>
  <c r="F543" i="33"/>
  <c r="E543" i="33"/>
  <c r="F532" i="33"/>
  <c r="E532" i="33"/>
  <c r="D532" i="33" s="1"/>
  <c r="F512" i="33"/>
  <c r="E512" i="33"/>
  <c r="F498" i="33"/>
  <c r="E498" i="33"/>
  <c r="D498" i="33" s="1"/>
  <c r="D499" i="33" s="1"/>
  <c r="F476" i="33"/>
  <c r="E476" i="33"/>
  <c r="F439" i="33"/>
  <c r="E439" i="33"/>
  <c r="D439" i="33" s="1"/>
  <c r="F386" i="33"/>
  <c r="E386" i="33"/>
  <c r="F353" i="33"/>
  <c r="E353" i="33"/>
  <c r="D353" i="33" s="1"/>
  <c r="F313" i="33"/>
  <c r="E313" i="33"/>
  <c r="F261" i="33"/>
  <c r="E261" i="33"/>
  <c r="F200" i="33"/>
  <c r="E200" i="33"/>
  <c r="F153" i="33"/>
  <c r="E153" i="33"/>
  <c r="D153" i="33" s="1"/>
  <c r="B153" i="33" s="1"/>
  <c r="F99" i="33"/>
  <c r="E99" i="33"/>
  <c r="F41" i="33"/>
  <c r="E41" i="33"/>
  <c r="D41" i="33" s="1"/>
  <c r="D42" i="33" s="1"/>
  <c r="F200" i="43"/>
  <c r="F153" i="43"/>
  <c r="F99" i="43"/>
  <c r="F41" i="43"/>
  <c r="E543" i="43"/>
  <c r="E532" i="43"/>
  <c r="F512" i="43"/>
  <c r="E512" i="43"/>
  <c r="F498" i="43"/>
  <c r="E498" i="43"/>
  <c r="D498" i="43" s="1"/>
  <c r="D499" i="43" s="1"/>
  <c r="F476" i="43"/>
  <c r="E476" i="43"/>
  <c r="F439" i="43"/>
  <c r="E439" i="43"/>
  <c r="D439" i="43" s="1"/>
  <c r="D440" i="43" s="1"/>
  <c r="F386" i="43"/>
  <c r="E386" i="43"/>
  <c r="F353" i="43"/>
  <c r="E353" i="43"/>
  <c r="D353" i="43" s="1"/>
  <c r="F313" i="43"/>
  <c r="E313" i="43"/>
  <c r="F261" i="43"/>
  <c r="E261" i="43"/>
  <c r="D261" i="43" s="1"/>
  <c r="B261" i="43" s="1"/>
  <c r="D262" i="43" s="1"/>
  <c r="E200" i="43"/>
  <c r="D200" i="43" s="1"/>
  <c r="B200" i="43" s="1"/>
  <c r="D201" i="43" s="1"/>
  <c r="E153" i="43"/>
  <c r="D153" i="43" s="1"/>
  <c r="B153" i="43" s="1"/>
  <c r="D154" i="43" s="1"/>
  <c r="E99" i="43"/>
  <c r="D99" i="43" s="1"/>
  <c r="B99" i="43" s="1"/>
  <c r="D100" i="43" s="1"/>
  <c r="E41" i="43"/>
  <c r="A537" i="43"/>
  <c r="A517" i="43"/>
  <c r="A506" i="43"/>
  <c r="A484" i="43"/>
  <c r="A447" i="43"/>
  <c r="A394" i="43"/>
  <c r="A361" i="43"/>
  <c r="A321" i="43"/>
  <c r="A269" i="43"/>
  <c r="A208" i="43"/>
  <c r="A161" i="43"/>
  <c r="A106" i="43"/>
  <c r="A49" i="43"/>
  <c r="A16" i="43"/>
  <c r="A8" i="43"/>
  <c r="A7" i="35" s="1"/>
  <c r="D533" i="33" l="1"/>
  <c r="D534" i="33" s="1"/>
  <c r="B532" i="33"/>
  <c r="D476" i="33"/>
  <c r="B476" i="33" s="1"/>
  <c r="B439" i="33"/>
  <c r="D440" i="33" s="1"/>
  <c r="B353" i="33"/>
  <c r="D354" i="33" s="1"/>
  <c r="D261" i="33"/>
  <c r="B261" i="33"/>
  <c r="D262" i="33" s="1"/>
  <c r="D512" i="38"/>
  <c r="D543" i="38"/>
  <c r="B543" i="38" s="1"/>
  <c r="D544" i="38" s="1"/>
  <c r="D99" i="40"/>
  <c r="B99" i="40" s="1"/>
  <c r="D100" i="40" s="1"/>
  <c r="D101" i="40" s="1"/>
  <c r="D200" i="40"/>
  <c r="B200" i="40" s="1"/>
  <c r="D201" i="40" s="1"/>
  <c r="D202" i="40" s="1"/>
  <c r="D313" i="40"/>
  <c r="B313" i="40" s="1"/>
  <c r="D314" i="40" s="1"/>
  <c r="D386" i="40"/>
  <c r="B386" i="40" s="1"/>
  <c r="D387" i="40" s="1"/>
  <c r="D512" i="40"/>
  <c r="B512" i="40" s="1"/>
  <c r="D513" i="40" s="1"/>
  <c r="D514" i="40" s="1"/>
  <c r="D543" i="40"/>
  <c r="B543" i="40" s="1"/>
  <c r="D544" i="40" s="1"/>
  <c r="D261" i="40"/>
  <c r="B261" i="40" s="1"/>
  <c r="D439" i="40"/>
  <c r="B439" i="40" s="1"/>
  <c r="D532" i="40"/>
  <c r="B532" i="40" s="1"/>
  <c r="D533" i="40" s="1"/>
  <c r="D534" i="40" s="1"/>
  <c r="D313" i="43"/>
  <c r="B313" i="43" s="1"/>
  <c r="D314" i="43" s="1"/>
  <c r="D315" i="43" s="1"/>
  <c r="D386" i="43"/>
  <c r="B386" i="43" s="1"/>
  <c r="D387" i="43" s="1"/>
  <c r="D390" i="43" s="1"/>
  <c r="D391" i="43" s="1"/>
  <c r="D512" i="43"/>
  <c r="B512" i="43" s="1"/>
  <c r="D513" i="43" s="1"/>
  <c r="D514" i="43" s="1"/>
  <c r="B152" i="29" s="1"/>
  <c r="D543" i="43"/>
  <c r="D544" i="43" s="1"/>
  <c r="D545" i="43" s="1"/>
  <c r="B171" i="29" s="1"/>
  <c r="D99" i="33"/>
  <c r="D200" i="33"/>
  <c r="D313" i="33"/>
  <c r="B313" i="33" s="1"/>
  <c r="D314" i="33" s="1"/>
  <c r="D315" i="33" s="1"/>
  <c r="D386" i="33"/>
  <c r="D387" i="33" s="1"/>
  <c r="D388" i="33" s="1"/>
  <c r="D512" i="33"/>
  <c r="D543" i="33"/>
  <c r="D544" i="33" s="1"/>
  <c r="D545" i="33" s="1"/>
  <c r="D41" i="38"/>
  <c r="B41" i="38" s="1"/>
  <c r="D42" i="38" s="1"/>
  <c r="D45" i="38" s="1"/>
  <c r="D46" i="38" s="1"/>
  <c r="D153" i="38"/>
  <c r="B153" i="38" s="1"/>
  <c r="D154" i="38" s="1"/>
  <c r="D261" i="38"/>
  <c r="B261" i="38" s="1"/>
  <c r="D262" i="38" s="1"/>
  <c r="D353" i="38"/>
  <c r="B353" i="38" s="1"/>
  <c r="D354" i="38" s="1"/>
  <c r="D439" i="38"/>
  <c r="D498" i="38"/>
  <c r="B498" i="38" s="1"/>
  <c r="D499" i="38" s="1"/>
  <c r="D532" i="38"/>
  <c r="B532" i="38" s="1"/>
  <c r="D533" i="38" s="1"/>
  <c r="D534" i="38" s="1"/>
  <c r="B41" i="40"/>
  <c r="D42" i="40" s="1"/>
  <c r="D45" i="40" s="1"/>
  <c r="D46" i="40" s="1"/>
  <c r="B99" i="38"/>
  <c r="D100" i="38" s="1"/>
  <c r="D101" i="38" s="1"/>
  <c r="B512" i="38"/>
  <c r="D513" i="38" s="1"/>
  <c r="D514" i="38" s="1"/>
  <c r="B439" i="38"/>
  <c r="D440" i="38" s="1"/>
  <c r="D441" i="38" s="1"/>
  <c r="D41" i="43"/>
  <c r="D532" i="43"/>
  <c r="B532" i="43" s="1"/>
  <c r="D533" i="43" s="1"/>
  <c r="D534" i="43" s="1"/>
  <c r="B162" i="29" s="1"/>
  <c r="D155" i="43"/>
  <c r="D157" i="43"/>
  <c r="D158" i="43" s="1"/>
  <c r="D202" i="43"/>
  <c r="D204" i="43"/>
  <c r="D205" i="43" s="1"/>
  <c r="D443" i="43"/>
  <c r="D444" i="43" s="1"/>
  <c r="D441" i="43"/>
  <c r="D265" i="43"/>
  <c r="D266" i="43" s="1"/>
  <c r="D263" i="43"/>
  <c r="D478" i="43"/>
  <c r="D480" i="43"/>
  <c r="D481" i="43" s="1"/>
  <c r="D101" i="43"/>
  <c r="D102" i="43"/>
  <c r="D103" i="43" s="1"/>
  <c r="D500" i="43"/>
  <c r="D502" i="43"/>
  <c r="D503" i="43" s="1"/>
  <c r="B143" i="29" s="1"/>
  <c r="D502" i="40"/>
  <c r="D503" i="40" s="1"/>
  <c r="D45" i="33"/>
  <c r="D46" i="33" s="1"/>
  <c r="D502" i="33"/>
  <c r="D503" i="33" s="1"/>
  <c r="D357" i="40"/>
  <c r="D358" i="40" s="1"/>
  <c r="D440" i="40"/>
  <c r="D443" i="40" s="1"/>
  <c r="D444" i="40" s="1"/>
  <c r="D262" i="40"/>
  <c r="D265" i="40" s="1"/>
  <c r="D266" i="40" s="1"/>
  <c r="D502" i="38"/>
  <c r="D503" i="38" s="1"/>
  <c r="D357" i="38"/>
  <c r="D358" i="38" s="1"/>
  <c r="D201" i="38"/>
  <c r="D202" i="38" s="1"/>
  <c r="D154" i="33"/>
  <c r="D157" i="33" s="1"/>
  <c r="D158" i="33" s="1"/>
  <c r="D477" i="33"/>
  <c r="D480" i="33" s="1"/>
  <c r="D481" i="33" s="1"/>
  <c r="D545" i="40"/>
  <c r="D155" i="40"/>
  <c r="D157" i="40"/>
  <c r="D158" i="40" s="1"/>
  <c r="D480" i="40"/>
  <c r="D481" i="40" s="1"/>
  <c r="D478" i="40"/>
  <c r="D390" i="40"/>
  <c r="D391" i="40" s="1"/>
  <c r="D388" i="40"/>
  <c r="D317" i="40"/>
  <c r="D318" i="40" s="1"/>
  <c r="D315" i="40"/>
  <c r="D355" i="40"/>
  <c r="D500" i="40"/>
  <c r="D43" i="40"/>
  <c r="D85" i="40"/>
  <c r="D173" i="40"/>
  <c r="D388" i="38"/>
  <c r="D390" i="38"/>
  <c r="D391" i="38" s="1"/>
  <c r="D545" i="38"/>
  <c r="D155" i="38"/>
  <c r="D157" i="38"/>
  <c r="D158" i="38" s="1"/>
  <c r="D480" i="38"/>
  <c r="D481" i="38" s="1"/>
  <c r="D478" i="38"/>
  <c r="D317" i="38"/>
  <c r="D318" i="38" s="1"/>
  <c r="D315" i="38"/>
  <c r="D43" i="38"/>
  <c r="D355" i="38"/>
  <c r="D500" i="38"/>
  <c r="D85" i="38"/>
  <c r="D173" i="38"/>
  <c r="D85" i="31"/>
  <c r="D173" i="31"/>
  <c r="D43" i="33"/>
  <c r="D500" i="33"/>
  <c r="D500" i="36"/>
  <c r="D354" i="43"/>
  <c r="C465" i="36"/>
  <c r="C455" i="36"/>
  <c r="D457" i="36" s="1"/>
  <c r="D458" i="36" s="1"/>
  <c r="C432" i="36"/>
  <c r="C422" i="36"/>
  <c r="C411" i="36"/>
  <c r="C402" i="36"/>
  <c r="D406" i="36" s="1"/>
  <c r="D407" i="36" s="1"/>
  <c r="C378" i="36"/>
  <c r="C369" i="36"/>
  <c r="C342" i="36"/>
  <c r="C331" i="36"/>
  <c r="D333" i="36" s="1"/>
  <c r="D334" i="36" s="1"/>
  <c r="C294" i="36"/>
  <c r="C282" i="36"/>
  <c r="C250" i="36"/>
  <c r="C219" i="36"/>
  <c r="C182" i="36"/>
  <c r="C170" i="36"/>
  <c r="D172" i="36" s="1"/>
  <c r="D173" i="36" s="1"/>
  <c r="C145" i="36"/>
  <c r="C115" i="36"/>
  <c r="D117" i="36" s="1"/>
  <c r="D118" i="36" s="1"/>
  <c r="C89" i="36"/>
  <c r="C220" i="36"/>
  <c r="C190" i="36"/>
  <c r="B512" i="33" l="1"/>
  <c r="D513" i="33" s="1"/>
  <c r="D514" i="33" s="1"/>
  <c r="D443" i="33"/>
  <c r="D441" i="33"/>
  <c r="D390" i="33"/>
  <c r="D391" i="33" s="1"/>
  <c r="D357" i="33"/>
  <c r="D358" i="33" s="1"/>
  <c r="D355" i="33"/>
  <c r="D265" i="33"/>
  <c r="D266" i="33" s="1"/>
  <c r="D263" i="33"/>
  <c r="B200" i="33"/>
  <c r="D201" i="33" s="1"/>
  <c r="D547" i="33"/>
  <c r="B99" i="33"/>
  <c r="D444" i="33"/>
  <c r="B126" i="29" s="1"/>
  <c r="D317" i="33"/>
  <c r="D318" i="33" s="1"/>
  <c r="D265" i="38"/>
  <c r="D266" i="38" s="1"/>
  <c r="D263" i="38"/>
  <c r="D100" i="33"/>
  <c r="D102" i="33" s="1"/>
  <c r="D102" i="40"/>
  <c r="D103" i="40" s="1"/>
  <c r="D547" i="40"/>
  <c r="D388" i="43"/>
  <c r="D478" i="33"/>
  <c r="D547" i="38"/>
  <c r="D102" i="38"/>
  <c r="D103" i="38" s="1"/>
  <c r="D317" i="43"/>
  <c r="D318" i="43" s="1"/>
  <c r="B98" i="29" s="1"/>
  <c r="D263" i="40"/>
  <c r="D547" i="43"/>
  <c r="D443" i="38"/>
  <c r="D444" i="38" s="1"/>
  <c r="D42" i="43"/>
  <c r="D441" i="40"/>
  <c r="D355" i="43"/>
  <c r="D357" i="43"/>
  <c r="D358" i="43" s="1"/>
  <c r="B107" i="29" s="1"/>
  <c r="D155" i="33"/>
  <c r="D204" i="40"/>
  <c r="D205" i="40" s="1"/>
  <c r="D204" i="38"/>
  <c r="D205" i="38" s="1"/>
  <c r="B71" i="29"/>
  <c r="D222" i="36"/>
  <c r="D223" i="36" s="1"/>
  <c r="D100" i="36"/>
  <c r="D101" i="36" s="1"/>
  <c r="B116" i="29"/>
  <c r="B80" i="29"/>
  <c r="B62" i="29"/>
  <c r="B134" i="29"/>
  <c r="B125" i="29"/>
  <c r="B89" i="29"/>
  <c r="D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66" i="29"/>
  <c r="B156" i="29"/>
  <c r="B57" i="29"/>
  <c r="A8" i="40"/>
  <c r="A7" i="41" s="1"/>
  <c r="D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65" i="29"/>
  <c r="B155" i="29"/>
  <c r="A8" i="38"/>
  <c r="A7" i="39" s="1"/>
  <c r="D202" i="33" l="1"/>
  <c r="D204" i="33"/>
  <c r="D205" i="33" s="1"/>
  <c r="D103" i="33"/>
  <c r="D548" i="33"/>
  <c r="D549" i="33" s="1"/>
  <c r="D101" i="33"/>
  <c r="D102" i="39"/>
  <c r="D103" i="39" s="1"/>
  <c r="D63" i="39"/>
  <c r="D64" i="39" s="1"/>
  <c r="D84" i="41"/>
  <c r="D85" i="41" s="1"/>
  <c r="D102" i="41"/>
  <c r="D103" i="41" s="1"/>
  <c r="D118" i="41"/>
  <c r="D119" i="41" s="1"/>
  <c r="D149" i="41"/>
  <c r="D150" i="41" s="1"/>
  <c r="D161" i="39"/>
  <c r="D162" i="39" s="1"/>
  <c r="D63" i="41"/>
  <c r="D64" i="41" s="1"/>
  <c r="D161" i="41"/>
  <c r="D162" i="41" s="1"/>
  <c r="D118" i="39"/>
  <c r="D119" i="39" s="1"/>
  <c r="D84" i="39"/>
  <c r="D85" i="39" s="1"/>
  <c r="D133" i="39"/>
  <c r="D134" i="39" s="1"/>
  <c r="D149" i="39"/>
  <c r="D150" i="39" s="1"/>
  <c r="D133" i="41"/>
  <c r="D134" i="41" s="1"/>
  <c r="D43" i="43"/>
  <c r="D45" i="43"/>
  <c r="D46" i="43" s="1"/>
  <c r="B53" i="29" s="1"/>
  <c r="D548" i="40"/>
  <c r="D549" i="40" s="1"/>
  <c r="D548" i="38"/>
  <c r="D549" i="38" s="1"/>
  <c r="B75" i="29"/>
  <c r="B93" i="29"/>
  <c r="B84" i="29"/>
  <c r="B102" i="29"/>
  <c r="B120" i="29"/>
  <c r="B147" i="29"/>
  <c r="D195" i="41"/>
  <c r="B129" i="29"/>
  <c r="B138" i="29"/>
  <c r="B66" i="29"/>
  <c r="B175" i="29"/>
  <c r="B48" i="29"/>
  <c r="B111" i="29"/>
  <c r="D195" i="39"/>
  <c r="B146" i="29"/>
  <c r="B174" i="29"/>
  <c r="B83" i="29"/>
  <c r="B119" i="29"/>
  <c r="B56" i="29"/>
  <c r="B92" i="29"/>
  <c r="B137" i="29"/>
  <c r="B65" i="29"/>
  <c r="B47" i="29"/>
  <c r="B74" i="29"/>
  <c r="B110" i="29"/>
  <c r="D198" i="39" l="1"/>
  <c r="D199" i="39" s="1"/>
  <c r="D198" i="41"/>
  <c r="D199" i="41" s="1"/>
  <c r="D548" i="43"/>
  <c r="D549" i="43" s="1"/>
  <c r="B35" i="29" s="1"/>
  <c r="B128" i="29"/>
  <c r="B101" i="29"/>
  <c r="B11" i="41" l="1"/>
  <c r="B184" i="29"/>
  <c r="B12" i="43"/>
  <c r="B11" i="39"/>
  <c r="B183" i="29"/>
  <c r="B12" i="40"/>
  <c r="B39" i="29"/>
  <c r="B29" i="29"/>
  <c r="B12" i="38"/>
  <c r="B38" i="29"/>
  <c r="B28" i="29"/>
  <c r="E543" i="31"/>
  <c r="F532" i="31"/>
  <c r="E532" i="31"/>
  <c r="D532" i="31" s="1"/>
  <c r="F512" i="31"/>
  <c r="E512" i="31"/>
  <c r="D512" i="31" s="1"/>
  <c r="F498" i="31"/>
  <c r="E498" i="31"/>
  <c r="D498" i="31" s="1"/>
  <c r="F476" i="31"/>
  <c r="E476" i="31"/>
  <c r="D476" i="31" s="1"/>
  <c r="B476" i="31" s="1"/>
  <c r="D477" i="31" s="1"/>
  <c r="F439" i="31"/>
  <c r="E439" i="31"/>
  <c r="D439" i="31" s="1"/>
  <c r="F386" i="31"/>
  <c r="E386" i="31"/>
  <c r="D386" i="31" s="1"/>
  <c r="F353" i="31"/>
  <c r="E353" i="31"/>
  <c r="D353" i="31" s="1"/>
  <c r="F313" i="31"/>
  <c r="E313" i="31"/>
  <c r="D313" i="31" s="1"/>
  <c r="F261" i="31"/>
  <c r="E261" i="31"/>
  <c r="D261" i="31" s="1"/>
  <c r="F200" i="31"/>
  <c r="E200" i="31"/>
  <c r="D200" i="31" s="1"/>
  <c r="F153" i="31"/>
  <c r="E153" i="31"/>
  <c r="D153" i="31" s="1"/>
  <c r="F99" i="31"/>
  <c r="E99" i="31"/>
  <c r="D99" i="31" s="1"/>
  <c r="F41" i="31"/>
  <c r="E41" i="31"/>
  <c r="D41" i="31" s="1"/>
  <c r="B41" i="31" s="1"/>
  <c r="F197" i="25"/>
  <c r="D197" i="25" s="1"/>
  <c r="F197" i="35"/>
  <c r="E197" i="35"/>
  <c r="C191" i="37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C542" i="36"/>
  <c r="D544" i="36" s="1"/>
  <c r="D545" i="36" s="1"/>
  <c r="A537" i="36"/>
  <c r="A517" i="36"/>
  <c r="B151" i="29"/>
  <c r="A506" i="36"/>
  <c r="C490" i="36"/>
  <c r="D493" i="36" s="1"/>
  <c r="A484" i="36"/>
  <c r="C469" i="36"/>
  <c r="C461" i="36"/>
  <c r="A447" i="36"/>
  <c r="C438" i="36"/>
  <c r="C431" i="36"/>
  <c r="C425" i="36"/>
  <c r="D426" i="36" s="1"/>
  <c r="D427" i="36" s="1"/>
  <c r="C415" i="36"/>
  <c r="D417" i="36" s="1"/>
  <c r="A394" i="36"/>
  <c r="D387" i="36"/>
  <c r="D388" i="36" s="1"/>
  <c r="C371" i="36"/>
  <c r="C368" i="36"/>
  <c r="A361" i="36"/>
  <c r="C344" i="36"/>
  <c r="C340" i="36"/>
  <c r="A321" i="36"/>
  <c r="C304" i="36"/>
  <c r="C278" i="36"/>
  <c r="D285" i="36" s="1"/>
  <c r="A269" i="36"/>
  <c r="C252" i="36"/>
  <c r="C249" i="36"/>
  <c r="C240" i="36"/>
  <c r="C227" i="36"/>
  <c r="A208" i="36"/>
  <c r="C184" i="36"/>
  <c r="D201" i="36" s="1"/>
  <c r="A161" i="36"/>
  <c r="C147" i="36"/>
  <c r="D154" i="36" s="1"/>
  <c r="D155" i="36" s="1"/>
  <c r="C134" i="36"/>
  <c r="A106" i="36"/>
  <c r="C59" i="36"/>
  <c r="D61" i="36" s="1"/>
  <c r="A49" i="36"/>
  <c r="A16" i="36"/>
  <c r="A8" i="36"/>
  <c r="A7" i="37" s="1"/>
  <c r="C191" i="35"/>
  <c r="D194" i="35" s="1"/>
  <c r="D186" i="35"/>
  <c r="D187" i="35" s="1"/>
  <c r="D177" i="35"/>
  <c r="D178" i="35" s="1"/>
  <c r="C165" i="35"/>
  <c r="D169" i="35" s="1"/>
  <c r="D170" i="35" s="1"/>
  <c r="C157" i="35"/>
  <c r="C156" i="35"/>
  <c r="C155" i="35"/>
  <c r="C145" i="35"/>
  <c r="C144" i="35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A537" i="33"/>
  <c r="B163" i="29"/>
  <c r="A517" i="33"/>
  <c r="B153" i="29"/>
  <c r="A506" i="33"/>
  <c r="A484" i="33"/>
  <c r="A447" i="33"/>
  <c r="A394" i="33"/>
  <c r="A361" i="33"/>
  <c r="A321" i="33"/>
  <c r="A269" i="33"/>
  <c r="A208" i="33"/>
  <c r="A161" i="33"/>
  <c r="A106" i="33"/>
  <c r="A49" i="33"/>
  <c r="B54" i="29"/>
  <c r="A16" i="33"/>
  <c r="A8" i="33"/>
  <c r="A7" i="25" s="1"/>
  <c r="D201" i="31" l="1"/>
  <c r="B200" i="31"/>
  <c r="B512" i="31"/>
  <c r="D513" i="31" s="1"/>
  <c r="D514" i="31" s="1"/>
  <c r="D100" i="31"/>
  <c r="B99" i="31"/>
  <c r="D314" i="31"/>
  <c r="B313" i="31"/>
  <c r="D387" i="31"/>
  <c r="B386" i="31"/>
  <c r="D154" i="31"/>
  <c r="B153" i="31"/>
  <c r="D354" i="31"/>
  <c r="B353" i="31"/>
  <c r="D440" i="31"/>
  <c r="B439" i="31"/>
  <c r="D533" i="31"/>
  <c r="D534" i="31" s="1"/>
  <c r="B532" i="31"/>
  <c r="D262" i="31"/>
  <c r="B261" i="31"/>
  <c r="D499" i="31"/>
  <c r="B498" i="31"/>
  <c r="D478" i="31"/>
  <c r="D480" i="31"/>
  <c r="D481" i="31" s="1"/>
  <c r="D63" i="35"/>
  <c r="D64" i="35" s="1"/>
  <c r="D149" i="35"/>
  <c r="D150" i="35" s="1"/>
  <c r="D161" i="35"/>
  <c r="D162" i="35" s="1"/>
  <c r="D202" i="31"/>
  <c r="D204" i="31"/>
  <c r="D205" i="31" s="1"/>
  <c r="D317" i="31"/>
  <c r="D318" i="31" s="1"/>
  <c r="D315" i="31"/>
  <c r="D390" i="31"/>
  <c r="D391" i="31" s="1"/>
  <c r="D388" i="31"/>
  <c r="D133" i="35"/>
  <c r="D134" i="35" s="1"/>
  <c r="D118" i="35"/>
  <c r="D119" i="35" s="1"/>
  <c r="D157" i="31"/>
  <c r="D158" i="31" s="1"/>
  <c r="D155" i="31"/>
  <c r="D357" i="31"/>
  <c r="D358" i="31" s="1"/>
  <c r="D355" i="31"/>
  <c r="D443" i="31"/>
  <c r="D444" i="31" s="1"/>
  <c r="D441" i="31"/>
  <c r="D500" i="31"/>
  <c r="D502" i="31"/>
  <c r="D503" i="31" s="1"/>
  <c r="D101" i="31"/>
  <c r="D102" i="31"/>
  <c r="D103" i="31" s="1"/>
  <c r="D102" i="35"/>
  <c r="D103" i="35" s="1"/>
  <c r="D42" i="31"/>
  <c r="D265" i="31"/>
  <c r="D266" i="31" s="1"/>
  <c r="D263" i="31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84" i="35"/>
  <c r="D85" i="35" s="1"/>
  <c r="B161" i="29"/>
  <c r="D494" i="36"/>
  <c r="D502" i="36"/>
  <c r="D503" i="36" s="1"/>
  <c r="B142" i="29" s="1"/>
  <c r="D477" i="36"/>
  <c r="D478" i="36" s="1"/>
  <c r="D440" i="36"/>
  <c r="D441" i="36" s="1"/>
  <c r="D418" i="36"/>
  <c r="D373" i="36"/>
  <c r="D374" i="36" s="1"/>
  <c r="D354" i="36"/>
  <c r="D357" i="36" s="1"/>
  <c r="D358" i="36" s="1"/>
  <c r="B106" i="29" s="1"/>
  <c r="D314" i="36"/>
  <c r="D315" i="36" s="1"/>
  <c r="D286" i="36"/>
  <c r="D262" i="36"/>
  <c r="D263" i="36" s="1"/>
  <c r="D244" i="36"/>
  <c r="D245" i="36" s="1"/>
  <c r="D202" i="36"/>
  <c r="D204" i="36"/>
  <c r="D205" i="36" s="1"/>
  <c r="D139" i="36"/>
  <c r="D140" i="36" s="1"/>
  <c r="D84" i="36"/>
  <c r="D85" i="36" s="1"/>
  <c r="D62" i="36"/>
  <c r="D45" i="36"/>
  <c r="B144" i="29"/>
  <c r="B44" i="29"/>
  <c r="D195" i="37"/>
  <c r="B170" i="29"/>
  <c r="D195" i="35"/>
  <c r="B172" i="29"/>
  <c r="B90" i="29"/>
  <c r="B117" i="29"/>
  <c r="B135" i="29"/>
  <c r="B63" i="29"/>
  <c r="B72" i="29"/>
  <c r="B108" i="29"/>
  <c r="D198" i="35" l="1"/>
  <c r="D199" i="35" s="1"/>
  <c r="B11" i="35" s="1"/>
  <c r="D45" i="31"/>
  <c r="D46" i="31" s="1"/>
  <c r="D43" i="31"/>
  <c r="D198" i="37"/>
  <c r="D199" i="37" s="1"/>
  <c r="B11" i="37" s="1"/>
  <c r="D390" i="36"/>
  <c r="D391" i="36" s="1"/>
  <c r="B115" i="29" s="1"/>
  <c r="D443" i="36"/>
  <c r="D480" i="36"/>
  <c r="D481" i="36" s="1"/>
  <c r="B133" i="29" s="1"/>
  <c r="D355" i="36"/>
  <c r="D317" i="36"/>
  <c r="D318" i="36" s="1"/>
  <c r="B97" i="29" s="1"/>
  <c r="D265" i="36"/>
  <c r="D266" i="36" s="1"/>
  <c r="B88" i="29" s="1"/>
  <c r="D157" i="36"/>
  <c r="D158" i="36" s="1"/>
  <c r="B70" i="29" s="1"/>
  <c r="D102" i="36"/>
  <c r="D46" i="36"/>
  <c r="B52" i="29" s="1"/>
  <c r="B99" i="29"/>
  <c r="B81" i="29"/>
  <c r="B79" i="29"/>
  <c r="B43" i="29"/>
  <c r="B45" i="29"/>
  <c r="B25" i="29" l="1"/>
  <c r="B180" i="29"/>
  <c r="B179" i="29"/>
  <c r="D444" i="36"/>
  <c r="B124" i="29" s="1"/>
  <c r="D103" i="36"/>
  <c r="B61" i="29" s="1"/>
  <c r="D548" i="36"/>
  <c r="D549" i="36" s="1"/>
  <c r="B24" i="29" s="1"/>
  <c r="B12" i="33"/>
  <c r="B36" i="29"/>
  <c r="F197" i="32"/>
  <c r="E197" i="32"/>
  <c r="B12" i="36" l="1"/>
  <c r="D543" i="31"/>
  <c r="B543" i="31" s="1"/>
  <c r="C191" i="32"/>
  <c r="D194" i="32" s="1"/>
  <c r="D186" i="32"/>
  <c r="D187" i="32" s="1"/>
  <c r="D177" i="32"/>
  <c r="D178" i="32" s="1"/>
  <c r="C165" i="32"/>
  <c r="D169" i="32" s="1"/>
  <c r="D170" i="32" s="1"/>
  <c r="C157" i="32"/>
  <c r="C156" i="32"/>
  <c r="C155" i="32"/>
  <c r="C145" i="32"/>
  <c r="C144" i="32"/>
  <c r="C138" i="32"/>
  <c r="C132" i="32"/>
  <c r="C130" i="32"/>
  <c r="C128" i="32"/>
  <c r="C127" i="32"/>
  <c r="C116" i="32"/>
  <c r="C115" i="32"/>
  <c r="C112" i="32"/>
  <c r="C100" i="32"/>
  <c r="C99" i="32"/>
  <c r="C94" i="32"/>
  <c r="C93" i="32"/>
  <c r="C82" i="32"/>
  <c r="C80" i="32"/>
  <c r="C77" i="32"/>
  <c r="C76" i="32"/>
  <c r="C75" i="32"/>
  <c r="C61" i="32"/>
  <c r="C60" i="32"/>
  <c r="C56" i="32"/>
  <c r="C51" i="32"/>
  <c r="D52" i="32" s="1"/>
  <c r="D53" i="32" s="1"/>
  <c r="C37" i="32"/>
  <c r="D42" i="32" s="1"/>
  <c r="D43" i="32" s="1"/>
  <c r="C26" i="32"/>
  <c r="D33" i="32" s="1"/>
  <c r="D34" i="32" s="1"/>
  <c r="D22" i="32"/>
  <c r="D23" i="32" s="1"/>
  <c r="A7" i="32"/>
  <c r="B164" i="29"/>
  <c r="B154" i="29"/>
  <c r="A8" i="31"/>
  <c r="D118" i="32" l="1"/>
  <c r="D119" i="32" s="1"/>
  <c r="D161" i="32"/>
  <c r="D162" i="32" s="1"/>
  <c r="D84" i="32"/>
  <c r="D85" i="32" s="1"/>
  <c r="D102" i="32"/>
  <c r="D103" i="32" s="1"/>
  <c r="D133" i="32"/>
  <c r="D134" i="32" s="1"/>
  <c r="D149" i="32"/>
  <c r="D150" i="32" s="1"/>
  <c r="D544" i="31"/>
  <c r="D547" i="31"/>
  <c r="D63" i="32"/>
  <c r="D64" i="32" s="1"/>
  <c r="B34" i="29"/>
  <c r="B109" i="29"/>
  <c r="B73" i="29"/>
  <c r="B64" i="29"/>
  <c r="D195" i="32"/>
  <c r="B145" i="29"/>
  <c r="B55" i="29"/>
  <c r="B118" i="29"/>
  <c r="B91" i="29"/>
  <c r="B82" i="29"/>
  <c r="B127" i="29"/>
  <c r="B136" i="29"/>
  <c r="D198" i="32" l="1"/>
  <c r="D199" i="32" s="1"/>
  <c r="D545" i="31"/>
  <c r="B173" i="29" s="1"/>
  <c r="D548" i="31"/>
  <c r="D549" i="31" s="1"/>
  <c r="B100" i="29"/>
  <c r="C191" i="25"/>
  <c r="C165" i="25"/>
  <c r="D169" i="25" s="1"/>
  <c r="D170" i="25" s="1"/>
  <c r="C157" i="25"/>
  <c r="C156" i="25"/>
  <c r="C155" i="25"/>
  <c r="C145" i="25"/>
  <c r="C144" i="25"/>
  <c r="C138" i="25"/>
  <c r="C132" i="25"/>
  <c r="C130" i="25"/>
  <c r="C128" i="25"/>
  <c r="C127" i="25"/>
  <c r="C116" i="25"/>
  <c r="C115" i="25"/>
  <c r="C112" i="25"/>
  <c r="C100" i="25"/>
  <c r="C99" i="25"/>
  <c r="C94" i="25"/>
  <c r="C93" i="25"/>
  <c r="C82" i="25"/>
  <c r="C80" i="25"/>
  <c r="C77" i="25"/>
  <c r="C76" i="25"/>
  <c r="C75" i="25"/>
  <c r="C61" i="25"/>
  <c r="C60" i="25"/>
  <c r="C56" i="25"/>
  <c r="C51" i="25"/>
  <c r="D52" i="25" s="1"/>
  <c r="D53" i="25" s="1"/>
  <c r="C37" i="25"/>
  <c r="D42" i="25" s="1"/>
  <c r="D43" i="25" s="1"/>
  <c r="D194" i="25"/>
  <c r="D195" i="25" s="1"/>
  <c r="D186" i="25"/>
  <c r="D187" i="25" s="1"/>
  <c r="D177" i="25"/>
  <c r="D178" i="25" s="1"/>
  <c r="C26" i="25"/>
  <c r="D33" i="25" s="1"/>
  <c r="D34" i="25" s="1"/>
  <c r="D22" i="25"/>
  <c r="D23" i="25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161" i="25" l="1"/>
  <c r="D162" i="25" s="1"/>
  <c r="D63" i="25"/>
  <c r="D64" i="25" s="1"/>
  <c r="D149" i="25"/>
  <c r="D150" i="25" s="1"/>
  <c r="D133" i="25"/>
  <c r="D134" i="25" s="1"/>
  <c r="D118" i="25"/>
  <c r="D119" i="25" s="1"/>
  <c r="D84" i="25"/>
  <c r="D85" i="25" s="1"/>
  <c r="D102" i="25"/>
  <c r="D103" i="25" s="1"/>
  <c r="D198" i="25"/>
  <c r="D199" i="25" s="1"/>
  <c r="B11" i="32"/>
  <c r="B182" i="29"/>
  <c r="B27" i="29"/>
  <c r="B37" i="29"/>
  <c r="B12" i="31"/>
  <c r="B11" i="25" l="1"/>
  <c r="B181" i="29"/>
  <c r="B26" i="29"/>
  <c r="B46" i="29"/>
</calcChain>
</file>

<file path=xl/sharedStrings.xml><?xml version="1.0" encoding="utf-8"?>
<sst xmlns="http://schemas.openxmlformats.org/spreadsheetml/2006/main" count="5220" uniqueCount="573">
  <si>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</si>
  <si>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</si>
  <si>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</si>
  <si>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</si>
  <si>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</si>
  <si>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</si>
  <si>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</si>
  <si>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</si>
  <si>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</si>
  <si>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</si>
  <si>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</si>
  <si>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</si>
  <si>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</si>
  <si>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</si>
  <si>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</si>
  <si>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</si>
  <si>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</si>
  <si>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</si>
  <si>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</si>
  <si>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</si>
  <si>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</si>
  <si>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</si>
  <si>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</si>
  <si>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</si>
  <si>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</si>
  <si>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</si>
  <si>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</si>
  <si>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</si>
  <si>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</si>
  <si>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</si>
  <si>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</si>
  <si>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</si>
  <si>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</si>
  <si>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</si>
  <si>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</si>
  <si>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</si>
  <si>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</si>
  <si>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</si>
  <si>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</si>
  <si>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</si>
  <si>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</si>
  <si>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</si>
  <si>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</si>
  <si>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</si>
  <si>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</si>
  <si>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</si>
  <si>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</si>
  <si>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</si>
  <si>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</si>
  <si>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</si>
  <si>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</si>
  <si>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</si>
  <si>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</si>
  <si>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</si>
  <si>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</si>
  <si>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</si>
  <si>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</si>
  <si>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</si>
  <si>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</si>
  <si>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</si>
  <si>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</si>
  <si>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</si>
  <si>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</si>
  <si>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</si>
  <si>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</si>
  <si>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</si>
  <si>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</si>
  <si>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</si>
  <si>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</si>
  <si>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</si>
  <si>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</si>
  <si>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</si>
  <si>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</si>
  <si>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</si>
  <si>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</si>
  <si>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</si>
  <si>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</si>
  <si>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</si>
  <si>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</si>
  <si>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</si>
  <si>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</si>
  <si>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</si>
  <si>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</si>
  <si>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</si>
  <si>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</si>
  <si>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</si>
  <si>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</si>
  <si>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</si>
  <si>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</si>
  <si>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</si>
  <si>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</si>
  <si>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</si>
  <si>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</si>
  <si>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</si>
  <si>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</si>
  <si>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</si>
  <si>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</si>
  <si>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</si>
  <si>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</si>
  <si>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</si>
  <si>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</si>
  <si>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</si>
  <si>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</si>
  <si>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</si>
  <si>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</si>
  <si>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</si>
  <si>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</si>
  <si>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</si>
  <si>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</si>
  <si>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</si>
  <si>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</si>
  <si>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</si>
  <si>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</si>
  <si>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</si>
  <si>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</si>
  <si>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</si>
  <si>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</si>
  <si>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</si>
  <si>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</si>
  <si>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</si>
  <si>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</si>
  <si>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</si>
  <si>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</si>
  <si>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</si>
  <si>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</si>
  <si>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</si>
  <si>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</si>
  <si>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</si>
  <si>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</si>
  <si>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</si>
  <si>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</si>
  <si>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</si>
  <si>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</si>
  <si>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</si>
  <si>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</si>
  <si>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</si>
  <si>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</si>
  <si>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</si>
  <si>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</si>
  <si>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</si>
  <si>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</si>
  <si>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</si>
  <si>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</si>
  <si>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</si>
  <si>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</si>
  <si>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</si>
  <si>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</si>
  <si>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</si>
  <si>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</si>
  <si>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</si>
  <si>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</si>
  <si>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</si>
  <si>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</si>
  <si>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</si>
  <si>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</si>
  <si>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</si>
  <si>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</si>
  <si>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</si>
  <si>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</si>
  <si>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</si>
  <si>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</si>
  <si>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</si>
  <si>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</si>
  <si>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</si>
  <si>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</si>
  <si>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</si>
  <si>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</si>
  <si>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</si>
  <si>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</si>
  <si>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</si>
  <si>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</si>
  <si>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</si>
  <si>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</si>
  <si>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</si>
  <si>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</si>
  <si>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</si>
  <si>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</si>
  <si>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</si>
  <si>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</si>
  <si>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</si>
  <si>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</si>
  <si>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</si>
  <si>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</si>
  <si>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</si>
  <si>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</si>
  <si>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</si>
  <si>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</si>
  <si>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</si>
  <si>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</si>
  <si>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</si>
  <si>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</si>
  <si>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</si>
  <si>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</si>
  <si>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</si>
  <si>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</si>
  <si>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</si>
  <si>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</si>
  <si>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</si>
  <si>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</si>
  <si>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</si>
  <si>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</si>
  <si>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</si>
  <si>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</si>
  <si>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</si>
  <si>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</si>
  <si>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</si>
  <si>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</si>
  <si>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</si>
  <si>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</si>
  <si>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</si>
  <si>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</si>
  <si>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</si>
  <si>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</si>
  <si>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</si>
  <si>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</si>
  <si>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</si>
  <si>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</si>
  <si>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</si>
  <si>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</si>
  <si>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</si>
  <si>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</si>
  <si>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</si>
  <si>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</si>
  <si>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</si>
  <si>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</si>
  <si>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</si>
  <si>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</si>
  <si>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</si>
  <si>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</si>
  <si>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</si>
  <si>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</si>
  <si>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</si>
  <si>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</si>
  <si>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</si>
  <si>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</si>
  <si>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</si>
  <si>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</si>
  <si>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</si>
  <si>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</si>
  <si>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</si>
  <si>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</si>
  <si>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</si>
  <si>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</si>
  <si>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</si>
  <si>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</si>
  <si>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</si>
  <si>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</si>
  <si>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</si>
  <si>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</si>
  <si>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</si>
  <si>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</si>
  <si>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</si>
  <si>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</si>
  <si>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</si>
  <si>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</si>
  <si>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</si>
  <si>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</si>
  <si>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</si>
  <si>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</si>
  <si>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</si>
  <si>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</si>
  <si>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</si>
  <si>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</si>
  <si>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</si>
  <si>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</si>
  <si>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</si>
  <si>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</si>
  <si>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</si>
  <si>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</si>
  <si>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</si>
  <si>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</si>
  <si>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</si>
  <si>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</si>
  <si>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</si>
  <si>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</si>
  <si>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</si>
  <si>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</si>
  <si>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</si>
  <si>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</si>
  <si>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</si>
  <si>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</si>
  <si>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</si>
  <si>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</si>
  <si>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</si>
  <si>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</si>
  <si>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</si>
  <si>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</si>
  <si>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</si>
  <si>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</si>
  <si>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</si>
  <si>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</si>
  <si>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</si>
  <si>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</si>
  <si>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</si>
  <si>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</si>
  <si>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</si>
  <si>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</si>
  <si>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</si>
  <si>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</si>
  <si>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</si>
  <si>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</si>
  <si>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</si>
  <si>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</si>
  <si>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</si>
  <si>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</si>
  <si>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</si>
  <si>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</si>
  <si>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</si>
  <si>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</si>
  <si>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</si>
  <si>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</si>
  <si>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</si>
  <si>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</si>
  <si>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</si>
  <si>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</si>
  <si>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</si>
  <si>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</si>
  <si>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</si>
  <si>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</si>
  <si>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</si>
  <si>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</si>
  <si>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</si>
  <si>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</si>
  <si>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</si>
  <si>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</si>
  <si>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</si>
  <si>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</si>
  <si>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</si>
  <si>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</si>
  <si>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</si>
  <si>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</si>
  <si>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</si>
  <si>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</si>
  <si>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</si>
  <si>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</si>
  <si>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</si>
  <si>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</si>
  <si>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</si>
  <si>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</si>
  <si>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</si>
  <si>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</si>
  <si>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</si>
  <si>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</si>
  <si>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</si>
  <si>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</si>
  <si>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</si>
  <si>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</si>
  <si>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</si>
  <si>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</si>
  <si>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</si>
  <si>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</si>
  <si>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</si>
  <si>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</si>
  <si>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</si>
  <si>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</si>
  <si>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</si>
  <si>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</si>
  <si>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</si>
  <si>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</si>
  <si>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</si>
  <si>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</si>
  <si>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</si>
  <si>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</si>
  <si>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</si>
  <si>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</si>
  <si>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</si>
  <si>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</si>
  <si>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</si>
  <si>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</si>
  <si>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</si>
  <si>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</si>
  <si>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</si>
  <si>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</si>
  <si>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</si>
  <si>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</si>
  <si>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</si>
  <si>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</si>
  <si>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</si>
  <si>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</si>
  <si>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</si>
  <si>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</si>
  <si>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</si>
  <si>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</si>
  <si>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</si>
  <si>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</si>
  <si>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</si>
  <si>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</si>
  <si>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</si>
  <si>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</si>
  <si>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</si>
  <si>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</si>
  <si>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</si>
  <si>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</si>
  <si>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</si>
  <si>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</si>
  <si>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</si>
  <si>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</si>
  <si>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</si>
  <si>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</si>
  <si>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</si>
  <si>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</si>
  <si>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</si>
  <si>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</si>
  <si>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</si>
  <si>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</si>
  <si>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</si>
  <si>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</si>
  <si>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</si>
  <si>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Dr Hend KAMOUN</t>
  </si>
  <si>
    <t>Chefs rayons et directeur magasin</t>
  </si>
  <si>
    <t>Autocontroles</t>
  </si>
  <si>
    <t>Chambre froide négative: le revêtement de l’entrée de la chambre est ébréché et cassé</t>
  </si>
  <si>
    <t>LAFAYETTE</t>
  </si>
  <si>
    <t>Monte charge sale</t>
  </si>
  <si>
    <t xml:space="preserve">l’étiquette de pain du fournisseur halima ben farhat comporte DL à la place de DF (date de fabrication), l’étiquetage est caché par la mention offre spéciale, verrine de mousse au chocolat comportant étiquette verrine de fruits </t>
  </si>
  <si>
    <t>les cercles de gateau sont sales apres nettoyage</t>
  </si>
  <si>
    <t>Etat d'usure avancée des paniers en rotins utilisés pour l'exposition des morceaux de cake. Le nettoyage de ces équipements devient difficile. Remplacer ces éléments par du matériel nettoyable.</t>
  </si>
  <si>
    <t>La réserve n'est pas cloisonnée.</t>
  </si>
  <si>
    <t>néon non protégé au niveau de la boulangerie</t>
  </si>
  <si>
    <t>les sandwichs sont exposés en partie a température ambiante vu leur nombre élevé</t>
  </si>
  <si>
    <t>néon au labo non fonctionnel, et néon chambre froide négative non fonctionnel</t>
  </si>
  <si>
    <t>meuble d'exposition à moitié protégé</t>
  </si>
  <si>
    <t>hotte en panne</t>
  </si>
  <si>
    <t>salade houria exposée et identifiée par une ancienne DLC 01/03/18 alors que la DLC sur etiquette balance est 02/03/18</t>
  </si>
  <si>
    <t>manque de conservation des certificats sanitaires</t>
  </si>
  <si>
    <t>objet personnel entreposé dans le porte stock sachet au niveau volailles trad</t>
  </si>
  <si>
    <t>DLC escalope poulet LS sur l'étiquette balance 03/03/18 &gt; DLC du fournisseur 02/03/18</t>
  </si>
  <si>
    <t>manque d'égouttoir pour les abats</t>
  </si>
  <si>
    <t>Poussoir sale, grilles évaporateurs du labo sales</t>
  </si>
  <si>
    <t>Température mesurée à cœur de cuisse de dinde 3,6°C</t>
  </si>
  <si>
    <t>thermomètre afficheur linéaire LS et trad non fonctionnel</t>
  </si>
  <si>
    <t>sur la fiche de tracabilité des produits LS :indiquer la date de réception du poisson</t>
  </si>
  <si>
    <t>siphon non protégé</t>
  </si>
  <si>
    <t>néon grilé au niveau du meuble surgelés</t>
  </si>
  <si>
    <t>Présence d’un paquet Choco linis de dont la DLC 19/01/2018</t>
  </si>
  <si>
    <t>Chambre froide négative: le revêtement de l’entrée de la chambre est ébréché et cassé et sol de la chambre froide positive est écaillé</t>
  </si>
  <si>
    <t>manque de cache néon au niveau des douches hommes</t>
  </si>
  <si>
    <t>absence de distributeur  savon liquide en fromage charcuterie</t>
  </si>
  <si>
    <t>absence de distributeur papier en fromage charcuterie</t>
  </si>
  <si>
    <t>absence de plan d'action suite aux analyses non conformes</t>
  </si>
  <si>
    <t>Stagnation d'eau au sol du rayon poissonnerie vu la conception initiale de la pente d'écoulement.</t>
  </si>
  <si>
    <t>Revêtement du monte-charge rouillé</t>
  </si>
  <si>
    <t>revetement du sol crevassé</t>
  </si>
  <si>
    <t>la durée de vie du soufflet goutta est de 3 mois sur l’étiquette balance, manque de DLC sur l’étiquette balance de l’escalope de dinde pané,                   salade houria exposée et identifiée par une ancienne DLC 01/03/18 alors que la DLC sur etiquette balance est 02/03/18</t>
  </si>
  <si>
    <t>verifier l'identification des produits au rayon</t>
  </si>
  <si>
    <t>Directeur &amp; chefs rayons</t>
  </si>
  <si>
    <t>Le revêtement du sol est crevassé.</t>
  </si>
  <si>
    <t>Absence de rideaux à lanières dans au niveau de la porte de réception pour empêcher la pénétration de mouches.</t>
  </si>
  <si>
    <t>Respecter la date de retrait des produits.</t>
  </si>
  <si>
    <t>Présence de souillures dans les grilles du meuble fromage et charcuterie.</t>
  </si>
  <si>
    <t>Absence de distributeur de papier essuie-mains au rayon fromage/ volaille trad.</t>
  </si>
  <si>
    <t>Présence de savon liquide dans le flacon d'origine mais le dispositif est vide.</t>
  </si>
  <si>
    <t>Bouchage à l'évier du rayon volaille trad.</t>
  </si>
  <si>
    <t>Augmenter la fréquence de nettoyage des DEIV.</t>
  </si>
  <si>
    <t>Etat de salissure avancée du meuble volaille trad.</t>
  </si>
  <si>
    <t>Renforcer le nettoyage et désinfection du meuble.</t>
  </si>
  <si>
    <t>Le plan de nettoyage et désinfection du local et matériel n'est pas communiqué et affiché.</t>
  </si>
  <si>
    <t>Utilisation de pulvérisateur d'insecticide au rayon volaille trad. Il s'agit d'une non-conformité réglementaire.</t>
  </si>
  <si>
    <t xml:space="preserve">Interdire cette pratique.
</t>
  </si>
  <si>
    <t xml:space="preserve">Le pesage des bananes &amp; kiwi et épices est réalisé par une balance placée au rayon fromage. Cette opération se déroule à coté de la trancheuse à charcuterie.
Attention au risque de contamination croisée. </t>
  </si>
  <si>
    <t>Prévoir une zone séparée pour le pesage des épices et fruits (banane et kiwi).</t>
  </si>
  <si>
    <t>Exposition des produits 'Nwasser et Hlelim' dans le meuble froid. Le fournisseur n'indique pas la température de stockage de ces produits. Avertir le service qualité sur cet écart.</t>
  </si>
  <si>
    <t xml:space="preserve">T° laboratoire de l'ordre de 22°C </t>
  </si>
  <si>
    <t>Meuble d'exposition partiellement protégé.
Les vitre du meuble froid sont brisées.
Les vitres du meuble des pizzas sont détériorées.</t>
  </si>
  <si>
    <t>Renforcer les actions de nettoyage et dégraissage des équipements.</t>
  </si>
  <si>
    <t>La température de l'huile a atteint 289°C &gt; 170°C.</t>
  </si>
  <si>
    <t>Revoir le système de réchauffage de la friteuse.</t>
  </si>
  <si>
    <t>Les manches des paniers de la friteuse sont abimées.</t>
  </si>
  <si>
    <t>Ajuster la température du meuble froid.</t>
  </si>
  <si>
    <t>Billots fissurés.</t>
  </si>
  <si>
    <t>T° laboratoire de l'ordre de 17°C &gt; 10°C</t>
  </si>
  <si>
    <t>Accrochage d’une carcasse bovine par un fil en plastique n’ayant pas de preuve d’alimentarité.
On note la présence d'une mouche sur le fil.</t>
  </si>
  <si>
    <t xml:space="preserve">Stockage des emballages et du savon liquide dans la chambre froide.
</t>
  </si>
  <si>
    <t>T° affichée 5°C,T° mesurée -2°C</t>
  </si>
  <si>
    <t>Le distributeur de savon liquide du rayon poissonnerie est abimé.</t>
  </si>
  <si>
    <t>Présence de rouille sur la gaine de fabrique de glace. Les vis de fixation sont aussi rouillées.</t>
  </si>
  <si>
    <t>T° chambre froide 3°C</t>
  </si>
  <si>
    <t>Absence d'identification de la date de réception des produits 'Merlan &amp; chevrettes'.</t>
  </si>
  <si>
    <t>Le service technique n'a pas encore réalisé le nettoyage approfondi de la machine suite aux résultats non conformes de la glace.</t>
  </si>
  <si>
    <t>Les certificats de salubrité des produits de la mer surgelés ne sont pas archivés au niveau du rayon.</t>
  </si>
  <si>
    <t>Réparer et entretenir les chambres de pousse.</t>
  </si>
  <si>
    <t>Présence de piqûres de moisissures sur les tapis de la façonneuse. Les autres tapis ont été nettoyés.</t>
  </si>
  <si>
    <t xml:space="preserve">Présence de rouille sur le revêtement externe de la chambre froide traiteur, sur le revêtement du meuble boucherie LS et les revêtements muraux de la casserie et plonge boucherie.
</t>
  </si>
  <si>
    <t xml:space="preserve">Absence de la liste des ingrédients sur les étiquettes UHD de la pâtisserie tunisienne (reconditionnée par UHD).
</t>
  </si>
  <si>
    <t>Présence de piqûres de moisissures sur le revêtement des meubles yaourts.</t>
  </si>
  <si>
    <t>Développement de rouille sur les boites de conserve d'artichauts marinés à l'huile 'Mediterra food'. Aviser le fournisseur sur cet écart.</t>
  </si>
  <si>
    <t>Présence de toile d'araignée au plafond de la zone de stockage des épices.</t>
  </si>
  <si>
    <t>Le revêtement du sol est écaillé.</t>
  </si>
  <si>
    <t xml:space="preserve">Ecaillement du revêtement du sol en face de la chambre froide
</t>
  </si>
  <si>
    <t>Le DEIV du local déchets est non fonctionnel.</t>
  </si>
  <si>
    <t>Etat d'usure avancée des chariots destinés au stockage des restes d'emballage.</t>
  </si>
  <si>
    <t>Non disponibilité des dossiers médicaux et des résultats d'analyse copro des opérateurs externes à Carrefour 'Chahia'.</t>
  </si>
  <si>
    <t>Les plaques externes de la hotte sont souillées.
Accumulation de résidus brulés sur les parois internes de la friteuse.</t>
  </si>
  <si>
    <t xml:space="preserve">Elévation de la température à cœur des morceaux de fromage et charcuterie (T° prélevée &gt; 14°C) suite à une attente prolongée à température ambiante. On note que la porte du laboratoire donnant sur le rayon est maintenue continuellement ouverte et que la température du laboratoire est de l'ordre de 22°C.
</t>
  </si>
  <si>
    <t xml:space="preserve">Les morceaux de volaille non conformes sont jetés à la poubelle et ne sont pas placés dans la zone de produits casse.
</t>
  </si>
  <si>
    <t xml:space="preserve">Manque d'indication de prix de vente pour la menthe fraiche et séchée.
Les boules de harissa, emballées par le fournisseur 'Copra', sont dépourvues d'étiquettes. 
</t>
  </si>
  <si>
    <t>Présence des bulletins d'analyse et plans d'action</t>
  </si>
  <si>
    <t>Enregistrements des autocontrôles de nettoyage et de désinfection</t>
  </si>
  <si>
    <t xml:space="preserve">Utilisation correcte des cadenciers de cuisson et de fabrication </t>
  </si>
  <si>
    <t>L'huile de friture est de couleur brunâtre vu la température très élevée de la friteuse (T° mesurée de l'huile &gt; 280°C).  La vérification de la température de l'huile n'est pas réalisé comme indiqué dans l'instruction de friture communiquée au rayon. Avertir le service technique sur cet écart.</t>
  </si>
  <si>
    <t>Dépassement de la date de retrait de plusieurs pots de ricotta 'Meriah' ayant une DLC le 06/07/20185. Ces produits ont été aussi découpés et emballés en portions.</t>
  </si>
  <si>
    <t xml:space="preserve">Respect des durées de vie des produits trad. exposés dans le stand </t>
  </si>
  <si>
    <t>Manque d'égouttoir pour exposition des abats.</t>
  </si>
  <si>
    <t>Les pastèques découpées et emballées ne font pas l'objet de décontamination.</t>
  </si>
  <si>
    <t>Les DEIV des rayons fromage et volaille trad. sont remplis de cadavres d'insectes</t>
  </si>
  <si>
    <t>Mme Meriam CHOUCHENE</t>
  </si>
  <si>
    <t>T° prélevée par thermosonde dans la zone supérieure du meuble froid est de l'ordre de 25°C&gt; 10°C.
T° prélevée par thermosonde dans la zone inférieure du meuble est de l'ordre de 12°C.</t>
  </si>
  <si>
    <t>L'accès au local déchet de la boucherie est protégé par un rideau à lanières.</t>
  </si>
  <si>
    <t>La réserve n'est pas cloisonnée</t>
  </si>
  <si>
    <t>Le local de la casserie n'est pas cloisonné</t>
  </si>
  <si>
    <t>Ecaillement du revêtement du monte-charge.</t>
  </si>
  <si>
    <t>Taux d'hygrométrie 49%</t>
  </si>
  <si>
    <t>Protéger correctement le meuble d'exposition.
Remplacer les vitres abimés des meubles froids et pizza.</t>
  </si>
  <si>
    <t>La manche de la trancheuse est attachée par un emballage en plastique.</t>
  </si>
  <si>
    <t>Procéder à un traitement antirouille pour les revêtements corrodés.</t>
  </si>
  <si>
    <t xml:space="preserve">Présence de mouches au rayon volaille trad. &amp; fromage &amp; boucherie LS &amp; poissonnerie.
présence de cafards germaniques derrière et dans la porte l’armoire froide des produits casse
</t>
  </si>
  <si>
    <t>Renforcer la lutte contre les mouches et les cafards germaniques.</t>
  </si>
  <si>
    <t>Stagnation d'eau au sol du laboratoire pâtisserie suite aux opérations de nettoyage. Revoir le système de drainage des eaux à ce niveau.</t>
  </si>
  <si>
    <t>Taux de réalisation du plan d'action précédent</t>
  </si>
  <si>
    <t>Directeur du magasin et chefs rayons</t>
  </si>
  <si>
    <t>quelques filets de cuisson de baguettes sont effilochées</t>
  </si>
  <si>
    <t>manque de tracabilité pour assortiment x4 emballés le 22/09/18</t>
  </si>
  <si>
    <t>huile de maîs indiqué sur l'étiquette balance de cake noisette alors que l'huile utilisée peut etre changée par celle de tournesol</t>
  </si>
  <si>
    <t>manque de cache néon au niveau de la boulangerie</t>
  </si>
  <si>
    <t>labo en remodeling</t>
  </si>
  <si>
    <t>hotte sale au dessus de la friteuse</t>
  </si>
  <si>
    <t>cumul de restes alimentaires au niveau des deux trous de la vitrine réfrigérée</t>
  </si>
  <si>
    <t>manque de vitre pour le présentoir réfrigéré</t>
  </si>
  <si>
    <t>manque de porte pour la rotissoire</t>
  </si>
  <si>
    <t>T° prélevée par thermosonde est 19°C.
et celle affiché 4,9°C</t>
  </si>
  <si>
    <t>Revoir la température du meuble</t>
  </si>
  <si>
    <t>les trous ne sont pas protégées suite aux travaux de remodeling</t>
  </si>
  <si>
    <t>les DEIV du rayon fromages charcuterie sont remplis de cadavres d’insectes</t>
  </si>
  <si>
    <t>OK</t>
  </si>
  <si>
    <t>En boucherie déplacer le distributeur de papier au dessus du lave main</t>
  </si>
  <si>
    <t>plinthe décollée au niveau du labo</t>
  </si>
  <si>
    <t>en boucherie robinet de la plonge cassée et non fonctionelle</t>
  </si>
  <si>
    <t>manque de pistolet pour la centrale de nettoyage de la boul/pat
en boucherie la centrale de nettoyage fonctionne ans produits de Nettoyage desinfection vu l’absence de conduite</t>
  </si>
  <si>
    <t>Acceptation de deux carcasses ovines le 22/09/18 alors que le certificat de salubrité comprend une seule carcasse</t>
  </si>
  <si>
    <t>manque de conservation des certificats de salubrité des produits de la mer livrés par l'entrepot
Acceptation de deux carcasses ovines le 22/09/18 alors que le certificat de salubrité comprend une seule carcasse</t>
  </si>
  <si>
    <t>vérifier le contenu des certificats de salubrité selon les produits livrés</t>
  </si>
  <si>
    <t>entreposage des abats sans égouttoir malgré plusieurs mails envoyés par le magasin</t>
  </si>
  <si>
    <t>absence de fiches d'autocontroles de nettoyage desinfection</t>
  </si>
  <si>
    <t>absence de fiches d'autocontroles de température</t>
  </si>
  <si>
    <t xml:space="preserve">assurer l'enregistrement d'autocontroles de nettoyage desinfection </t>
  </si>
  <si>
    <t>assurer l'enregistrement d'autocontroles de température</t>
  </si>
  <si>
    <t>absnce de rapport d'audit et de son plan d'action</t>
  </si>
  <si>
    <t>afficher le rapport et etablir le plan d'action</t>
  </si>
  <si>
    <t>le couvercle de la poubelle volaille trad est cassé</t>
  </si>
  <si>
    <t>manque de verification du thermomètre depuis le 02/07/18</t>
  </si>
  <si>
    <t>absence d'eau chaude en boucherie</t>
  </si>
  <si>
    <t>T° affichée 2,9°C,T° mesurée -3,3°C</t>
  </si>
  <si>
    <t>T° affichée 7,3°C,T° mesurée 4,3°C</t>
  </si>
  <si>
    <t>manque d'enregistrement du suivi de la température a cœur des produits</t>
  </si>
  <si>
    <t>stockage anarchique et non organisé des produits de mer surgelés et saumons risque de contamination des autres produits (traiteur, et boulangerie)</t>
  </si>
  <si>
    <t>Chambre froide négative: depot de givre au niveau du sol</t>
  </si>
  <si>
    <t>Chambre froide négative: plinthe cassée et ébréchée</t>
  </si>
  <si>
    <t xml:space="preserve">peinture écaillée au niveau plafond de la ch froide positive
Chambre froide négative: plinthe cassée et ébréchée
</t>
  </si>
  <si>
    <t xml:space="preserve">présence de traces de moisissures sur la plinthe de la chambre froide
</t>
  </si>
  <si>
    <t>: étiquetage non conforme : charcuterie tranchée et sous vide chahia portant une  DLC  31/09/18 pour lot 18260 : jambon de boeuf, saucisson de dinde à l’ail et salami de bœuf</t>
  </si>
  <si>
    <t>présence de goutelettes d’eau au niveau du linéaire</t>
  </si>
  <si>
    <t>étiquetage non conforme pizza surgelée FINO : manque de DF et numéro de lot et en plus la DLC est mentionné sur une étiquette adhésive.</t>
  </si>
  <si>
    <t xml:space="preserve">étiquetage non conforme :brownies mama mia lot 113/215 et 113/220 : DF, DLC et lot invisible vu que l’impression est faite en noir sur la partie marron de l’emballage et non pas à l’endroit blanc dédié pour ca.
</t>
  </si>
  <si>
    <t>Manque d'enregistrement du suivi de température à cœur des produits</t>
  </si>
  <si>
    <t xml:space="preserve">Chambre froide négative: plinthe cassée et ébréchée
</t>
  </si>
  <si>
    <t xml:space="preserve">le meuble d’exposition est souillé avec présence de cadavres de mouches
</t>
  </si>
  <si>
    <t>présence de 7 unités de poichiche moulu périmés dont la DLC 06/09/18</t>
  </si>
  <si>
    <t>Renforcer le contrôle de DLC</t>
  </si>
  <si>
    <t>pate d'ail et harissa non protégés</t>
  </si>
  <si>
    <t xml:space="preserve">protéger les produits exposés  (harissa et pâte d'ail)
</t>
  </si>
  <si>
    <t>Absence de distributeur de savon liquide au rayon fromage/ volaille trad.</t>
  </si>
  <si>
    <t>Absence de rideaux à lanières  au niveau de la porte de réception pour empêcher la pénétration de mouches.</t>
  </si>
  <si>
    <t>présence de cafards au niveau réserve farine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</si>
</sst>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sz val="11"/>
      <name val="Calibri Light"/>
      <family val="2"/>
    </font>
    <font>
      <sz val="11"/>
      <color rgb="FF000000"/>
      <name val="Comic Sans MS"/>
      <family val="4"/>
    </font>
    <font>
      <b/>
      <sz val="18"/>
      <color rgb="FF0070C0"/>
      <name val="Century Gothic"/>
      <family val="2"/>
    </font>
    <font>
      <sz val="11"/>
      <color rgb="FF000000"/>
      <name val="Calibri Light"/>
      <family val="2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rgb="FF000000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62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left" wrapText="1"/>
      <protection locked="0"/>
    </xf>
    <xf numFmtId="0" fontId="43" fillId="17" borderId="1" xfId="0" applyFont="1" applyFill="1" applyBorder="1" applyAlignment="1" applyProtection="1">
      <alignment horizontal="left" vertical="center" wrapText="1"/>
      <protection locked="0"/>
    </xf>
    <xf numFmtId="0" fontId="44" fillId="0" borderId="1" xfId="0" applyFont="1" applyBorder="1" applyAlignment="1" applyProtection="1">
      <alignment wrapText="1"/>
      <protection locked="0"/>
    </xf>
    <xf numFmtId="9" fontId="8" fillId="14" borderId="1" xfId="0" applyNumberFormat="1" applyFont="1" applyFill="1" applyBorder="1" applyProtection="1">
      <protection locked="0"/>
    </xf>
    <xf numFmtId="9" fontId="8" fillId="16" borderId="1" xfId="0" applyNumberFormat="1" applyFont="1" applyFill="1" applyBorder="1" applyProtection="1">
      <protection locked="0"/>
    </xf>
    <xf numFmtId="165" fontId="8" fillId="0" borderId="1" xfId="0" applyNumberFormat="1" applyFont="1" applyBorder="1" applyAlignment="1" applyProtection="1">
      <alignment horizontal="left" wrapText="1"/>
      <protection locked="0"/>
    </xf>
    <xf numFmtId="0" fontId="45" fillId="0" borderId="0" xfId="0" applyFont="1" applyAlignment="1">
      <alignment horizontal="left" vertical="center" readingOrder="1"/>
    </xf>
    <xf numFmtId="0" fontId="8" fillId="0" borderId="1" xfId="0" applyFont="1" applyFill="1" applyBorder="1" applyAlignment="1" applyProtection="1">
      <alignment wrapText="1"/>
    </xf>
    <xf numFmtId="9" fontId="8" fillId="0" borderId="1" xfId="0" applyNumberFormat="1" applyFont="1" applyBorder="1" applyAlignment="1" applyProtection="1">
      <alignment wrapText="1"/>
      <protection locked="0"/>
    </xf>
    <xf numFmtId="0" fontId="44" fillId="0" borderId="1" xfId="0" applyFont="1" applyBorder="1" applyAlignment="1" applyProtection="1">
      <alignment horizontal="left" vertical="top" wrapText="1"/>
      <protection locked="0"/>
    </xf>
    <xf numFmtId="0" fontId="8" fillId="2" borderId="1" xfId="0" applyFont="1" applyFill="1" applyBorder="1" applyAlignment="1" applyProtection="1">
      <alignment horizontal="center" vertical="center" wrapText="1"/>
    </xf>
    <xf numFmtId="9" fontId="14" fillId="0" borderId="3" xfId="0" applyNumberFormat="1" applyFont="1" applyFill="1" applyBorder="1" applyAlignment="1" applyProtection="1">
      <alignment wrapText="1"/>
    </xf>
    <xf numFmtId="0" fontId="19" fillId="0" borderId="1" xfId="0" applyFont="1" applyFill="1" applyBorder="1" applyAlignment="1" applyProtection="1">
      <alignment horizontal="left" wrapText="1"/>
    </xf>
    <xf numFmtId="0" fontId="44" fillId="0" borderId="4" xfId="0" applyFont="1" applyBorder="1" applyAlignment="1" applyProtection="1">
      <alignment wrapText="1"/>
      <protection locked="0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8" fillId="4" borderId="5" xfId="0" applyFont="1" applyFill="1" applyBorder="1" applyAlignment="1" applyProtection="1">
      <alignment horizontal="center" vertical="center"/>
      <protection hidden="1"/>
    </xf>
    <xf numFmtId="0" fontId="14" fillId="0" borderId="1" xfId="0" applyFont="1" applyBorder="1" applyAlignment="1" applyProtection="1">
      <alignment vertical="center" wrapText="1"/>
    </xf>
    <xf numFmtId="0" fontId="14" fillId="0" borderId="1" xfId="0" applyFont="1" applyFill="1" applyBorder="1" applyAlignment="1" applyProtection="1">
      <alignment vertical="center" wrapText="1"/>
      <protection hidden="1"/>
    </xf>
    <xf numFmtId="0" fontId="18" fillId="0" borderId="1" xfId="0" applyFont="1" applyBorder="1" applyAlignment="1" applyProtection="1">
      <alignment wrapText="1"/>
    </xf>
    <xf numFmtId="0" fontId="46" fillId="0" borderId="1" xfId="0" applyFont="1" applyBorder="1" applyAlignment="1">
      <alignment wrapText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0.96666666666666667</c:v>
                </c:pt>
                <c:pt idx="1">
                  <c:v>1</c:v>
                </c:pt>
                <c:pt idx="2">
                  <c:v>0.71875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3280128"/>
        <c:axId val="73281920"/>
      </c:barChart>
      <c:catAx>
        <c:axId val="73280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3281920"/>
        <c:crosses val="autoZero"/>
        <c:auto val="1"/>
        <c:lblAlgn val="ctr"/>
        <c:lblOffset val="100"/>
        <c:noMultiLvlLbl val="0"/>
      </c:catAx>
      <c:valAx>
        <c:axId val="732819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3280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0.91666666666666663</c:v>
                </c:pt>
                <c:pt idx="2">
                  <c:v>0.59090909090909094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4369664"/>
        <c:axId val="74379648"/>
      </c:barChart>
      <c:catAx>
        <c:axId val="74369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4379648"/>
        <c:crosses val="autoZero"/>
        <c:auto val="1"/>
        <c:lblAlgn val="ctr"/>
        <c:lblOffset val="100"/>
        <c:noMultiLvlLbl val="0"/>
      </c:catAx>
      <c:valAx>
        <c:axId val="74379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4369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4488064"/>
        <c:axId val="74498048"/>
      </c:barChart>
      <c:catAx>
        <c:axId val="74488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4498048"/>
        <c:crosses val="autoZero"/>
        <c:auto val="1"/>
        <c:lblAlgn val="ctr"/>
        <c:lblOffset val="100"/>
        <c:noMultiLvlLbl val="0"/>
      </c:catAx>
      <c:valAx>
        <c:axId val="744980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4488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0.5</c:v>
                </c:pt>
                <c:pt idx="2">
                  <c:v>0.83333333333333337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4786688"/>
        <c:axId val="74788224"/>
      </c:barChart>
      <c:catAx>
        <c:axId val="74786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4788224"/>
        <c:crosses val="autoZero"/>
        <c:auto val="1"/>
        <c:lblAlgn val="ctr"/>
        <c:lblOffset val="100"/>
        <c:noMultiLvlLbl val="0"/>
      </c:catAx>
      <c:valAx>
        <c:axId val="74788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4786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0.95454545454545459</c:v>
                </c:pt>
                <c:pt idx="2">
                  <c:v>0.95833333333333337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4839552"/>
        <c:axId val="74841088"/>
      </c:barChart>
      <c:catAx>
        <c:axId val="74839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4841088"/>
        <c:crosses val="autoZero"/>
        <c:auto val="1"/>
        <c:lblAlgn val="ctr"/>
        <c:lblOffset val="100"/>
        <c:noMultiLvlLbl val="0"/>
      </c:catAx>
      <c:valAx>
        <c:axId val="74841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4839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4552448"/>
        <c:axId val="74553984"/>
      </c:barChart>
      <c:catAx>
        <c:axId val="74552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4553984"/>
        <c:crosses val="autoZero"/>
        <c:auto val="1"/>
        <c:lblAlgn val="ctr"/>
        <c:lblOffset val="100"/>
        <c:noMultiLvlLbl val="0"/>
      </c:catAx>
      <c:valAx>
        <c:axId val="745539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4552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0.93220338983050843</c:v>
                </c:pt>
                <c:pt idx="1">
                  <c:v>0.83050847457627119</c:v>
                </c:pt>
                <c:pt idx="2">
                  <c:v>0.8041666666666667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4617600"/>
        <c:axId val="74619136"/>
      </c:barChart>
      <c:catAx>
        <c:axId val="74617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4619136"/>
        <c:crosses val="autoZero"/>
        <c:auto val="1"/>
        <c:lblAlgn val="ctr"/>
        <c:lblOffset val="100"/>
        <c:noMultiLvlLbl val="0"/>
      </c:catAx>
      <c:valAx>
        <c:axId val="746191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4617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0.95514950166112955</c:v>
                </c:pt>
                <c:pt idx="1">
                  <c:v>0.92833333333333334</c:v>
                </c:pt>
                <c:pt idx="2">
                  <c:v>0.92492012779552712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4662272"/>
        <c:axId val="74663808"/>
      </c:barChart>
      <c:catAx>
        <c:axId val="74662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4663808"/>
        <c:crosses val="autoZero"/>
        <c:auto val="1"/>
        <c:lblAlgn val="ctr"/>
        <c:lblOffset val="100"/>
        <c:noMultiLvlLbl val="0"/>
      </c:catAx>
      <c:valAx>
        <c:axId val="74663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4662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0.94367644574581899</c:v>
                </c:pt>
                <c:pt idx="1">
                  <c:v>0.87942090395480221</c:v>
                </c:pt>
                <c:pt idx="2">
                  <c:v>0.86454339723109697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74706304"/>
        <c:axId val="74708096"/>
        <c:extLst xmlns:c16r2="http://schemas.microsoft.com/office/drawing/2015/06/chart"/>
      </c:barChart>
      <c:catAx>
        <c:axId val="7470630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4708096"/>
        <c:crosses val="autoZero"/>
        <c:auto val="1"/>
        <c:lblAlgn val="ctr"/>
        <c:lblOffset val="100"/>
        <c:noMultiLvlLbl val="0"/>
      </c:catAx>
      <c:valAx>
        <c:axId val="7470809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4706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19F-4C29-A498-BDB1D51301FE}"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19F-4C29-A498-BDB1D51301FE}"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19F-4C29-A498-BDB1D51301FE}"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0.86900000000000011</c:v>
                </c:pt>
                <c:pt idx="1">
                  <c:v>0.76736111111111116</c:v>
                </c:pt>
                <c:pt idx="2">
                  <c:v>0.59166666666666679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74745344"/>
        <c:axId val="74746880"/>
        <c:extLst xmlns:c16r2="http://schemas.microsoft.com/office/drawing/2015/06/chart"/>
      </c:barChart>
      <c:catAx>
        <c:axId val="74745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4746880"/>
        <c:crosses val="autoZero"/>
        <c:auto val="1"/>
        <c:lblAlgn val="ctr"/>
        <c:lblOffset val="100"/>
        <c:noMultiLvlLbl val="0"/>
      </c:catAx>
      <c:valAx>
        <c:axId val="747468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4745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0.94594594594594594</c:v>
                </c:pt>
                <c:pt idx="1">
                  <c:v>0.97368421052631582</c:v>
                </c:pt>
                <c:pt idx="2">
                  <c:v>0.97297297297297303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1450368"/>
        <c:axId val="73924608"/>
      </c:barChart>
      <c:catAx>
        <c:axId val="111450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3924608"/>
        <c:crosses val="autoZero"/>
        <c:auto val="1"/>
        <c:lblAlgn val="ctr"/>
        <c:lblOffset val="100"/>
        <c:noMultiLvlLbl val="0"/>
      </c:catAx>
      <c:valAx>
        <c:axId val="73924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1450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0.94117647058823528</c:v>
                </c:pt>
                <c:pt idx="1">
                  <c:v>0.9285714285714286</c:v>
                </c:pt>
                <c:pt idx="2">
                  <c:v>0.98571428571428577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3963392"/>
        <c:axId val="73964928"/>
      </c:barChart>
      <c:catAx>
        <c:axId val="73963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3964928"/>
        <c:crosses val="autoZero"/>
        <c:auto val="1"/>
        <c:lblAlgn val="ctr"/>
        <c:lblOffset val="100"/>
        <c:noMultiLvlLbl val="0"/>
      </c:catAx>
      <c:valAx>
        <c:axId val="73964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3963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0.98333333333333328</c:v>
                </c:pt>
                <c:pt idx="1">
                  <c:v>0.71875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4077696"/>
        <c:axId val="74079232"/>
      </c:barChart>
      <c:catAx>
        <c:axId val="74077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4079232"/>
        <c:crosses val="autoZero"/>
        <c:auto val="1"/>
        <c:lblAlgn val="ctr"/>
        <c:lblOffset val="100"/>
        <c:noMultiLvlLbl val="0"/>
      </c:catAx>
      <c:valAx>
        <c:axId val="74079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4077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0.91249999999999998</c:v>
                </c:pt>
                <c:pt idx="1">
                  <c:v>0.90243902439024393</c:v>
                </c:pt>
                <c:pt idx="2">
                  <c:v>0.90243902439024393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4394240"/>
        <c:axId val="74396032"/>
      </c:barChart>
      <c:catAx>
        <c:axId val="7439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4396032"/>
        <c:crosses val="autoZero"/>
        <c:auto val="1"/>
        <c:lblAlgn val="ctr"/>
        <c:lblOffset val="100"/>
        <c:noMultiLvlLbl val="0"/>
      </c:catAx>
      <c:valAx>
        <c:axId val="74396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4394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0.97142857142857142</c:v>
                </c:pt>
                <c:pt idx="1">
                  <c:v>0.97142857142857142</c:v>
                </c:pt>
                <c:pt idx="2">
                  <c:v>0.97222222222222221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4126848"/>
        <c:axId val="74128000"/>
      </c:barChart>
      <c:catAx>
        <c:axId val="74126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4128000"/>
        <c:crosses val="autoZero"/>
        <c:auto val="1"/>
        <c:lblAlgn val="ctr"/>
        <c:lblOffset val="100"/>
        <c:noMultiLvlLbl val="0"/>
      </c:catAx>
      <c:valAx>
        <c:axId val="741280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4126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1</c:v>
                </c:pt>
                <c:pt idx="1">
                  <c:v>0.97499999999999998</c:v>
                </c:pt>
                <c:pt idx="2">
                  <c:v>0.97916666666666663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4170752"/>
        <c:axId val="74172288"/>
      </c:barChart>
      <c:catAx>
        <c:axId val="74170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4172288"/>
        <c:crosses val="autoZero"/>
        <c:auto val="1"/>
        <c:lblAlgn val="ctr"/>
        <c:lblOffset val="100"/>
        <c:noMultiLvlLbl val="0"/>
      </c:catAx>
      <c:valAx>
        <c:axId val="741722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4170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0.77777777777777779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4199040"/>
        <c:axId val="74200576"/>
      </c:barChart>
      <c:catAx>
        <c:axId val="74199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4200576"/>
        <c:crosses val="autoZero"/>
        <c:auto val="1"/>
        <c:lblAlgn val="ctr"/>
        <c:lblOffset val="100"/>
        <c:noMultiLvlLbl val="0"/>
      </c:catAx>
      <c:valAx>
        <c:axId val="74200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4199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1</c:v>
                </c:pt>
                <c:pt idx="1">
                  <c:v>0.98148148148148151</c:v>
                </c:pt>
                <c:pt idx="2">
                  <c:v>0.93103448275862066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4324992"/>
        <c:axId val="74326784"/>
      </c:barChart>
      <c:catAx>
        <c:axId val="74324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4326784"/>
        <c:crosses val="autoZero"/>
        <c:auto val="1"/>
        <c:lblAlgn val="ctr"/>
        <c:lblOffset val="100"/>
        <c:noMultiLvlLbl val="0"/>
      </c:catAx>
      <c:valAx>
        <c:axId val="743267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4324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66" zoomScaleSheetLayoutView="100" workbookViewId="0">
      <selection activeCell="M70" sqref="M70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306" t="s">
        <v>324</v>
      </c>
      <c r="B18" s="306"/>
      <c r="C18" s="306"/>
      <c r="D18" s="307" t="s">
        <v>412</v>
      </c>
      <c r="E18" s="307"/>
      <c r="F18" s="307"/>
      <c r="G18" s="307"/>
      <c r="H18" s="307"/>
      <c r="I18" s="307"/>
      <c r="J18" s="307"/>
      <c r="K18" s="307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08" t="s">
        <v>325</v>
      </c>
      <c r="B21" s="308"/>
      <c r="C21" s="308"/>
      <c r="D21" s="308"/>
      <c r="E21" s="308"/>
      <c r="F21" s="308"/>
      <c r="G21" s="308"/>
      <c r="H21" s="308"/>
      <c r="I21" s="308"/>
      <c r="J21" s="308"/>
      <c r="K21" s="308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309" t="s">
        <v>327</v>
      </c>
      <c r="C23" s="309"/>
      <c r="D23" s="78"/>
      <c r="E23" s="78"/>
      <c r="F23" s="78"/>
      <c r="G23" s="78"/>
      <c r="H23" s="78"/>
      <c r="I23" s="78"/>
      <c r="J23" s="77" t="str">
        <f>D18</f>
        <v>LAFAYETTE</v>
      </c>
    </row>
    <row r="24" spans="1:11" ht="33" customHeight="1" x14ac:dyDescent="0.25">
      <c r="A24" s="86" t="s">
        <v>328</v>
      </c>
      <c r="B24" s="310">
        <f>AVERAGE('A1 Exploitation'!D549,'A1 Technique'!D199)</f>
        <v>0.94367644574581899</v>
      </c>
      <c r="C24" s="310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310">
        <f>AVERAGE('A2 Exploitation'!D549,'A2 Technique'!D199)</f>
        <v>0.87942090395480221</v>
      </c>
      <c r="C25" s="310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310">
        <f>AVERAGE('A3 Exploitation'!D549,'A3 Technique'!D199)</f>
        <v>0.86454339723109697</v>
      </c>
      <c r="C26" s="310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310">
        <f>AVERAGE('A4 Exploitation'!D549,'A4 Technique'!D199)</f>
        <v>0</v>
      </c>
      <c r="C27" s="310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310">
        <f>AVERAGE('A5 Exploitation'!D549,'A5 Technique'!D199)</f>
        <v>0</v>
      </c>
      <c r="C28" s="310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310">
        <f>AVERAGE('A6 Exploitation'!D549,'A6 Technique'!D199)</f>
        <v>0</v>
      </c>
      <c r="C29" s="310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309" t="s">
        <v>334</v>
      </c>
      <c r="C33" s="309"/>
      <c r="D33" s="78"/>
      <c r="E33" s="78"/>
      <c r="F33" s="78"/>
      <c r="G33" s="78"/>
      <c r="H33" s="78"/>
      <c r="I33" s="78"/>
      <c r="J33" s="77" t="str">
        <f>D18</f>
        <v>LAFAYETTE</v>
      </c>
    </row>
    <row r="34" spans="1:10" ht="33" customHeight="1" x14ac:dyDescent="0.25">
      <c r="A34" s="86" t="s">
        <v>328</v>
      </c>
      <c r="B34" s="310">
        <f>'A1 Exploitation'!D549</f>
        <v>0.95514950166112955</v>
      </c>
      <c r="C34" s="310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310">
        <f>'A2 Exploitation'!D549</f>
        <v>0.92833333333333334</v>
      </c>
      <c r="C35" s="310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310">
        <f>'A3 Exploitation'!D549</f>
        <v>0.92492012779552712</v>
      </c>
      <c r="C36" s="310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310">
        <f>'A4 Exploitation'!D549</f>
        <v>0</v>
      </c>
      <c r="C37" s="310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310">
        <f>'A5 Exploitation'!D549</f>
        <v>0</v>
      </c>
      <c r="C38" s="310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310">
        <f>'A6 Exploitation'!D549</f>
        <v>0</v>
      </c>
      <c r="C39" s="310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11" t="s">
        <v>335</v>
      </c>
      <c r="C42" s="311"/>
      <c r="D42" s="78"/>
      <c r="E42" s="78"/>
      <c r="F42" s="78"/>
      <c r="G42" s="78"/>
      <c r="H42" s="78"/>
      <c r="I42" s="78"/>
      <c r="J42" s="77" t="str">
        <f>D18</f>
        <v>LAFAYETTE</v>
      </c>
    </row>
    <row r="43" spans="1:10" ht="33" customHeight="1" x14ac:dyDescent="0.25">
      <c r="A43" s="86" t="s">
        <v>328</v>
      </c>
      <c r="B43" s="310">
        <f>AVERAGE('A1 Exploitation'!D547, 'A1 Technique'!D197)</f>
        <v>0.86900000000000011</v>
      </c>
      <c r="C43" s="310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310">
        <f>AVERAGE('A2 Exploitation'!D547, 'A2 Technique'!D197)</f>
        <v>0.76736111111111116</v>
      </c>
      <c r="C44" s="310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310">
        <f>AVERAGE('A3 Exploitation'!D547, 'A3 Technique'!D197)</f>
        <v>0.59166666666666679</v>
      </c>
      <c r="C45" s="310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310" t="e">
        <f>AVERAGE('A4 Exploitation'!D547, 'A4 Technique'!D197)</f>
        <v>#DIV/0!</v>
      </c>
      <c r="C46" s="310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310" t="e">
        <f>AVERAGE('A5 Exploitation'!D547, 'A5 Technique'!D197)</f>
        <v>#DIV/0!</v>
      </c>
      <c r="C47" s="310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310" t="e">
        <f>AVERAGE('A6 Exploitation'!D547, 'A6 Technique'!D197)</f>
        <v>#DIV/0!</v>
      </c>
      <c r="C48" s="310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309" t="s">
        <v>336</v>
      </c>
      <c r="C51" s="309"/>
      <c r="D51" s="78"/>
      <c r="E51" s="78"/>
      <c r="F51" s="78"/>
      <c r="G51" s="78"/>
      <c r="H51" s="78"/>
      <c r="I51" s="78"/>
      <c r="J51" s="77" t="str">
        <f>D18</f>
        <v>LAFAYETTE</v>
      </c>
    </row>
    <row r="52" spans="1:10" ht="33" customHeight="1" x14ac:dyDescent="0.25">
      <c r="A52" s="86" t="s">
        <v>328</v>
      </c>
      <c r="B52" s="312">
        <f>'A1 Exploitation'!D46</f>
        <v>0.96666666666666667</v>
      </c>
      <c r="C52" s="312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12">
        <f>'A2 Exploitation'!D46</f>
        <v>1</v>
      </c>
      <c r="C53" s="312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12">
        <f>'A3 Exploitation'!D46</f>
        <v>0.71875</v>
      </c>
      <c r="C54" s="312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12">
        <f>'A4 Exploitation'!D46</f>
        <v>0</v>
      </c>
      <c r="C55" s="312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12">
        <f>'A5 Exploitation'!D46</f>
        <v>0</v>
      </c>
      <c r="C56" s="312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12">
        <f>'A6 Exploitation'!D46</f>
        <v>0</v>
      </c>
      <c r="C57" s="312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309" t="s">
        <v>337</v>
      </c>
      <c r="C60" s="309"/>
      <c r="D60" s="78"/>
      <c r="E60" s="78"/>
      <c r="F60" s="78"/>
      <c r="G60" s="78"/>
      <c r="H60" s="78"/>
      <c r="I60" s="78"/>
      <c r="J60" s="77" t="str">
        <f>D18</f>
        <v>LAFAYETTE</v>
      </c>
    </row>
    <row r="61" spans="1:10" ht="33" customHeight="1" x14ac:dyDescent="0.25">
      <c r="A61" s="86" t="s">
        <v>328</v>
      </c>
      <c r="B61" s="310">
        <f>'A1 Exploitation'!D103</f>
        <v>0.94594594594594594</v>
      </c>
      <c r="C61" s="310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310">
        <f>'A2 Exploitation'!D103</f>
        <v>0.97368421052631582</v>
      </c>
      <c r="C62" s="310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310">
        <f>'A3 Exploitation'!D103</f>
        <v>0.97297297297297303</v>
      </c>
      <c r="C63" s="310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310">
        <f>'A4 Exploitation'!D103</f>
        <v>0</v>
      </c>
      <c r="C64" s="310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310">
        <f>'A5 Exploitation'!D103</f>
        <v>0</v>
      </c>
      <c r="C65" s="310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310">
        <f>'A6 Exploitation'!D103</f>
        <v>0</v>
      </c>
      <c r="C66" s="310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309" t="s">
        <v>338</v>
      </c>
      <c r="C69" s="309"/>
      <c r="D69" s="78"/>
      <c r="E69" s="78"/>
      <c r="F69" s="78"/>
      <c r="G69" s="78"/>
      <c r="H69" s="78"/>
      <c r="I69" s="78"/>
      <c r="J69" s="77" t="str">
        <f>D18</f>
        <v>LAFAYETTE</v>
      </c>
    </row>
    <row r="70" spans="1:10" ht="33" customHeight="1" x14ac:dyDescent="0.25">
      <c r="A70" s="86" t="s">
        <v>328</v>
      </c>
      <c r="B70" s="310">
        <f>'A1 Exploitation'!D158</f>
        <v>0.94117647058823528</v>
      </c>
      <c r="C70" s="310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310">
        <f>'A2 Exploitation'!D158</f>
        <v>0.9285714285714286</v>
      </c>
      <c r="C71" s="310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310">
        <f>'A3 Exploitation'!D158</f>
        <v>0.98571428571428577</v>
      </c>
      <c r="C72" s="310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310">
        <f>'A4 Exploitation'!D158</f>
        <v>0</v>
      </c>
      <c r="C73" s="310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310">
        <f>'A5 Exploitation'!D158</f>
        <v>0</v>
      </c>
      <c r="C74" s="310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310">
        <f>'A6 Exploitation'!D158</f>
        <v>0</v>
      </c>
      <c r="C75" s="310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309" t="s">
        <v>339</v>
      </c>
      <c r="C78" s="309"/>
      <c r="D78" s="78"/>
      <c r="E78" s="78"/>
      <c r="F78" s="78"/>
      <c r="G78" s="78"/>
      <c r="H78" s="78"/>
      <c r="I78" s="78"/>
      <c r="J78" s="77" t="str">
        <f>D18</f>
        <v>LAFAYETTE</v>
      </c>
    </row>
    <row r="79" spans="1:10" ht="33" customHeight="1" x14ac:dyDescent="0.25">
      <c r="A79" s="86" t="s">
        <v>328</v>
      </c>
      <c r="B79" s="310">
        <f>'A1 Exploitation'!D205</f>
        <v>0.98333333333333328</v>
      </c>
      <c r="C79" s="310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310">
        <f>'A2 Exploitation'!D205</f>
        <v>0.71875</v>
      </c>
      <c r="C80" s="310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310">
        <f>'A3 Exploitation'!D205</f>
        <v>1</v>
      </c>
      <c r="C81" s="310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310">
        <f>'A4 Exploitation'!D205</f>
        <v>0</v>
      </c>
      <c r="C82" s="310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310">
        <f>'A5 Exploitation'!D205</f>
        <v>0</v>
      </c>
      <c r="C83" s="310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310">
        <f>'A6 Exploitation'!D205</f>
        <v>0</v>
      </c>
      <c r="C84" s="310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309" t="s">
        <v>340</v>
      </c>
      <c r="C87" s="309"/>
      <c r="D87" s="78"/>
      <c r="E87" s="78"/>
      <c r="F87" s="78"/>
      <c r="G87" s="78"/>
      <c r="H87" s="78"/>
      <c r="I87" s="78"/>
      <c r="J87" s="77" t="str">
        <f>D18</f>
        <v>LAFAYETTE</v>
      </c>
    </row>
    <row r="88" spans="1:10" ht="33" customHeight="1" x14ac:dyDescent="0.25">
      <c r="A88" s="86" t="s">
        <v>328</v>
      </c>
      <c r="B88" s="310">
        <f>'A1 Exploitation'!D266</f>
        <v>0.91249999999999998</v>
      </c>
      <c r="C88" s="310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310">
        <f>'A2 Exploitation'!D266</f>
        <v>0.90243902439024393</v>
      </c>
      <c r="C89" s="310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310">
        <f>'A3 Exploitation'!D266</f>
        <v>0.90243902439024393</v>
      </c>
      <c r="C90" s="310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310">
        <f>'A4 Exploitation'!D266</f>
        <v>0</v>
      </c>
      <c r="C91" s="310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310">
        <f>'A5 Exploitation'!D266</f>
        <v>0</v>
      </c>
      <c r="C92" s="310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310">
        <f>'A6 Exploitation'!D266</f>
        <v>0</v>
      </c>
      <c r="C93" s="310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309" t="s">
        <v>341</v>
      </c>
      <c r="C96" s="309"/>
      <c r="D96" s="78"/>
      <c r="E96" s="78"/>
      <c r="F96" s="78"/>
      <c r="G96" s="78"/>
      <c r="H96" s="78"/>
      <c r="I96" s="78"/>
      <c r="J96" s="77" t="str">
        <f>D18</f>
        <v>LAFAYETTE</v>
      </c>
    </row>
    <row r="97" spans="1:10" ht="33" customHeight="1" x14ac:dyDescent="0.25">
      <c r="A97" s="86" t="s">
        <v>328</v>
      </c>
      <c r="B97" s="310">
        <f>'A1 Exploitation'!D318</f>
        <v>0.97142857142857142</v>
      </c>
      <c r="C97" s="310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310">
        <f>'A2 Exploitation'!D318</f>
        <v>0.97142857142857142</v>
      </c>
      <c r="C98" s="310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310">
        <f>'A3 Exploitation'!D318</f>
        <v>0.97222222222222221</v>
      </c>
      <c r="C99" s="310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310">
        <f>'A4 Exploitation'!D318</f>
        <v>0</v>
      </c>
      <c r="C100" s="310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310">
        <f>'A5 Exploitation'!D318</f>
        <v>0</v>
      </c>
      <c r="C101" s="310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310">
        <f>'A6 Exploitation'!D318</f>
        <v>0</v>
      </c>
      <c r="C102" s="310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309" t="s">
        <v>342</v>
      </c>
      <c r="C105" s="309"/>
      <c r="D105" s="78"/>
      <c r="E105" s="78"/>
      <c r="F105" s="78"/>
      <c r="G105" s="78"/>
      <c r="H105" s="78"/>
      <c r="I105" s="78"/>
      <c r="J105" s="77" t="str">
        <f>D18</f>
        <v>LAFAYETTE</v>
      </c>
    </row>
    <row r="106" spans="1:10" ht="33" customHeight="1" x14ac:dyDescent="0.25">
      <c r="A106" s="86" t="s">
        <v>328</v>
      </c>
      <c r="B106" s="310">
        <f>'A1 Exploitation'!D358</f>
        <v>1</v>
      </c>
      <c r="C106" s="310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310">
        <f>'A2 Exploitation'!D358</f>
        <v>0.97499999999999998</v>
      </c>
      <c r="C107" s="310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310">
        <f>'A3 Exploitation'!D358</f>
        <v>0.97916666666666663</v>
      </c>
      <c r="C108" s="310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310">
        <f>'A4 Exploitation'!D358</f>
        <v>0</v>
      </c>
      <c r="C109" s="310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310">
        <f>'A5 Exploitation'!D358</f>
        <v>0</v>
      </c>
      <c r="C110" s="310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310">
        <f>'A6 Exploitation'!D358</f>
        <v>0</v>
      </c>
      <c r="C111" s="310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309" t="s">
        <v>343</v>
      </c>
      <c r="C114" s="309"/>
      <c r="D114" s="78"/>
      <c r="E114" s="78"/>
      <c r="F114" s="78"/>
      <c r="G114" s="78"/>
      <c r="H114" s="78"/>
      <c r="I114" s="78"/>
      <c r="J114" s="77" t="str">
        <f>D18</f>
        <v>LAFAYETTE</v>
      </c>
    </row>
    <row r="115" spans="1:10" ht="33" customHeight="1" x14ac:dyDescent="0.25">
      <c r="A115" s="86" t="s">
        <v>328</v>
      </c>
      <c r="B115" s="310">
        <f>'A1 Exploitation'!D391</f>
        <v>0.77777777777777779</v>
      </c>
      <c r="C115" s="310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310">
        <f>'A2 Exploitation'!D391</f>
        <v>1</v>
      </c>
      <c r="C116" s="310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310">
        <f>'A3 Exploitation'!D391</f>
        <v>1</v>
      </c>
      <c r="C117" s="310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310">
        <f>'A4 Exploitation'!D391</f>
        <v>0</v>
      </c>
      <c r="C118" s="310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310">
        <f>'A5 Exploitation'!D391</f>
        <v>0</v>
      </c>
      <c r="C119" s="310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310">
        <f>'A6 Exploitation'!D391</f>
        <v>0</v>
      </c>
      <c r="C120" s="310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309" t="s">
        <v>344</v>
      </c>
      <c r="C123" s="309"/>
      <c r="D123" s="78"/>
      <c r="E123" s="78"/>
      <c r="F123" s="78"/>
      <c r="G123" s="78"/>
      <c r="H123" s="78"/>
      <c r="I123" s="78"/>
      <c r="J123" s="77" t="str">
        <f>D18</f>
        <v>LAFAYETTE</v>
      </c>
    </row>
    <row r="124" spans="1:10" ht="33" customHeight="1" x14ac:dyDescent="0.25">
      <c r="A124" s="86" t="s">
        <v>328</v>
      </c>
      <c r="B124" s="310">
        <f>'A1 Exploitation'!D444</f>
        <v>1</v>
      </c>
      <c r="C124" s="310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310">
        <f>'A2 Exploitation'!D444</f>
        <v>0.98148148148148151</v>
      </c>
      <c r="C125" s="310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310">
        <f>'A3 Exploitation'!D444</f>
        <v>0.93103448275862066</v>
      </c>
      <c r="C126" s="310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310">
        <f>'A4 Exploitation'!D444</f>
        <v>0</v>
      </c>
      <c r="C127" s="310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310">
        <f>'A5 Exploitation'!D444</f>
        <v>0</v>
      </c>
      <c r="C128" s="310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310">
        <f>'A6 Exploitation'!D444</f>
        <v>0</v>
      </c>
      <c r="C129" s="310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309" t="s">
        <v>345</v>
      </c>
      <c r="C132" s="309"/>
      <c r="D132" s="78"/>
      <c r="E132" s="78"/>
      <c r="F132" s="78"/>
      <c r="G132" s="78"/>
      <c r="H132" s="78"/>
      <c r="I132" s="78"/>
      <c r="J132" s="77" t="str">
        <f>D18</f>
        <v>LAFAYETTE</v>
      </c>
    </row>
    <row r="133" spans="1:10" ht="33" customHeight="1" x14ac:dyDescent="0.25">
      <c r="A133" s="86" t="s">
        <v>328</v>
      </c>
      <c r="B133" s="310">
        <f>'A1 Exploitation'!D481</f>
        <v>1</v>
      </c>
      <c r="C133" s="310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310">
        <f>'A2 Exploitation'!D481</f>
        <v>0.91666666666666663</v>
      </c>
      <c r="C134" s="310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310">
        <f>'A3 Exploitation'!D481</f>
        <v>0.59090909090909094</v>
      </c>
      <c r="C135" s="310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310">
        <f>'A4 Exploitation'!D481</f>
        <v>0</v>
      </c>
      <c r="C136" s="310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310">
        <f>'A5 Exploitation'!D481</f>
        <v>0</v>
      </c>
      <c r="C137" s="310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310">
        <f>'A6 Exploitation'!D481</f>
        <v>0</v>
      </c>
      <c r="C138" s="310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309" t="s">
        <v>346</v>
      </c>
      <c r="C141" s="309"/>
      <c r="D141" s="78"/>
      <c r="E141" s="78"/>
      <c r="F141" s="78"/>
      <c r="G141" s="78"/>
      <c r="H141" s="78"/>
      <c r="I141" s="78"/>
      <c r="J141" s="77" t="str">
        <f>D18</f>
        <v>LAFAYETTE</v>
      </c>
    </row>
    <row r="142" spans="1:10" ht="33" customHeight="1" x14ac:dyDescent="0.25">
      <c r="A142" s="86" t="s">
        <v>328</v>
      </c>
      <c r="B142" s="310">
        <f>'A1 Exploitation'!D503</f>
        <v>1</v>
      </c>
      <c r="C142" s="310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310">
        <f>'A2 Exploitation'!D503</f>
        <v>1</v>
      </c>
      <c r="C143" s="310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310">
        <f>'A3 Exploitation'!D503</f>
        <v>1</v>
      </c>
      <c r="C144" s="310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310">
        <f>'A4 Exploitation'!D503</f>
        <v>0</v>
      </c>
      <c r="C145" s="310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310">
        <f>'A5 Exploitation'!D503</f>
        <v>0</v>
      </c>
      <c r="C146" s="310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310">
        <f>'A6 Exploitation'!D503</f>
        <v>0</v>
      </c>
      <c r="C147" s="310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309" t="s">
        <v>347</v>
      </c>
      <c r="C150" s="309"/>
      <c r="D150" s="78"/>
      <c r="E150" s="78"/>
      <c r="F150" s="78"/>
      <c r="G150" s="78"/>
      <c r="H150" s="78"/>
      <c r="I150" s="78"/>
      <c r="J150" s="77" t="str">
        <f>D18</f>
        <v>LAFAYETTE</v>
      </c>
    </row>
    <row r="151" spans="1:10" ht="33" customHeight="1" x14ac:dyDescent="0.25">
      <c r="A151" s="86" t="s">
        <v>328</v>
      </c>
      <c r="B151" s="310">
        <f>'A1 Exploitation'!D514</f>
        <v>1</v>
      </c>
      <c r="C151" s="310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310">
        <f>'A2 Exploitation'!D514</f>
        <v>0.5</v>
      </c>
      <c r="C152" s="310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310">
        <f>'A3 Exploitation'!D514</f>
        <v>0.83333333333333337</v>
      </c>
      <c r="C153" s="310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310">
        <f>'A4 Exploitation'!D514</f>
        <v>0</v>
      </c>
      <c r="C154" s="310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310">
        <f>'A5 Exploitation'!D514</f>
        <v>0</v>
      </c>
      <c r="C155" s="310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310">
        <f>'A6 Exploitation'!D514</f>
        <v>0</v>
      </c>
      <c r="C156" s="310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313"/>
      <c r="C159" s="313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309" t="s">
        <v>348</v>
      </c>
      <c r="C160" s="309"/>
      <c r="D160" s="78"/>
      <c r="E160" s="78"/>
      <c r="F160" s="78"/>
      <c r="G160" s="78"/>
      <c r="H160" s="78"/>
      <c r="I160" s="78"/>
      <c r="J160" s="77" t="str">
        <f>D18</f>
        <v>LAFAYETTE</v>
      </c>
    </row>
    <row r="161" spans="1:10" ht="33" customHeight="1" x14ac:dyDescent="0.25">
      <c r="A161" s="86" t="s">
        <v>328</v>
      </c>
      <c r="B161" s="310">
        <f>'A1 Exploitation'!D534</f>
        <v>1</v>
      </c>
      <c r="C161" s="310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310">
        <f>'A2 Exploitation'!D534</f>
        <v>0.95454545454545459</v>
      </c>
      <c r="C162" s="310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310">
        <f>'A3 Exploitation'!D534</f>
        <v>0.95833333333333337</v>
      </c>
      <c r="C163" s="310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310">
        <f>'A4 Exploitation'!D534</f>
        <v>0</v>
      </c>
      <c r="C164" s="310"/>
    </row>
    <row r="165" spans="1:10" ht="33" customHeight="1" x14ac:dyDescent="0.25">
      <c r="A165" s="85" t="s">
        <v>332</v>
      </c>
      <c r="B165" s="310">
        <f>'A5 Exploitation'!D534</f>
        <v>0</v>
      </c>
      <c r="C165" s="310"/>
    </row>
    <row r="166" spans="1:10" ht="18" x14ac:dyDescent="0.25">
      <c r="A166" s="85" t="s">
        <v>333</v>
      </c>
      <c r="B166" s="310">
        <f>'A6 Exploitation'!D534</f>
        <v>0</v>
      </c>
      <c r="C166" s="310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309" t="s">
        <v>349</v>
      </c>
      <c r="C169" s="309"/>
      <c r="J169" s="77" t="str">
        <f>D18</f>
        <v>LAFAYETTE</v>
      </c>
    </row>
    <row r="170" spans="1:10" ht="33" customHeight="1" x14ac:dyDescent="0.25">
      <c r="A170" s="86" t="s">
        <v>328</v>
      </c>
      <c r="B170" s="310">
        <f>'A1 Exploitation'!D545</f>
        <v>1</v>
      </c>
      <c r="C170" s="310"/>
    </row>
    <row r="171" spans="1:10" ht="33" customHeight="1" x14ac:dyDescent="0.25">
      <c r="A171" s="85" t="s">
        <v>329</v>
      </c>
      <c r="B171" s="310">
        <f>'A2 Exploitation'!D545</f>
        <v>1</v>
      </c>
      <c r="C171" s="310"/>
    </row>
    <row r="172" spans="1:10" ht="33" customHeight="1" x14ac:dyDescent="0.25">
      <c r="A172" s="86" t="s">
        <v>330</v>
      </c>
      <c r="B172" s="310">
        <f>'A3 Exploitation'!D545</f>
        <v>1</v>
      </c>
      <c r="C172" s="310"/>
    </row>
    <row r="173" spans="1:10" ht="33" customHeight="1" x14ac:dyDescent="0.25">
      <c r="A173" s="86" t="s">
        <v>331</v>
      </c>
      <c r="B173" s="310">
        <f>'A4 Exploitation'!D545</f>
        <v>0</v>
      </c>
      <c r="C173" s="310"/>
    </row>
    <row r="174" spans="1:10" ht="33" customHeight="1" x14ac:dyDescent="0.25">
      <c r="A174" s="85" t="s">
        <v>332</v>
      </c>
      <c r="B174" s="310">
        <f>'A5 Exploitation'!D545</f>
        <v>0</v>
      </c>
      <c r="C174" s="310"/>
    </row>
    <row r="175" spans="1:10" ht="18" x14ac:dyDescent="0.25">
      <c r="A175" s="85" t="s">
        <v>333</v>
      </c>
      <c r="B175" s="310">
        <f>'A6 Exploitation'!D545</f>
        <v>0</v>
      </c>
      <c r="C175" s="310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309" t="s">
        <v>350</v>
      </c>
      <c r="C178" s="309"/>
      <c r="J178" s="77" t="str">
        <f>D18</f>
        <v>LAFAYETTE</v>
      </c>
    </row>
    <row r="179" spans="1:10" ht="33" customHeight="1" x14ac:dyDescent="0.25">
      <c r="A179" s="86" t="s">
        <v>328</v>
      </c>
      <c r="B179" s="310">
        <f>'A1 Technique'!D199</f>
        <v>0.93220338983050843</v>
      </c>
      <c r="C179" s="310"/>
    </row>
    <row r="180" spans="1:10" ht="33" customHeight="1" x14ac:dyDescent="0.25">
      <c r="A180" s="85" t="s">
        <v>329</v>
      </c>
      <c r="B180" s="310">
        <f>'A2 Technique'!D199</f>
        <v>0.83050847457627119</v>
      </c>
      <c r="C180" s="310"/>
    </row>
    <row r="181" spans="1:10" ht="33" customHeight="1" x14ac:dyDescent="0.25">
      <c r="A181" s="86" t="s">
        <v>330</v>
      </c>
      <c r="B181" s="310">
        <f>'A3 Technique'!D199</f>
        <v>0.8041666666666667</v>
      </c>
      <c r="C181" s="310"/>
    </row>
    <row r="182" spans="1:10" ht="33" customHeight="1" x14ac:dyDescent="0.25">
      <c r="A182" s="86" t="s">
        <v>331</v>
      </c>
      <c r="B182" s="310">
        <f>'A4 Technique'!D199</f>
        <v>0</v>
      </c>
      <c r="C182" s="310"/>
    </row>
    <row r="183" spans="1:10" ht="33" customHeight="1" x14ac:dyDescent="0.25">
      <c r="A183" s="85" t="s">
        <v>332</v>
      </c>
      <c r="B183" s="310">
        <f>'A5 Technique'!D199</f>
        <v>0</v>
      </c>
      <c r="C183" s="310"/>
    </row>
    <row r="184" spans="1:10" ht="18" x14ac:dyDescent="0.25">
      <c r="A184" s="85" t="s">
        <v>333</v>
      </c>
      <c r="B184" s="310">
        <f>'A6 Technique'!D199</f>
        <v>0</v>
      </c>
      <c r="C184" s="310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5"/>
      <c r="E1" s="315"/>
      <c r="F1" s="315"/>
      <c r="G1" s="315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16" t="s">
        <v>179</v>
      </c>
      <c r="B7" s="316"/>
      <c r="C7" s="316"/>
      <c r="D7" s="316"/>
      <c r="E7" s="316"/>
      <c r="F7" s="316"/>
      <c r="G7" s="125"/>
    </row>
    <row r="8" spans="1:7" ht="29.25" x14ac:dyDescent="0.45">
      <c r="A8" s="317" t="str">
        <f>'Page de garde'!D18</f>
        <v>LAFAYETTE</v>
      </c>
      <c r="B8" s="317"/>
      <c r="C8" s="317"/>
      <c r="D8" s="317"/>
      <c r="E8" s="317"/>
      <c r="F8" s="317"/>
      <c r="G8" s="125"/>
    </row>
    <row r="9" spans="1:7" ht="24" x14ac:dyDescent="0.45">
      <c r="A9" s="14" t="s">
        <v>42</v>
      </c>
      <c r="B9" s="318"/>
      <c r="C9" s="318"/>
      <c r="D9" s="318"/>
      <c r="E9" s="318"/>
      <c r="F9" s="318"/>
      <c r="G9" s="125"/>
    </row>
    <row r="10" spans="1:7" ht="24" x14ac:dyDescent="0.45">
      <c r="A10" s="15" t="s">
        <v>44</v>
      </c>
      <c r="B10" s="319"/>
      <c r="C10" s="319"/>
      <c r="D10" s="319"/>
      <c r="E10" s="319"/>
      <c r="F10" s="319"/>
      <c r="G10" s="125"/>
    </row>
    <row r="11" spans="1:7" ht="24" x14ac:dyDescent="0.45">
      <c r="A11" s="14" t="s">
        <v>43</v>
      </c>
      <c r="B11" s="314"/>
      <c r="C11" s="314"/>
      <c r="D11" s="314"/>
      <c r="E11" s="314"/>
      <c r="F11" s="314"/>
      <c r="G11" s="125"/>
    </row>
    <row r="12" spans="1:7" ht="24" x14ac:dyDescent="0.45">
      <c r="A12" s="14" t="s">
        <v>239</v>
      </c>
      <c r="B12" s="320">
        <f>D549</f>
        <v>0</v>
      </c>
      <c r="C12" s="320"/>
      <c r="D12" s="320"/>
      <c r="E12" s="320"/>
      <c r="F12" s="320"/>
      <c r="G12" s="125"/>
    </row>
    <row r="13" spans="1:7" ht="22.5" x14ac:dyDescent="0.45">
      <c r="D13" s="321"/>
      <c r="E13" s="321"/>
      <c r="F13" s="321"/>
      <c r="G13" s="321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22" t="s">
        <v>30</v>
      </c>
      <c r="B17" s="323" t="s">
        <v>31</v>
      </c>
      <c r="C17" s="323"/>
      <c r="D17" s="323" t="s">
        <v>46</v>
      </c>
      <c r="E17" s="324" t="s">
        <v>310</v>
      </c>
      <c r="F17" s="324" t="s">
        <v>358</v>
      </c>
    </row>
    <row r="18" spans="1:8" ht="16.5" customHeight="1" x14ac:dyDescent="0.3">
      <c r="A18" s="322"/>
      <c r="B18" s="41" t="s">
        <v>34</v>
      </c>
      <c r="C18" s="41" t="s">
        <v>33</v>
      </c>
      <c r="D18" s="323"/>
      <c r="E18" s="324"/>
      <c r="F18" s="324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5" t="s">
        <v>379</v>
      </c>
      <c r="B38" s="326"/>
      <c r="C38" s="326"/>
      <c r="D38" s="326"/>
      <c r="E38" s="326"/>
      <c r="F38" s="327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22" t="s">
        <v>30</v>
      </c>
      <c r="B50" s="323" t="s">
        <v>31</v>
      </c>
      <c r="C50" s="323"/>
      <c r="D50" s="323" t="s">
        <v>46</v>
      </c>
      <c r="E50" s="324" t="s">
        <v>310</v>
      </c>
      <c r="F50" s="324" t="s">
        <v>360</v>
      </c>
      <c r="G50" s="127"/>
    </row>
    <row r="51" spans="1:7" ht="16.5" customHeight="1" x14ac:dyDescent="0.3">
      <c r="A51" s="322"/>
      <c r="B51" s="41" t="s">
        <v>34</v>
      </c>
      <c r="C51" s="41" t="s">
        <v>33</v>
      </c>
      <c r="D51" s="323"/>
      <c r="E51" s="324"/>
      <c r="F51" s="324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5" t="s">
        <v>379</v>
      </c>
      <c r="B94" s="326"/>
      <c r="C94" s="326"/>
      <c r="D94" s="326"/>
      <c r="E94" s="326"/>
      <c r="F94" s="327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22" t="s">
        <v>30</v>
      </c>
      <c r="B107" s="323" t="s">
        <v>31</v>
      </c>
      <c r="C107" s="323"/>
      <c r="D107" s="323" t="s">
        <v>46</v>
      </c>
      <c r="E107" s="324" t="s">
        <v>310</v>
      </c>
      <c r="F107" s="324" t="s">
        <v>360</v>
      </c>
    </row>
    <row r="108" spans="1:7" ht="16.5" customHeight="1" x14ac:dyDescent="0.3">
      <c r="A108" s="322"/>
      <c r="B108" s="41" t="s">
        <v>34</v>
      </c>
      <c r="C108" s="41" t="s">
        <v>33</v>
      </c>
      <c r="D108" s="323"/>
      <c r="E108" s="324"/>
      <c r="F108" s="324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8" t="s">
        <v>379</v>
      </c>
      <c r="B148" s="329"/>
      <c r="C148" s="329"/>
      <c r="D148" s="330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22" t="s">
        <v>30</v>
      </c>
      <c r="B162" s="323" t="s">
        <v>31</v>
      </c>
      <c r="C162" s="323"/>
      <c r="D162" s="323" t="s">
        <v>46</v>
      </c>
      <c r="E162" s="324" t="s">
        <v>310</v>
      </c>
      <c r="F162" s="324" t="s">
        <v>360</v>
      </c>
      <c r="G162" s="127"/>
    </row>
    <row r="163" spans="1:7" ht="16.5" customHeight="1" x14ac:dyDescent="0.3">
      <c r="A163" s="322"/>
      <c r="B163" s="41" t="s">
        <v>34</v>
      </c>
      <c r="C163" s="41" t="s">
        <v>33</v>
      </c>
      <c r="D163" s="323"/>
      <c r="E163" s="324"/>
      <c r="F163" s="324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31" t="s">
        <v>379</v>
      </c>
      <c r="B195" s="331"/>
      <c r="C195" s="331"/>
      <c r="D195" s="331"/>
      <c r="E195" s="331"/>
      <c r="F195" s="331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22" t="s">
        <v>30</v>
      </c>
      <c r="B209" s="323" t="s">
        <v>31</v>
      </c>
      <c r="C209" s="323"/>
      <c r="D209" s="323" t="s">
        <v>46</v>
      </c>
      <c r="E209" s="324" t="s">
        <v>310</v>
      </c>
      <c r="F209" s="324" t="s">
        <v>360</v>
      </c>
      <c r="G209" s="127"/>
    </row>
    <row r="210" spans="1:7" ht="16.5" customHeight="1" x14ac:dyDescent="0.3">
      <c r="A210" s="322"/>
      <c r="B210" s="41" t="s">
        <v>34</v>
      </c>
      <c r="C210" s="41" t="s">
        <v>33</v>
      </c>
      <c r="D210" s="323"/>
      <c r="E210" s="324"/>
      <c r="F210" s="324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31" t="s">
        <v>379</v>
      </c>
      <c r="B256" s="331"/>
      <c r="C256" s="331"/>
      <c r="D256" s="331"/>
      <c r="E256" s="331"/>
      <c r="F256" s="331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22" t="s">
        <v>30</v>
      </c>
      <c r="B270" s="323" t="s">
        <v>31</v>
      </c>
      <c r="C270" s="323"/>
      <c r="D270" s="323" t="s">
        <v>46</v>
      </c>
      <c r="E270" s="324" t="s">
        <v>310</v>
      </c>
      <c r="F270" s="324" t="s">
        <v>360</v>
      </c>
      <c r="G270" s="214"/>
    </row>
    <row r="271" spans="1:7" s="16" customFormat="1" ht="16.5" customHeight="1" x14ac:dyDescent="0.3">
      <c r="A271" s="322"/>
      <c r="B271" s="41" t="s">
        <v>34</v>
      </c>
      <c r="C271" s="41" t="s">
        <v>33</v>
      </c>
      <c r="D271" s="323"/>
      <c r="E271" s="324"/>
      <c r="F271" s="324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32" t="s">
        <v>396</v>
      </c>
      <c r="B308" s="333"/>
      <c r="C308" s="333"/>
      <c r="D308" s="333"/>
      <c r="E308" s="333"/>
      <c r="F308" s="334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22" t="s">
        <v>30</v>
      </c>
      <c r="B322" s="323" t="s">
        <v>31</v>
      </c>
      <c r="C322" s="323"/>
      <c r="D322" s="323" t="s">
        <v>46</v>
      </c>
      <c r="E322" s="324" t="s">
        <v>310</v>
      </c>
      <c r="F322" s="324" t="s">
        <v>360</v>
      </c>
      <c r="G322" s="127"/>
    </row>
    <row r="323" spans="1:7" ht="16.5" customHeight="1" x14ac:dyDescent="0.3">
      <c r="A323" s="322"/>
      <c r="B323" s="41" t="s">
        <v>34</v>
      </c>
      <c r="C323" s="41" t="s">
        <v>33</v>
      </c>
      <c r="D323" s="323"/>
      <c r="E323" s="324"/>
      <c r="F323" s="324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32" t="s">
        <v>379</v>
      </c>
      <c r="B349" s="333"/>
      <c r="C349" s="333"/>
      <c r="D349" s="333"/>
      <c r="E349" s="333"/>
      <c r="F349" s="333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22" t="s">
        <v>30</v>
      </c>
      <c r="B362" s="323" t="s">
        <v>31</v>
      </c>
      <c r="C362" s="323"/>
      <c r="D362" s="323" t="s">
        <v>46</v>
      </c>
      <c r="E362" s="324" t="s">
        <v>310</v>
      </c>
      <c r="F362" s="324" t="s">
        <v>360</v>
      </c>
      <c r="G362" s="127"/>
    </row>
    <row r="363" spans="1:7" ht="16.5" customHeight="1" x14ac:dyDescent="0.3">
      <c r="A363" s="322"/>
      <c r="B363" s="41" t="s">
        <v>34</v>
      </c>
      <c r="C363" s="41" t="s">
        <v>33</v>
      </c>
      <c r="D363" s="323"/>
      <c r="E363" s="324"/>
      <c r="F363" s="324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31" t="s">
        <v>379</v>
      </c>
      <c r="B383" s="331"/>
      <c r="C383" s="331"/>
      <c r="D383" s="331"/>
      <c r="E383" s="331"/>
      <c r="F383" s="331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22" t="s">
        <v>30</v>
      </c>
      <c r="B395" s="323" t="s">
        <v>31</v>
      </c>
      <c r="C395" s="323"/>
      <c r="D395" s="323" t="s">
        <v>46</v>
      </c>
      <c r="E395" s="324" t="s">
        <v>310</v>
      </c>
      <c r="F395" s="324" t="s">
        <v>360</v>
      </c>
      <c r="G395" s="127"/>
    </row>
    <row r="396" spans="1:7" ht="16.5" customHeight="1" x14ac:dyDescent="0.3">
      <c r="A396" s="322"/>
      <c r="B396" s="41" t="s">
        <v>34</v>
      </c>
      <c r="C396" s="41" t="s">
        <v>33</v>
      </c>
      <c r="D396" s="323"/>
      <c r="E396" s="324"/>
      <c r="F396" s="324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31" t="s">
        <v>379</v>
      </c>
      <c r="B435" s="331"/>
      <c r="C435" s="331"/>
      <c r="D435" s="331"/>
      <c r="E435" s="331"/>
      <c r="F435" s="331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22" t="s">
        <v>30</v>
      </c>
      <c r="B448" s="323" t="s">
        <v>31</v>
      </c>
      <c r="C448" s="323"/>
      <c r="D448" s="323" t="s">
        <v>46</v>
      </c>
      <c r="E448" s="324" t="s">
        <v>310</v>
      </c>
      <c r="F448" s="324" t="s">
        <v>360</v>
      </c>
      <c r="G448" s="127"/>
    </row>
    <row r="449" spans="1:6" ht="16.5" customHeight="1" x14ac:dyDescent="0.3">
      <c r="A449" s="322"/>
      <c r="B449" s="41" t="s">
        <v>34</v>
      </c>
      <c r="C449" s="41" t="s">
        <v>33</v>
      </c>
      <c r="D449" s="323"/>
      <c r="E449" s="324"/>
      <c r="F449" s="324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35" t="s">
        <v>379</v>
      </c>
      <c r="B471" s="336"/>
      <c r="C471" s="336"/>
      <c r="D471" s="336"/>
      <c r="E471" s="336"/>
      <c r="F471" s="336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7" t="s">
        <v>367</v>
      </c>
      <c r="B483" s="337"/>
      <c r="C483" s="337"/>
      <c r="D483" s="337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22" t="s">
        <v>30</v>
      </c>
      <c r="B485" s="323" t="s">
        <v>31</v>
      </c>
      <c r="C485" s="323"/>
      <c r="D485" s="323" t="s">
        <v>46</v>
      </c>
      <c r="E485" s="324" t="s">
        <v>310</v>
      </c>
      <c r="F485" s="324" t="s">
        <v>360</v>
      </c>
      <c r="G485" s="127"/>
    </row>
    <row r="486" spans="1:7" ht="16.5" customHeight="1" x14ac:dyDescent="0.3">
      <c r="A486" s="322"/>
      <c r="B486" s="41" t="s">
        <v>34</v>
      </c>
      <c r="C486" s="41" t="s">
        <v>33</v>
      </c>
      <c r="D486" s="323"/>
      <c r="E486" s="324"/>
      <c r="F486" s="324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22" t="s">
        <v>30</v>
      </c>
      <c r="B507" s="323" t="s">
        <v>31</v>
      </c>
      <c r="C507" s="323"/>
      <c r="D507" s="323" t="s">
        <v>46</v>
      </c>
      <c r="E507" s="324" t="s">
        <v>310</v>
      </c>
      <c r="F507" s="324" t="s">
        <v>360</v>
      </c>
      <c r="G507" s="127"/>
    </row>
    <row r="508" spans="1:7" ht="16.5" customHeight="1" x14ac:dyDescent="0.3">
      <c r="A508" s="322"/>
      <c r="B508" s="41" t="s">
        <v>34</v>
      </c>
      <c r="C508" s="41" t="s">
        <v>33</v>
      </c>
      <c r="D508" s="323"/>
      <c r="E508" s="324"/>
      <c r="F508" s="324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22" t="s">
        <v>30</v>
      </c>
      <c r="B518" s="323" t="s">
        <v>31</v>
      </c>
      <c r="C518" s="323"/>
      <c r="D518" s="323" t="s">
        <v>46</v>
      </c>
      <c r="E518" s="324" t="s">
        <v>310</v>
      </c>
      <c r="F518" s="324" t="s">
        <v>360</v>
      </c>
      <c r="G518" s="127"/>
    </row>
    <row r="519" spans="1:7" ht="16.5" customHeight="1" x14ac:dyDescent="0.3">
      <c r="A519" s="322"/>
      <c r="B519" s="41" t="s">
        <v>34</v>
      </c>
      <c r="C519" s="41" t="s">
        <v>33</v>
      </c>
      <c r="D519" s="323"/>
      <c r="E519" s="324"/>
      <c r="F519" s="324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22" t="s">
        <v>30</v>
      </c>
      <c r="B538" s="323" t="s">
        <v>31</v>
      </c>
      <c r="C538" s="323"/>
      <c r="D538" s="323" t="s">
        <v>46</v>
      </c>
      <c r="E538" s="324" t="s">
        <v>310</v>
      </c>
      <c r="F538" s="324" t="s">
        <v>360</v>
      </c>
      <c r="G538" s="127"/>
    </row>
    <row r="539" spans="1:7" ht="16.5" customHeight="1" x14ac:dyDescent="0.3">
      <c r="A539" s="322"/>
      <c r="B539" s="41" t="s">
        <v>34</v>
      </c>
      <c r="C539" s="41" t="s">
        <v>33</v>
      </c>
      <c r="D539" s="323"/>
      <c r="E539" s="324"/>
      <c r="F539" s="324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53">
        <f>COUNTA('A4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/iKXyX1ea/lTmG7kwhl0aBGMXxMDdddziuh2HH0OWfOC4tLjh04kfqM6OEOWd1R9eJrVStEnVzYsRcTpnTh5/w==" saltValue="V70UadCG61tX/21FzvitjQ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5"/>
      <c r="E1" s="315"/>
      <c r="F1" s="315"/>
      <c r="G1" s="315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39" t="s">
        <v>50</v>
      </c>
      <c r="B6" s="339"/>
      <c r="C6" s="339"/>
      <c r="D6" s="339"/>
      <c r="E6" s="339"/>
      <c r="F6" s="339"/>
      <c r="G6" s="125"/>
    </row>
    <row r="7" spans="1:7" s="12" customFormat="1" ht="21.75" customHeight="1" x14ac:dyDescent="0.45">
      <c r="A7" s="317" t="str">
        <f>'A5 Exploitation'!A8:F8</f>
        <v>LAFAYETTE</v>
      </c>
      <c r="B7" s="317"/>
      <c r="C7" s="317"/>
      <c r="D7" s="317"/>
      <c r="E7" s="317"/>
      <c r="F7" s="317"/>
      <c r="G7" s="125"/>
    </row>
    <row r="8" spans="1:7" s="12" customFormat="1" ht="24" x14ac:dyDescent="0.45">
      <c r="A8" s="14" t="s">
        <v>42</v>
      </c>
      <c r="B8" s="340">
        <f>'A5 Exploitation'!B9:F9</f>
        <v>0</v>
      </c>
      <c r="C8" s="340"/>
      <c r="D8" s="340"/>
      <c r="E8" s="340"/>
      <c r="F8" s="340"/>
      <c r="G8" s="125"/>
    </row>
    <row r="9" spans="1:7" s="12" customFormat="1" ht="24" x14ac:dyDescent="0.45">
      <c r="A9" s="15" t="s">
        <v>44</v>
      </c>
      <c r="B9" s="341">
        <f>'A5 Exploitation'!B10:F10</f>
        <v>0</v>
      </c>
      <c r="C9" s="341"/>
      <c r="D9" s="341"/>
      <c r="E9" s="341"/>
      <c r="F9" s="341"/>
      <c r="G9" s="125"/>
    </row>
    <row r="10" spans="1:7" s="12" customFormat="1" ht="24" x14ac:dyDescent="0.45">
      <c r="A10" s="14" t="s">
        <v>43</v>
      </c>
      <c r="B10" s="338">
        <f>'A5 Exploitation'!B11:F11</f>
        <v>0</v>
      </c>
      <c r="C10" s="338"/>
      <c r="D10" s="338"/>
      <c r="E10" s="338"/>
      <c r="F10" s="338"/>
      <c r="G10" s="125"/>
    </row>
    <row r="11" spans="1:7" s="12" customFormat="1" ht="24" x14ac:dyDescent="0.45">
      <c r="A11" s="14" t="s">
        <v>294</v>
      </c>
      <c r="B11" s="342">
        <f>D199</f>
        <v>0</v>
      </c>
      <c r="C11" s="342"/>
      <c r="D11" s="342"/>
      <c r="E11" s="342"/>
      <c r="F11" s="342"/>
      <c r="G11" s="125"/>
    </row>
    <row r="12" spans="1:7" s="12" customFormat="1" ht="22.5" x14ac:dyDescent="0.45">
      <c r="A12" s="11"/>
      <c r="D12" s="321"/>
      <c r="E12" s="321"/>
      <c r="F12" s="321"/>
      <c r="G12" s="321"/>
    </row>
    <row r="13" spans="1:7" s="12" customFormat="1" ht="11.25" customHeight="1" x14ac:dyDescent="0.3">
      <c r="A13" s="322" t="s">
        <v>30</v>
      </c>
      <c r="B13" s="323" t="s">
        <v>31</v>
      </c>
      <c r="C13" s="323"/>
      <c r="D13" s="323" t="s">
        <v>46</v>
      </c>
      <c r="E13" s="323" t="s">
        <v>190</v>
      </c>
      <c r="F13" s="323" t="s">
        <v>191</v>
      </c>
      <c r="G13" s="112"/>
    </row>
    <row r="14" spans="1:7" s="12" customFormat="1" ht="12.75" customHeight="1" x14ac:dyDescent="0.3">
      <c r="A14" s="322"/>
      <c r="B14" s="34" t="s">
        <v>34</v>
      </c>
      <c r="C14" s="34" t="s">
        <v>33</v>
      </c>
      <c r="D14" s="323"/>
      <c r="E14" s="323"/>
      <c r="F14" s="323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6" t="s">
        <v>0</v>
      </c>
      <c r="B16" s="347"/>
      <c r="C16" s="347"/>
      <c r="D16" s="347"/>
      <c r="E16" s="347"/>
      <c r="F16" s="347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8" t="s">
        <v>36</v>
      </c>
      <c r="B22" s="349"/>
      <c r="C22" s="350"/>
      <c r="D22" s="258">
        <f>SUM(B17:C21)</f>
        <v>0</v>
      </c>
    </row>
    <row r="23" spans="1:7" x14ac:dyDescent="0.3">
      <c r="A23" s="343" t="s">
        <v>295</v>
      </c>
      <c r="B23" s="344"/>
      <c r="C23" s="345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51" t="s">
        <v>4</v>
      </c>
      <c r="B25" s="352"/>
      <c r="C25" s="352"/>
      <c r="D25" s="352"/>
      <c r="E25" s="352"/>
      <c r="F25" s="352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3" t="s">
        <v>36</v>
      </c>
      <c r="B33" s="344"/>
      <c r="C33" s="345"/>
      <c r="D33" s="257">
        <f>SUM(B26:C32)</f>
        <v>0</v>
      </c>
    </row>
    <row r="34" spans="1:7" x14ac:dyDescent="0.3">
      <c r="A34" s="343" t="s">
        <v>295</v>
      </c>
      <c r="B34" s="344"/>
      <c r="C34" s="345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51" t="s">
        <v>219</v>
      </c>
      <c r="B36" s="352"/>
      <c r="C36" s="352"/>
      <c r="D36" s="352"/>
      <c r="E36" s="352"/>
      <c r="F36" s="352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3" t="s">
        <v>36</v>
      </c>
      <c r="B42" s="344"/>
      <c r="C42" s="345"/>
      <c r="D42" s="257">
        <f>SUM(B37:C41)</f>
        <v>0</v>
      </c>
      <c r="E42" s="13"/>
      <c r="F42" s="13"/>
      <c r="G42" s="126"/>
    </row>
    <row r="43" spans="1:7" s="22" customFormat="1" x14ac:dyDescent="0.3">
      <c r="A43" s="343" t="s">
        <v>295</v>
      </c>
      <c r="B43" s="344"/>
      <c r="C43" s="345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3" t="s">
        <v>21</v>
      </c>
      <c r="B45" s="354"/>
      <c r="C45" s="354"/>
      <c r="D45" s="354"/>
      <c r="E45" s="354"/>
      <c r="F45" s="354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3" t="s">
        <v>36</v>
      </c>
      <c r="B52" s="344"/>
      <c r="C52" s="345"/>
      <c r="D52" s="257">
        <f>SUM(B46:C51)</f>
        <v>0</v>
      </c>
    </row>
    <row r="53" spans="1:7" x14ac:dyDescent="0.3">
      <c r="A53" s="343" t="s">
        <v>295</v>
      </c>
      <c r="B53" s="344"/>
      <c r="C53" s="345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51" t="s">
        <v>8</v>
      </c>
      <c r="B55" s="352"/>
      <c r="C55" s="352"/>
      <c r="D55" s="352"/>
      <c r="E55" s="352"/>
      <c r="F55" s="352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3" t="s">
        <v>36</v>
      </c>
      <c r="B63" s="344"/>
      <c r="C63" s="345"/>
      <c r="D63" s="257">
        <f>SUM(B56:C62)</f>
        <v>0</v>
      </c>
    </row>
    <row r="64" spans="1:7" x14ac:dyDescent="0.3">
      <c r="A64" s="343" t="s">
        <v>295</v>
      </c>
      <c r="B64" s="344"/>
      <c r="C64" s="345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51" t="s">
        <v>130</v>
      </c>
      <c r="B66" s="352"/>
      <c r="C66" s="352"/>
      <c r="D66" s="352"/>
      <c r="E66" s="352"/>
      <c r="F66" s="352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3" t="s">
        <v>36</v>
      </c>
      <c r="B84" s="344"/>
      <c r="C84" s="345"/>
      <c r="D84" s="257">
        <f>SUM(B67:C83)</f>
        <v>0</v>
      </c>
    </row>
    <row r="85" spans="1:7" x14ac:dyDescent="0.3">
      <c r="A85" s="343" t="s">
        <v>295</v>
      </c>
      <c r="B85" s="344"/>
      <c r="C85" s="345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51" t="s">
        <v>211</v>
      </c>
      <c r="B87" s="352"/>
      <c r="C87" s="352"/>
      <c r="D87" s="352"/>
      <c r="E87" s="352"/>
      <c r="F87" s="352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3" t="s">
        <v>36</v>
      </c>
      <c r="B102" s="344"/>
      <c r="C102" s="345"/>
      <c r="D102" s="257">
        <f>SUM(B88:C101)</f>
        <v>0</v>
      </c>
    </row>
    <row r="103" spans="1:7" x14ac:dyDescent="0.3">
      <c r="A103" s="343" t="s">
        <v>295</v>
      </c>
      <c r="B103" s="344"/>
      <c r="C103" s="345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51" t="s">
        <v>212</v>
      </c>
      <c r="B106" s="352"/>
      <c r="C106" s="352"/>
      <c r="D106" s="352"/>
      <c r="E106" s="352"/>
      <c r="F106" s="352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3" t="s">
        <v>36</v>
      </c>
      <c r="B118" s="344"/>
      <c r="C118" s="345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43" t="s">
        <v>295</v>
      </c>
      <c r="B119" s="344"/>
      <c r="C119" s="345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51" t="s">
        <v>185</v>
      </c>
      <c r="B121" s="352"/>
      <c r="C121" s="352"/>
      <c r="D121" s="352"/>
      <c r="E121" s="352"/>
      <c r="F121" s="352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3" t="s">
        <v>36</v>
      </c>
      <c r="B133" s="344"/>
      <c r="C133" s="345"/>
      <c r="D133" s="257">
        <f>SUM(B122:C132)</f>
        <v>0</v>
      </c>
    </row>
    <row r="134" spans="1:7" x14ac:dyDescent="0.3">
      <c r="A134" s="343" t="s">
        <v>295</v>
      </c>
      <c r="B134" s="344"/>
      <c r="C134" s="345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51" t="s">
        <v>71</v>
      </c>
      <c r="B136" s="352"/>
      <c r="C136" s="352"/>
      <c r="D136" s="352"/>
      <c r="E136" s="352"/>
      <c r="F136" s="352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3" t="s">
        <v>36</v>
      </c>
      <c r="B149" s="344"/>
      <c r="C149" s="345"/>
      <c r="D149" s="257">
        <f>SUM(B137:C148)</f>
        <v>0</v>
      </c>
    </row>
    <row r="150" spans="1:7" x14ac:dyDescent="0.3">
      <c r="A150" s="343" t="s">
        <v>295</v>
      </c>
      <c r="B150" s="344"/>
      <c r="C150" s="345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51" t="s">
        <v>217</v>
      </c>
      <c r="B152" s="352"/>
      <c r="C152" s="352"/>
      <c r="D152" s="352"/>
      <c r="E152" s="352"/>
      <c r="F152" s="352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3" t="s">
        <v>36</v>
      </c>
      <c r="B161" s="349"/>
      <c r="C161" s="350"/>
      <c r="D161" s="258">
        <f>SUM(B153:C160)</f>
        <v>0</v>
      </c>
    </row>
    <row r="162" spans="1:7" x14ac:dyDescent="0.3">
      <c r="A162" s="343" t="s">
        <v>295</v>
      </c>
      <c r="B162" s="344"/>
      <c r="C162" s="345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51" t="s">
        <v>77</v>
      </c>
      <c r="B164" s="352"/>
      <c r="C164" s="352"/>
      <c r="D164" s="352"/>
      <c r="E164" s="352"/>
      <c r="F164" s="352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3" t="s">
        <v>36</v>
      </c>
      <c r="B169" s="344"/>
      <c r="C169" s="345"/>
      <c r="D169" s="257">
        <f>SUM(B165:C168)</f>
        <v>0</v>
      </c>
    </row>
    <row r="170" spans="1:7" x14ac:dyDescent="0.3">
      <c r="A170" s="343" t="s">
        <v>295</v>
      </c>
      <c r="B170" s="344"/>
      <c r="C170" s="345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5" t="s">
        <v>17</v>
      </c>
      <c r="B172" s="356"/>
      <c r="C172" s="356"/>
      <c r="D172" s="356"/>
      <c r="E172" s="356"/>
      <c r="F172" s="356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3" t="s">
        <v>36</v>
      </c>
      <c r="B177" s="344"/>
      <c r="C177" s="345"/>
      <c r="D177" s="257">
        <f>SUM(B173:C176)</f>
        <v>0</v>
      </c>
    </row>
    <row r="178" spans="1:7" x14ac:dyDescent="0.3">
      <c r="A178" s="343" t="s">
        <v>295</v>
      </c>
      <c r="B178" s="344"/>
      <c r="C178" s="345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51" t="s">
        <v>78</v>
      </c>
      <c r="B180" s="352"/>
      <c r="C180" s="352"/>
      <c r="D180" s="352"/>
      <c r="E180" s="352"/>
      <c r="F180" s="352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3" t="s">
        <v>36</v>
      </c>
      <c r="B186" s="344"/>
      <c r="C186" s="345"/>
      <c r="D186" s="257">
        <f>SUM(B181:C185)</f>
        <v>0</v>
      </c>
    </row>
    <row r="187" spans="1:7" x14ac:dyDescent="0.3">
      <c r="A187" s="343" t="s">
        <v>295</v>
      </c>
      <c r="B187" s="344"/>
      <c r="C187" s="345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51" t="s">
        <v>216</v>
      </c>
      <c r="B189" s="352"/>
      <c r="C189" s="352"/>
      <c r="D189" s="352"/>
      <c r="E189" s="352"/>
      <c r="F189" s="352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3" t="s">
        <v>36</v>
      </c>
      <c r="B194" s="344"/>
      <c r="C194" s="345"/>
      <c r="D194" s="54">
        <f>SUM(B190:C193)</f>
        <v>0</v>
      </c>
    </row>
    <row r="195" spans="1:6" x14ac:dyDescent="0.3">
      <c r="A195" s="343" t="s">
        <v>295</v>
      </c>
      <c r="B195" s="344"/>
      <c r="C195" s="345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E197*100/F197</f>
        <v>#DIV/0!</v>
      </c>
      <c r="E197" s="286">
        <f>COUNTIF('A4 Technique'!F17:F193,"ok")</f>
        <v>0</v>
      </c>
      <c r="F197" s="287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26" sqref="D2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5"/>
      <c r="E1" s="315"/>
      <c r="F1" s="315"/>
      <c r="G1" s="315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16" t="s">
        <v>179</v>
      </c>
      <c r="B7" s="316"/>
      <c r="C7" s="316"/>
      <c r="D7" s="316"/>
      <c r="E7" s="316"/>
      <c r="F7" s="316"/>
      <c r="G7" s="125"/>
    </row>
    <row r="8" spans="1:7" ht="29.25" x14ac:dyDescent="0.45">
      <c r="A8" s="317" t="str">
        <f>'Page de garde'!D18</f>
        <v>LAFAYETTE</v>
      </c>
      <c r="B8" s="317"/>
      <c r="C8" s="317"/>
      <c r="D8" s="317"/>
      <c r="E8" s="317"/>
      <c r="F8" s="317"/>
      <c r="G8" s="125"/>
    </row>
    <row r="9" spans="1:7" ht="24" x14ac:dyDescent="0.45">
      <c r="A9" s="14" t="s">
        <v>42</v>
      </c>
      <c r="B9" s="318"/>
      <c r="C9" s="318"/>
      <c r="D9" s="318"/>
      <c r="E9" s="318"/>
      <c r="F9" s="318"/>
      <c r="G9" s="125"/>
    </row>
    <row r="10" spans="1:7" ht="24" x14ac:dyDescent="0.45">
      <c r="A10" s="15" t="s">
        <v>44</v>
      </c>
      <c r="B10" s="319"/>
      <c r="C10" s="319"/>
      <c r="D10" s="319"/>
      <c r="E10" s="319"/>
      <c r="F10" s="319"/>
      <c r="G10" s="125"/>
    </row>
    <row r="11" spans="1:7" ht="24" x14ac:dyDescent="0.45">
      <c r="A11" s="14" t="s">
        <v>43</v>
      </c>
      <c r="B11" s="314"/>
      <c r="C11" s="314"/>
      <c r="D11" s="314"/>
      <c r="E11" s="314"/>
      <c r="F11" s="314"/>
      <c r="G11" s="125"/>
    </row>
    <row r="12" spans="1:7" ht="24" x14ac:dyDescent="0.45">
      <c r="A12" s="14" t="s">
        <v>239</v>
      </c>
      <c r="B12" s="320">
        <f>D549</f>
        <v>0</v>
      </c>
      <c r="C12" s="320"/>
      <c r="D12" s="320"/>
      <c r="E12" s="320"/>
      <c r="F12" s="320"/>
      <c r="G12" s="125"/>
    </row>
    <row r="13" spans="1:7" ht="22.5" x14ac:dyDescent="0.45">
      <c r="D13" s="321"/>
      <c r="E13" s="321"/>
      <c r="F13" s="321"/>
      <c r="G13" s="321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22" t="s">
        <v>30</v>
      </c>
      <c r="B17" s="323" t="s">
        <v>31</v>
      </c>
      <c r="C17" s="323"/>
      <c r="D17" s="323" t="s">
        <v>46</v>
      </c>
      <c r="E17" s="324" t="s">
        <v>310</v>
      </c>
      <c r="F17" s="324" t="s">
        <v>358</v>
      </c>
    </row>
    <row r="18" spans="1:8" ht="16.5" customHeight="1" x14ac:dyDescent="0.3">
      <c r="A18" s="322"/>
      <c r="B18" s="41" t="s">
        <v>34</v>
      </c>
      <c r="C18" s="41" t="s">
        <v>33</v>
      </c>
      <c r="D18" s="323"/>
      <c r="E18" s="324"/>
      <c r="F18" s="324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5" t="s">
        <v>379</v>
      </c>
      <c r="B38" s="326"/>
      <c r="C38" s="326"/>
      <c r="D38" s="326"/>
      <c r="E38" s="326"/>
      <c r="F38" s="327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22" t="s">
        <v>30</v>
      </c>
      <c r="B50" s="323" t="s">
        <v>31</v>
      </c>
      <c r="C50" s="323"/>
      <c r="D50" s="323" t="s">
        <v>46</v>
      </c>
      <c r="E50" s="324" t="s">
        <v>310</v>
      </c>
      <c r="F50" s="324" t="s">
        <v>360</v>
      </c>
      <c r="G50" s="127"/>
    </row>
    <row r="51" spans="1:7" ht="16.5" customHeight="1" x14ac:dyDescent="0.3">
      <c r="A51" s="322"/>
      <c r="B51" s="41" t="s">
        <v>34</v>
      </c>
      <c r="C51" s="41" t="s">
        <v>33</v>
      </c>
      <c r="D51" s="323"/>
      <c r="E51" s="324"/>
      <c r="F51" s="324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5" t="s">
        <v>379</v>
      </c>
      <c r="B94" s="326"/>
      <c r="C94" s="326"/>
      <c r="D94" s="326"/>
      <c r="E94" s="326"/>
      <c r="F94" s="327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22" t="s">
        <v>30</v>
      </c>
      <c r="B107" s="323" t="s">
        <v>31</v>
      </c>
      <c r="C107" s="323"/>
      <c r="D107" s="323" t="s">
        <v>46</v>
      </c>
      <c r="E107" s="324" t="s">
        <v>310</v>
      </c>
      <c r="F107" s="324" t="s">
        <v>360</v>
      </c>
    </row>
    <row r="108" spans="1:7" ht="16.5" customHeight="1" x14ac:dyDescent="0.3">
      <c r="A108" s="322"/>
      <c r="B108" s="41" t="s">
        <v>34</v>
      </c>
      <c r="C108" s="41" t="s">
        <v>33</v>
      </c>
      <c r="D108" s="323"/>
      <c r="E108" s="324"/>
      <c r="F108" s="324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8" t="s">
        <v>379</v>
      </c>
      <c r="B148" s="329"/>
      <c r="C148" s="329"/>
      <c r="D148" s="330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22" t="s">
        <v>30</v>
      </c>
      <c r="B162" s="323" t="s">
        <v>31</v>
      </c>
      <c r="C162" s="323"/>
      <c r="D162" s="323" t="s">
        <v>46</v>
      </c>
      <c r="E162" s="324" t="s">
        <v>310</v>
      </c>
      <c r="F162" s="324" t="s">
        <v>360</v>
      </c>
      <c r="G162" s="127"/>
    </row>
    <row r="163" spans="1:7" ht="16.5" customHeight="1" x14ac:dyDescent="0.3">
      <c r="A163" s="322"/>
      <c r="B163" s="41" t="s">
        <v>34</v>
      </c>
      <c r="C163" s="41" t="s">
        <v>33</v>
      </c>
      <c r="D163" s="323"/>
      <c r="E163" s="324"/>
      <c r="F163" s="324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31" t="s">
        <v>379</v>
      </c>
      <c r="B195" s="331"/>
      <c r="C195" s="331"/>
      <c r="D195" s="331"/>
      <c r="E195" s="331"/>
      <c r="F195" s="331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22" t="s">
        <v>30</v>
      </c>
      <c r="B209" s="323" t="s">
        <v>31</v>
      </c>
      <c r="C209" s="323"/>
      <c r="D209" s="323" t="s">
        <v>46</v>
      </c>
      <c r="E209" s="324" t="s">
        <v>310</v>
      </c>
      <c r="F209" s="324" t="s">
        <v>360</v>
      </c>
      <c r="G209" s="127"/>
    </row>
    <row r="210" spans="1:7" ht="16.5" customHeight="1" x14ac:dyDescent="0.3">
      <c r="A210" s="322"/>
      <c r="B210" s="41" t="s">
        <v>34</v>
      </c>
      <c r="C210" s="41" t="s">
        <v>33</v>
      </c>
      <c r="D210" s="323"/>
      <c r="E210" s="324"/>
      <c r="F210" s="324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31" t="s">
        <v>379</v>
      </c>
      <c r="B256" s="331"/>
      <c r="C256" s="331"/>
      <c r="D256" s="331"/>
      <c r="E256" s="331"/>
      <c r="F256" s="331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22" t="s">
        <v>30</v>
      </c>
      <c r="B270" s="323" t="s">
        <v>31</v>
      </c>
      <c r="C270" s="323"/>
      <c r="D270" s="323" t="s">
        <v>46</v>
      </c>
      <c r="E270" s="324" t="s">
        <v>310</v>
      </c>
      <c r="F270" s="324" t="s">
        <v>360</v>
      </c>
      <c r="G270" s="214"/>
    </row>
    <row r="271" spans="1:7" s="16" customFormat="1" ht="16.5" customHeight="1" x14ac:dyDescent="0.3">
      <c r="A271" s="322"/>
      <c r="B271" s="41" t="s">
        <v>34</v>
      </c>
      <c r="C271" s="41" t="s">
        <v>33</v>
      </c>
      <c r="D271" s="323"/>
      <c r="E271" s="324"/>
      <c r="F271" s="324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32" t="s">
        <v>396</v>
      </c>
      <c r="B308" s="333"/>
      <c r="C308" s="333"/>
      <c r="D308" s="333"/>
      <c r="E308" s="333"/>
      <c r="F308" s="334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22" t="s">
        <v>30</v>
      </c>
      <c r="B322" s="323" t="s">
        <v>31</v>
      </c>
      <c r="C322" s="323"/>
      <c r="D322" s="323" t="s">
        <v>46</v>
      </c>
      <c r="E322" s="324" t="s">
        <v>310</v>
      </c>
      <c r="F322" s="324" t="s">
        <v>360</v>
      </c>
      <c r="G322" s="127"/>
    </row>
    <row r="323" spans="1:7" ht="16.5" customHeight="1" x14ac:dyDescent="0.3">
      <c r="A323" s="322"/>
      <c r="B323" s="41" t="s">
        <v>34</v>
      </c>
      <c r="C323" s="41" t="s">
        <v>33</v>
      </c>
      <c r="D323" s="323"/>
      <c r="E323" s="324"/>
      <c r="F323" s="324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32" t="s">
        <v>379</v>
      </c>
      <c r="B349" s="333"/>
      <c r="C349" s="333"/>
      <c r="D349" s="333"/>
      <c r="E349" s="333"/>
      <c r="F349" s="333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22" t="s">
        <v>30</v>
      </c>
      <c r="B362" s="323" t="s">
        <v>31</v>
      </c>
      <c r="C362" s="323"/>
      <c r="D362" s="323" t="s">
        <v>46</v>
      </c>
      <c r="E362" s="324" t="s">
        <v>310</v>
      </c>
      <c r="F362" s="324" t="s">
        <v>360</v>
      </c>
      <c r="G362" s="127"/>
    </row>
    <row r="363" spans="1:7" ht="16.5" customHeight="1" x14ac:dyDescent="0.3">
      <c r="A363" s="322"/>
      <c r="B363" s="41" t="s">
        <v>34</v>
      </c>
      <c r="C363" s="41" t="s">
        <v>33</v>
      </c>
      <c r="D363" s="323"/>
      <c r="E363" s="324"/>
      <c r="F363" s="324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31" t="s">
        <v>379</v>
      </c>
      <c r="B383" s="331"/>
      <c r="C383" s="331"/>
      <c r="D383" s="331"/>
      <c r="E383" s="331"/>
      <c r="F383" s="331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22" t="s">
        <v>30</v>
      </c>
      <c r="B395" s="323" t="s">
        <v>31</v>
      </c>
      <c r="C395" s="323"/>
      <c r="D395" s="323" t="s">
        <v>46</v>
      </c>
      <c r="E395" s="324" t="s">
        <v>310</v>
      </c>
      <c r="F395" s="324" t="s">
        <v>360</v>
      </c>
      <c r="G395" s="127"/>
    </row>
    <row r="396" spans="1:7" ht="16.5" customHeight="1" x14ac:dyDescent="0.3">
      <c r="A396" s="322"/>
      <c r="B396" s="41" t="s">
        <v>34</v>
      </c>
      <c r="C396" s="41" t="s">
        <v>33</v>
      </c>
      <c r="D396" s="323"/>
      <c r="E396" s="324"/>
      <c r="F396" s="324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31" t="s">
        <v>379</v>
      </c>
      <c r="B435" s="331"/>
      <c r="C435" s="331"/>
      <c r="D435" s="331"/>
      <c r="E435" s="331"/>
      <c r="F435" s="331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22" t="s">
        <v>30</v>
      </c>
      <c r="B448" s="323" t="s">
        <v>31</v>
      </c>
      <c r="C448" s="323"/>
      <c r="D448" s="323" t="s">
        <v>46</v>
      </c>
      <c r="E448" s="324" t="s">
        <v>310</v>
      </c>
      <c r="F448" s="324" t="s">
        <v>360</v>
      </c>
      <c r="G448" s="127"/>
    </row>
    <row r="449" spans="1:6" ht="16.5" customHeight="1" x14ac:dyDescent="0.3">
      <c r="A449" s="322"/>
      <c r="B449" s="41" t="s">
        <v>34</v>
      </c>
      <c r="C449" s="41" t="s">
        <v>33</v>
      </c>
      <c r="D449" s="323"/>
      <c r="E449" s="324"/>
      <c r="F449" s="324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35" t="s">
        <v>379</v>
      </c>
      <c r="B471" s="336"/>
      <c r="C471" s="336"/>
      <c r="D471" s="336"/>
      <c r="E471" s="336"/>
      <c r="F471" s="336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7" t="s">
        <v>367</v>
      </c>
      <c r="B483" s="337"/>
      <c r="C483" s="337"/>
      <c r="D483" s="337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22" t="s">
        <v>30</v>
      </c>
      <c r="B485" s="323" t="s">
        <v>31</v>
      </c>
      <c r="C485" s="323"/>
      <c r="D485" s="323" t="s">
        <v>46</v>
      </c>
      <c r="E485" s="324" t="s">
        <v>310</v>
      </c>
      <c r="F485" s="324" t="s">
        <v>360</v>
      </c>
      <c r="G485" s="127"/>
    </row>
    <row r="486" spans="1:7" ht="16.5" customHeight="1" x14ac:dyDescent="0.3">
      <c r="A486" s="322"/>
      <c r="B486" s="41" t="s">
        <v>34</v>
      </c>
      <c r="C486" s="41" t="s">
        <v>33</v>
      </c>
      <c r="D486" s="323"/>
      <c r="E486" s="324"/>
      <c r="F486" s="324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22" t="s">
        <v>30</v>
      </c>
      <c r="B507" s="323" t="s">
        <v>31</v>
      </c>
      <c r="C507" s="323"/>
      <c r="D507" s="323" t="s">
        <v>46</v>
      </c>
      <c r="E507" s="324" t="s">
        <v>310</v>
      </c>
      <c r="F507" s="324" t="s">
        <v>360</v>
      </c>
      <c r="G507" s="127"/>
    </row>
    <row r="508" spans="1:7" ht="16.5" customHeight="1" x14ac:dyDescent="0.3">
      <c r="A508" s="322"/>
      <c r="B508" s="41" t="s">
        <v>34</v>
      </c>
      <c r="C508" s="41" t="s">
        <v>33</v>
      </c>
      <c r="D508" s="323"/>
      <c r="E508" s="324"/>
      <c r="F508" s="324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22" t="s">
        <v>30</v>
      </c>
      <c r="B518" s="323" t="s">
        <v>31</v>
      </c>
      <c r="C518" s="323"/>
      <c r="D518" s="323" t="s">
        <v>46</v>
      </c>
      <c r="E518" s="324" t="s">
        <v>310</v>
      </c>
      <c r="F518" s="324" t="s">
        <v>360</v>
      </c>
      <c r="G518" s="127"/>
    </row>
    <row r="519" spans="1:7" ht="16.5" customHeight="1" x14ac:dyDescent="0.3">
      <c r="A519" s="322"/>
      <c r="B519" s="41" t="s">
        <v>34</v>
      </c>
      <c r="C519" s="41" t="s">
        <v>33</v>
      </c>
      <c r="D519" s="323"/>
      <c r="E519" s="324"/>
      <c r="F519" s="324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22" t="s">
        <v>30</v>
      </c>
      <c r="B538" s="323" t="s">
        <v>31</v>
      </c>
      <c r="C538" s="323"/>
      <c r="D538" s="323" t="s">
        <v>46</v>
      </c>
      <c r="E538" s="324" t="s">
        <v>310</v>
      </c>
      <c r="F538" s="324" t="s">
        <v>360</v>
      </c>
      <c r="G538" s="127"/>
    </row>
    <row r="539" spans="1:7" ht="16.5" customHeight="1" x14ac:dyDescent="0.3">
      <c r="A539" s="322"/>
      <c r="B539" s="41" t="s">
        <v>34</v>
      </c>
      <c r="C539" s="41" t="s">
        <v>33</v>
      </c>
      <c r="D539" s="323"/>
      <c r="E539" s="324"/>
      <c r="F539" s="324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snDhIHDeZAjkwRG5lN5gmIXlMGJG3UnjrdfpLAR9/PhMg5qeeh+Ob3U8pjEZL1UuaAI8jjtPeGR9CwSw0X7lqQ==" saltValue="VaoVk77KT7TkK5x4qHGzq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5"/>
      <c r="E1" s="315"/>
      <c r="F1" s="315"/>
      <c r="G1" s="315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39" t="s">
        <v>50</v>
      </c>
      <c r="B6" s="339"/>
      <c r="C6" s="339"/>
      <c r="D6" s="339"/>
      <c r="E6" s="339"/>
      <c r="F6" s="339"/>
      <c r="G6" s="125"/>
    </row>
    <row r="7" spans="1:7" s="12" customFormat="1" ht="21.75" customHeight="1" x14ac:dyDescent="0.45">
      <c r="A7" s="317" t="str">
        <f>'A6 Exploitation'!A8:F8</f>
        <v>LAFAYETTE</v>
      </c>
      <c r="B7" s="317"/>
      <c r="C7" s="317"/>
      <c r="D7" s="317"/>
      <c r="E7" s="317"/>
      <c r="F7" s="317"/>
      <c r="G7" s="125"/>
    </row>
    <row r="8" spans="1:7" s="12" customFormat="1" ht="24" x14ac:dyDescent="0.45">
      <c r="A8" s="14" t="s">
        <v>42</v>
      </c>
      <c r="B8" s="340">
        <f>'A6 Exploitation'!B9:F9</f>
        <v>0</v>
      </c>
      <c r="C8" s="340"/>
      <c r="D8" s="340"/>
      <c r="E8" s="340"/>
      <c r="F8" s="340"/>
      <c r="G8" s="125"/>
    </row>
    <row r="9" spans="1:7" s="12" customFormat="1" ht="24" x14ac:dyDescent="0.45">
      <c r="A9" s="15" t="s">
        <v>44</v>
      </c>
      <c r="B9" s="341">
        <f>'A6 Exploitation'!B10:F10</f>
        <v>0</v>
      </c>
      <c r="C9" s="341"/>
      <c r="D9" s="341"/>
      <c r="E9" s="341"/>
      <c r="F9" s="341"/>
      <c r="G9" s="125"/>
    </row>
    <row r="10" spans="1:7" s="12" customFormat="1" ht="24" x14ac:dyDescent="0.45">
      <c r="A10" s="14" t="s">
        <v>43</v>
      </c>
      <c r="B10" s="338">
        <f>'A6 Exploitation'!B11:F11</f>
        <v>0</v>
      </c>
      <c r="C10" s="338"/>
      <c r="D10" s="338"/>
      <c r="E10" s="338"/>
      <c r="F10" s="338"/>
      <c r="G10" s="125"/>
    </row>
    <row r="11" spans="1:7" s="12" customFormat="1" ht="24" x14ac:dyDescent="0.45">
      <c r="A11" s="14" t="s">
        <v>294</v>
      </c>
      <c r="B11" s="342">
        <f>D199</f>
        <v>0</v>
      </c>
      <c r="C11" s="342"/>
      <c r="D11" s="342"/>
      <c r="E11" s="342"/>
      <c r="F11" s="342"/>
      <c r="G11" s="125"/>
    </row>
    <row r="12" spans="1:7" s="12" customFormat="1" ht="22.5" x14ac:dyDescent="0.45">
      <c r="A12" s="11"/>
      <c r="D12" s="321"/>
      <c r="E12" s="321"/>
      <c r="F12" s="321"/>
      <c r="G12" s="321"/>
    </row>
    <row r="13" spans="1:7" s="12" customFormat="1" ht="11.25" customHeight="1" x14ac:dyDescent="0.3">
      <c r="A13" s="322" t="s">
        <v>30</v>
      </c>
      <c r="B13" s="323" t="s">
        <v>31</v>
      </c>
      <c r="C13" s="323"/>
      <c r="D13" s="323" t="s">
        <v>46</v>
      </c>
      <c r="E13" s="323" t="s">
        <v>190</v>
      </c>
      <c r="F13" s="323" t="s">
        <v>191</v>
      </c>
      <c r="G13" s="112"/>
    </row>
    <row r="14" spans="1:7" s="12" customFormat="1" ht="12.75" customHeight="1" x14ac:dyDescent="0.3">
      <c r="A14" s="322"/>
      <c r="B14" s="34" t="s">
        <v>34</v>
      </c>
      <c r="C14" s="34" t="s">
        <v>33</v>
      </c>
      <c r="D14" s="323"/>
      <c r="E14" s="323"/>
      <c r="F14" s="323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6" t="s">
        <v>0</v>
      </c>
      <c r="B16" s="347"/>
      <c r="C16" s="347"/>
      <c r="D16" s="347"/>
      <c r="E16" s="347"/>
      <c r="F16" s="347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8" t="s">
        <v>36</v>
      </c>
      <c r="B22" s="349"/>
      <c r="C22" s="350"/>
      <c r="D22" s="258">
        <f>SUM(B17:C21)</f>
        <v>0</v>
      </c>
    </row>
    <row r="23" spans="1:7" x14ac:dyDescent="0.3">
      <c r="A23" s="343" t="s">
        <v>295</v>
      </c>
      <c r="B23" s="344"/>
      <c r="C23" s="345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51" t="s">
        <v>4</v>
      </c>
      <c r="B25" s="352"/>
      <c r="C25" s="352"/>
      <c r="D25" s="352"/>
      <c r="E25" s="352"/>
      <c r="F25" s="352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3" t="s">
        <v>36</v>
      </c>
      <c r="B33" s="344"/>
      <c r="C33" s="345"/>
      <c r="D33" s="257">
        <f>SUM(B26:C32)</f>
        <v>0</v>
      </c>
    </row>
    <row r="34" spans="1:7" x14ac:dyDescent="0.3">
      <c r="A34" s="343" t="s">
        <v>295</v>
      </c>
      <c r="B34" s="344"/>
      <c r="C34" s="345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51" t="s">
        <v>219</v>
      </c>
      <c r="B36" s="352"/>
      <c r="C36" s="352"/>
      <c r="D36" s="352"/>
      <c r="E36" s="352"/>
      <c r="F36" s="352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3" t="s">
        <v>36</v>
      </c>
      <c r="B42" s="344"/>
      <c r="C42" s="345"/>
      <c r="D42" s="257">
        <f>SUM(B37:C41)</f>
        <v>0</v>
      </c>
      <c r="E42" s="13"/>
      <c r="F42" s="13"/>
      <c r="G42" s="126"/>
    </row>
    <row r="43" spans="1:7" s="22" customFormat="1" x14ac:dyDescent="0.3">
      <c r="A43" s="343" t="s">
        <v>295</v>
      </c>
      <c r="B43" s="344"/>
      <c r="C43" s="345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3" t="s">
        <v>21</v>
      </c>
      <c r="B45" s="354"/>
      <c r="C45" s="354"/>
      <c r="D45" s="354"/>
      <c r="E45" s="354"/>
      <c r="F45" s="354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3" t="s">
        <v>36</v>
      </c>
      <c r="B52" s="344"/>
      <c r="C52" s="345"/>
      <c r="D52" s="257">
        <f>SUM(B46:C51)</f>
        <v>0</v>
      </c>
    </row>
    <row r="53" spans="1:7" x14ac:dyDescent="0.3">
      <c r="A53" s="343" t="s">
        <v>295</v>
      </c>
      <c r="B53" s="344"/>
      <c r="C53" s="345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51" t="s">
        <v>8</v>
      </c>
      <c r="B55" s="352"/>
      <c r="C55" s="352"/>
      <c r="D55" s="352"/>
      <c r="E55" s="352"/>
      <c r="F55" s="352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3" t="s">
        <v>36</v>
      </c>
      <c r="B63" s="344"/>
      <c r="C63" s="345"/>
      <c r="D63" s="257">
        <f>SUM(B56:C62)</f>
        <v>0</v>
      </c>
    </row>
    <row r="64" spans="1:7" x14ac:dyDescent="0.3">
      <c r="A64" s="343" t="s">
        <v>295</v>
      </c>
      <c r="B64" s="344"/>
      <c r="C64" s="345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51" t="s">
        <v>130</v>
      </c>
      <c r="B66" s="352"/>
      <c r="C66" s="352"/>
      <c r="D66" s="352"/>
      <c r="E66" s="352"/>
      <c r="F66" s="352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3" t="s">
        <v>36</v>
      </c>
      <c r="B84" s="344"/>
      <c r="C84" s="345"/>
      <c r="D84" s="257">
        <f>SUM(B67:C83)</f>
        <v>0</v>
      </c>
    </row>
    <row r="85" spans="1:7" x14ac:dyDescent="0.3">
      <c r="A85" s="343" t="s">
        <v>295</v>
      </c>
      <c r="B85" s="344"/>
      <c r="C85" s="345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51" t="s">
        <v>211</v>
      </c>
      <c r="B87" s="352"/>
      <c r="C87" s="352"/>
      <c r="D87" s="352"/>
      <c r="E87" s="352"/>
      <c r="F87" s="352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3" t="s">
        <v>36</v>
      </c>
      <c r="B102" s="344"/>
      <c r="C102" s="345"/>
      <c r="D102" s="257">
        <f>SUM(B88:C101)</f>
        <v>0</v>
      </c>
    </row>
    <row r="103" spans="1:7" x14ac:dyDescent="0.3">
      <c r="A103" s="343" t="s">
        <v>295</v>
      </c>
      <c r="B103" s="344"/>
      <c r="C103" s="345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51" t="s">
        <v>212</v>
      </c>
      <c r="B106" s="352"/>
      <c r="C106" s="352"/>
      <c r="D106" s="352"/>
      <c r="E106" s="352"/>
      <c r="F106" s="352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3" t="s">
        <v>36</v>
      </c>
      <c r="B118" s="344"/>
      <c r="C118" s="345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43" t="s">
        <v>295</v>
      </c>
      <c r="B119" s="344"/>
      <c r="C119" s="345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51" t="s">
        <v>185</v>
      </c>
      <c r="B121" s="352"/>
      <c r="C121" s="352"/>
      <c r="D121" s="352"/>
      <c r="E121" s="352"/>
      <c r="F121" s="352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3" t="s">
        <v>36</v>
      </c>
      <c r="B133" s="344"/>
      <c r="C133" s="345"/>
      <c r="D133" s="257">
        <f>SUM(B122:C132)</f>
        <v>0</v>
      </c>
    </row>
    <row r="134" spans="1:7" x14ac:dyDescent="0.3">
      <c r="A134" s="343" t="s">
        <v>295</v>
      </c>
      <c r="B134" s="344"/>
      <c r="C134" s="345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51" t="s">
        <v>71</v>
      </c>
      <c r="B136" s="352"/>
      <c r="C136" s="352"/>
      <c r="D136" s="352"/>
      <c r="E136" s="352"/>
      <c r="F136" s="352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3" t="s">
        <v>36</v>
      </c>
      <c r="B149" s="344"/>
      <c r="C149" s="345"/>
      <c r="D149" s="257">
        <f>SUM(B137:C148)</f>
        <v>0</v>
      </c>
    </row>
    <row r="150" spans="1:7" x14ac:dyDescent="0.3">
      <c r="A150" s="343" t="s">
        <v>295</v>
      </c>
      <c r="B150" s="344"/>
      <c r="C150" s="345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51" t="s">
        <v>217</v>
      </c>
      <c r="B152" s="352"/>
      <c r="C152" s="352"/>
      <c r="D152" s="352"/>
      <c r="E152" s="352"/>
      <c r="F152" s="352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3" t="s">
        <v>36</v>
      </c>
      <c r="B161" s="349"/>
      <c r="C161" s="350"/>
      <c r="D161" s="258">
        <f>SUM(B153:C160)</f>
        <v>0</v>
      </c>
    </row>
    <row r="162" spans="1:7" x14ac:dyDescent="0.3">
      <c r="A162" s="343" t="s">
        <v>295</v>
      </c>
      <c r="B162" s="344"/>
      <c r="C162" s="345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51" t="s">
        <v>77</v>
      </c>
      <c r="B164" s="352"/>
      <c r="C164" s="352"/>
      <c r="D164" s="352"/>
      <c r="E164" s="352"/>
      <c r="F164" s="352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3" t="s">
        <v>36</v>
      </c>
      <c r="B169" s="344"/>
      <c r="C169" s="345"/>
      <c r="D169" s="257">
        <f>SUM(B165:C168)</f>
        <v>0</v>
      </c>
    </row>
    <row r="170" spans="1:7" x14ac:dyDescent="0.3">
      <c r="A170" s="343" t="s">
        <v>295</v>
      </c>
      <c r="B170" s="344"/>
      <c r="C170" s="345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5" t="s">
        <v>17</v>
      </c>
      <c r="B172" s="356"/>
      <c r="C172" s="356"/>
      <c r="D172" s="356"/>
      <c r="E172" s="356"/>
      <c r="F172" s="356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3" t="s">
        <v>36</v>
      </c>
      <c r="B177" s="344"/>
      <c r="C177" s="345"/>
      <c r="D177" s="257">
        <f>SUM(B173:C176)</f>
        <v>0</v>
      </c>
    </row>
    <row r="178" spans="1:7" x14ac:dyDescent="0.3">
      <c r="A178" s="343" t="s">
        <v>295</v>
      </c>
      <c r="B178" s="344"/>
      <c r="C178" s="345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51" t="s">
        <v>78</v>
      </c>
      <c r="B180" s="352"/>
      <c r="C180" s="352"/>
      <c r="D180" s="352"/>
      <c r="E180" s="352"/>
      <c r="F180" s="352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3" t="s">
        <v>36</v>
      </c>
      <c r="B186" s="344"/>
      <c r="C186" s="345"/>
      <c r="D186" s="257">
        <f>SUM(B181:C185)</f>
        <v>0</v>
      </c>
    </row>
    <row r="187" spans="1:7" x14ac:dyDescent="0.3">
      <c r="A187" s="343" t="s">
        <v>295</v>
      </c>
      <c r="B187" s="344"/>
      <c r="C187" s="345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51" t="s">
        <v>216</v>
      </c>
      <c r="B189" s="352"/>
      <c r="C189" s="352"/>
      <c r="D189" s="352"/>
      <c r="E189" s="352"/>
      <c r="F189" s="352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3" t="s">
        <v>36</v>
      </c>
      <c r="B194" s="344"/>
      <c r="C194" s="345"/>
      <c r="D194" s="54">
        <f>SUM(B190:C193)</f>
        <v>0</v>
      </c>
    </row>
    <row r="195" spans="1:6" x14ac:dyDescent="0.3">
      <c r="A195" s="343" t="s">
        <v>295</v>
      </c>
      <c r="B195" s="344"/>
      <c r="C195" s="345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E197*100/F197</f>
        <v>#DIV/0!</v>
      </c>
      <c r="E197" s="286">
        <f>COUNTIF('A5 Technique'!F17:F193,"ok")</f>
        <v>0</v>
      </c>
      <c r="F197" s="287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540" zoomScale="84" zoomScaleSheetLayoutView="84" workbookViewId="0">
      <selection activeCell="F378" sqref="F378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5"/>
      <c r="E1" s="315"/>
      <c r="F1" s="315"/>
      <c r="G1" s="315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16" t="s">
        <v>179</v>
      </c>
      <c r="B7" s="316"/>
      <c r="C7" s="316"/>
      <c r="D7" s="316"/>
      <c r="E7" s="316"/>
      <c r="F7" s="316"/>
      <c r="G7" s="125"/>
    </row>
    <row r="8" spans="1:7" ht="29.25" x14ac:dyDescent="0.45">
      <c r="A8" s="317" t="str">
        <f>'Page de garde'!D18</f>
        <v>LAFAYETTE</v>
      </c>
      <c r="B8" s="317"/>
      <c r="C8" s="317"/>
      <c r="D8" s="317"/>
      <c r="E8" s="317"/>
      <c r="F8" s="317"/>
      <c r="G8" s="125"/>
    </row>
    <row r="9" spans="1:7" ht="24" x14ac:dyDescent="0.45">
      <c r="A9" s="14" t="s">
        <v>42</v>
      </c>
      <c r="B9" s="318" t="s">
        <v>408</v>
      </c>
      <c r="C9" s="318"/>
      <c r="D9" s="318"/>
      <c r="E9" s="318"/>
      <c r="F9" s="318"/>
      <c r="G9" s="125"/>
    </row>
    <row r="10" spans="1:7" ht="24" x14ac:dyDescent="0.45">
      <c r="A10" s="15" t="s">
        <v>44</v>
      </c>
      <c r="B10" s="319" t="s">
        <v>409</v>
      </c>
      <c r="C10" s="319"/>
      <c r="D10" s="319"/>
      <c r="E10" s="319"/>
      <c r="F10" s="319"/>
      <c r="G10" s="125"/>
    </row>
    <row r="11" spans="1:7" ht="24" x14ac:dyDescent="0.45">
      <c r="A11" s="14" t="s">
        <v>43</v>
      </c>
      <c r="B11" s="314">
        <v>43159</v>
      </c>
      <c r="C11" s="314"/>
      <c r="D11" s="314"/>
      <c r="E11" s="314"/>
      <c r="F11" s="314"/>
      <c r="G11" s="125"/>
    </row>
    <row r="12" spans="1:7" ht="24" x14ac:dyDescent="0.45">
      <c r="A12" s="14" t="s">
        <v>239</v>
      </c>
      <c r="B12" s="320">
        <f>D549</f>
        <v>0.95514950166112955</v>
      </c>
      <c r="C12" s="320"/>
      <c r="D12" s="320"/>
      <c r="E12" s="320"/>
      <c r="F12" s="320"/>
      <c r="G12" s="125"/>
    </row>
    <row r="13" spans="1:7" ht="22.5" x14ac:dyDescent="0.45">
      <c r="D13" s="321"/>
      <c r="E13" s="321"/>
      <c r="F13" s="321"/>
      <c r="G13" s="321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43159</v>
      </c>
      <c r="B16" s="188"/>
      <c r="C16" s="188"/>
      <c r="D16" s="188"/>
      <c r="E16" s="188"/>
      <c r="F16" s="202"/>
    </row>
    <row r="17" spans="1:8" ht="16.5" customHeight="1" x14ac:dyDescent="0.3">
      <c r="A17" s="322" t="s">
        <v>30</v>
      </c>
      <c r="B17" s="323" t="s">
        <v>31</v>
      </c>
      <c r="C17" s="323"/>
      <c r="D17" s="323" t="s">
        <v>46</v>
      </c>
      <c r="E17" s="324" t="s">
        <v>310</v>
      </c>
      <c r="F17" s="324" t="s">
        <v>358</v>
      </c>
    </row>
    <row r="18" spans="1:8" ht="16.5" customHeight="1" x14ac:dyDescent="0.3">
      <c r="A18" s="322"/>
      <c r="B18" s="41" t="s">
        <v>34</v>
      </c>
      <c r="C18" s="41" t="s">
        <v>33</v>
      </c>
      <c r="D18" s="323"/>
      <c r="E18" s="324"/>
      <c r="F18" s="324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1</v>
      </c>
      <c r="C22" s="130"/>
      <c r="D22" s="95" t="s">
        <v>413</v>
      </c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7</v>
      </c>
    </row>
    <row r="26" spans="1:8" x14ac:dyDescent="0.3">
      <c r="A26" s="5" t="s">
        <v>35</v>
      </c>
      <c r="B26" s="132"/>
      <c r="C26" s="133"/>
      <c r="D26" s="134">
        <f>D25/(COUNT(B21:C24)*2)</f>
        <v>0.875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66" x14ac:dyDescent="0.3">
      <c r="A34" s="216" t="s">
        <v>153</v>
      </c>
      <c r="B34" s="130">
        <v>2</v>
      </c>
      <c r="C34" s="290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25" t="s">
        <v>379</v>
      </c>
      <c r="B38" s="326"/>
      <c r="C38" s="326"/>
      <c r="D38" s="326"/>
      <c r="E38" s="326"/>
      <c r="F38" s="327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">
        <v>32</v>
      </c>
      <c r="C41" s="130"/>
      <c r="D41" s="251"/>
      <c r="E41" s="252"/>
      <c r="F41" s="253"/>
    </row>
    <row r="42" spans="1:7" x14ac:dyDescent="0.3">
      <c r="A42" s="59" t="s">
        <v>36</v>
      </c>
      <c r="B42" s="59"/>
      <c r="C42" s="59"/>
      <c r="D42" s="59">
        <f>SUM(B29:C37,B39:C41)</f>
        <v>22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29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0.96666666666666667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43159</v>
      </c>
      <c r="B49" s="124"/>
      <c r="C49" s="135"/>
      <c r="D49" s="124"/>
    </row>
    <row r="50" spans="1:7" x14ac:dyDescent="0.3">
      <c r="A50" s="322" t="s">
        <v>30</v>
      </c>
      <c r="B50" s="323" t="s">
        <v>31</v>
      </c>
      <c r="C50" s="323"/>
      <c r="D50" s="323" t="s">
        <v>46</v>
      </c>
      <c r="E50" s="324" t="s">
        <v>310</v>
      </c>
      <c r="F50" s="324" t="s">
        <v>360</v>
      </c>
      <c r="G50" s="127"/>
    </row>
    <row r="51" spans="1:7" x14ac:dyDescent="0.3">
      <c r="A51" s="322"/>
      <c r="B51" s="41" t="s">
        <v>34</v>
      </c>
      <c r="C51" s="41" t="s">
        <v>33</v>
      </c>
      <c r="D51" s="323"/>
      <c r="E51" s="324"/>
      <c r="F51" s="324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95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16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289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1</v>
      </c>
      <c r="C67" s="130"/>
      <c r="D67" s="113" t="s">
        <v>415</v>
      </c>
      <c r="E67" s="94"/>
      <c r="F67" s="204" t="s">
        <v>356</v>
      </c>
    </row>
    <row r="68" spans="1:7" ht="17.25" x14ac:dyDescent="0.35">
      <c r="A68" s="262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x14ac:dyDescent="0.3">
      <c r="A70" s="70" t="s">
        <v>377</v>
      </c>
      <c r="B70" s="130">
        <v>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>
        <v>2</v>
      </c>
      <c r="C72" s="289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35</v>
      </c>
    </row>
    <row r="85" spans="1:7" x14ac:dyDescent="0.3">
      <c r="A85" s="5" t="s">
        <v>35</v>
      </c>
      <c r="B85" s="132"/>
      <c r="C85" s="133"/>
      <c r="D85" s="134">
        <f>D84/(COUNT(B65:C83)*2)</f>
        <v>0.97222222222222221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ht="82.5" x14ac:dyDescent="0.3">
      <c r="A88" s="4" t="s">
        <v>96</v>
      </c>
      <c r="B88" s="130">
        <v>1</v>
      </c>
      <c r="C88" s="130"/>
      <c r="D88" s="137" t="s">
        <v>416</v>
      </c>
      <c r="E88" s="94"/>
      <c r="F88" s="204" t="s">
        <v>356</v>
      </c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16.5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ht="82.5" x14ac:dyDescent="0.3">
      <c r="A92" s="70" t="s">
        <v>384</v>
      </c>
      <c r="B92" s="130">
        <v>1</v>
      </c>
      <c r="C92" s="218"/>
      <c r="D92" s="147" t="s">
        <v>414</v>
      </c>
      <c r="E92" s="106"/>
      <c r="F92" s="204" t="s">
        <v>356</v>
      </c>
    </row>
    <row r="93" spans="1:7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25" t="s">
        <v>379</v>
      </c>
      <c r="B94" s="326"/>
      <c r="C94" s="326"/>
      <c r="D94" s="326"/>
      <c r="E94" s="326"/>
      <c r="F94" s="327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>
        <v>1</v>
      </c>
      <c r="C99" s="213"/>
      <c r="D99" s="297">
        <v>0.85699999999999998</v>
      </c>
      <c r="E99" s="252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19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0.86363636363636365</v>
      </c>
    </row>
    <row r="102" spans="1:7" ht="18" x14ac:dyDescent="0.35">
      <c r="A102" s="42" t="s">
        <v>61</v>
      </c>
      <c r="B102" s="152"/>
      <c r="C102" s="153"/>
      <c r="D102" s="143">
        <f>SUM(D84,D100,D61)</f>
        <v>70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0.94594594594594594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43159</v>
      </c>
      <c r="B106" s="124"/>
      <c r="C106" s="135"/>
      <c r="D106" s="124"/>
    </row>
    <row r="107" spans="1:7" x14ac:dyDescent="0.3">
      <c r="A107" s="322" t="s">
        <v>30</v>
      </c>
      <c r="B107" s="323" t="s">
        <v>31</v>
      </c>
      <c r="C107" s="323"/>
      <c r="D107" s="323" t="s">
        <v>46</v>
      </c>
      <c r="E107" s="324" t="s">
        <v>310</v>
      </c>
      <c r="F107" s="324" t="s">
        <v>360</v>
      </c>
    </row>
    <row r="108" spans="1:7" x14ac:dyDescent="0.3">
      <c r="A108" s="322"/>
      <c r="B108" s="41" t="s">
        <v>34</v>
      </c>
      <c r="C108" s="41" t="s">
        <v>33</v>
      </c>
      <c r="D108" s="323"/>
      <c r="E108" s="324"/>
      <c r="F108" s="324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>
        <v>2</v>
      </c>
      <c r="C129" s="291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>
        <v>2</v>
      </c>
      <c r="C131" s="291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1</v>
      </c>
      <c r="C138" s="136" t="str">
        <f>IF(B138=0, -10, "0")</f>
        <v>0</v>
      </c>
      <c r="D138" s="116" t="s">
        <v>419</v>
      </c>
      <c r="E138" s="106"/>
      <c r="F138" s="204" t="s">
        <v>356</v>
      </c>
      <c r="G138" s="127"/>
    </row>
    <row r="139" spans="1:7" x14ac:dyDescent="0.3">
      <c r="A139" s="5" t="s">
        <v>36</v>
      </c>
      <c r="B139" s="5"/>
      <c r="C139" s="5"/>
      <c r="D139" s="59">
        <f>SUM(B121:C138)</f>
        <v>35</v>
      </c>
    </row>
    <row r="140" spans="1:7" x14ac:dyDescent="0.3">
      <c r="A140" s="5" t="s">
        <v>35</v>
      </c>
      <c r="B140" s="132"/>
      <c r="C140" s="133"/>
      <c r="D140" s="134">
        <f>D139/(COUNT(B121:C138)*2)</f>
        <v>0.97222222222222221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50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 t="s">
        <v>423</v>
      </c>
      <c r="E145" s="95"/>
      <c r="F145" s="204" t="s">
        <v>356</v>
      </c>
    </row>
    <row r="146" spans="1:7" ht="99" x14ac:dyDescent="0.3">
      <c r="A146" s="191" t="s">
        <v>136</v>
      </c>
      <c r="B146" s="130">
        <v>0</v>
      </c>
      <c r="C146" s="150"/>
      <c r="D146" s="299" t="s">
        <v>443</v>
      </c>
      <c r="E146" s="116" t="s">
        <v>444</v>
      </c>
      <c r="F146" s="204" t="s">
        <v>356</v>
      </c>
    </row>
    <row r="147" spans="1:7" s="112" customFormat="1" ht="22.5" x14ac:dyDescent="0.3">
      <c r="A147" s="238" t="s">
        <v>404</v>
      </c>
      <c r="B147" s="130">
        <v>2</v>
      </c>
      <c r="C147" s="150" t="str">
        <f>IF(B147=0, -5, "0")</f>
        <v>0</v>
      </c>
      <c r="D147" s="298"/>
      <c r="E147" s="116"/>
      <c r="F147" s="204"/>
      <c r="G147" s="127"/>
    </row>
    <row r="148" spans="1:7" s="112" customFormat="1" ht="18" customHeight="1" x14ac:dyDescent="0.35">
      <c r="A148" s="328" t="s">
        <v>379</v>
      </c>
      <c r="B148" s="329"/>
      <c r="C148" s="329"/>
      <c r="D148" s="330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ht="33" x14ac:dyDescent="0.3">
      <c r="A150" s="55" t="s">
        <v>386</v>
      </c>
      <c r="B150" s="130">
        <v>1</v>
      </c>
      <c r="C150" s="225"/>
      <c r="D150" s="301" t="s">
        <v>439</v>
      </c>
      <c r="E150" s="116"/>
      <c r="F150" s="204" t="s">
        <v>356</v>
      </c>
      <c r="G150" s="127"/>
    </row>
    <row r="151" spans="1:7" s="112" customFormat="1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">
        <v>32</v>
      </c>
      <c r="C153" s="140"/>
      <c r="D153" s="251"/>
      <c r="E153" s="252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15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0.83333333333333337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64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0.94117647058823528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43159</v>
      </c>
      <c r="B161" s="124"/>
      <c r="C161" s="135"/>
      <c r="D161" s="127"/>
    </row>
    <row r="162" spans="1:7" x14ac:dyDescent="0.3">
      <c r="A162" s="322" t="s">
        <v>30</v>
      </c>
      <c r="B162" s="323" t="s">
        <v>31</v>
      </c>
      <c r="C162" s="323"/>
      <c r="D162" s="323" t="s">
        <v>46</v>
      </c>
      <c r="E162" s="324" t="s">
        <v>310</v>
      </c>
      <c r="F162" s="324" t="s">
        <v>360</v>
      </c>
      <c r="G162" s="127"/>
    </row>
    <row r="163" spans="1:7" x14ac:dyDescent="0.3">
      <c r="A163" s="322"/>
      <c r="B163" s="41" t="s">
        <v>34</v>
      </c>
      <c r="C163" s="41" t="s">
        <v>33</v>
      </c>
      <c r="D163" s="323"/>
      <c r="E163" s="324"/>
      <c r="F163" s="324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>
        <v>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31" t="s">
        <v>379</v>
      </c>
      <c r="B195" s="331"/>
      <c r="C195" s="331"/>
      <c r="D195" s="331"/>
      <c r="E195" s="331"/>
      <c r="F195" s="331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39.75" customHeight="1" x14ac:dyDescent="0.3">
      <c r="A197" s="70" t="s">
        <v>386</v>
      </c>
      <c r="B197" s="130">
        <v>1</v>
      </c>
      <c r="C197" s="131"/>
      <c r="D197" s="301" t="s">
        <v>439</v>
      </c>
      <c r="E197" s="106"/>
      <c r="F197" s="204" t="s">
        <v>356</v>
      </c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">
        <v>32</v>
      </c>
      <c r="C200" s="130"/>
      <c r="D200" s="251"/>
      <c r="E200" s="252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45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0.97826086956521741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59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0.98333333333333328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43159</v>
      </c>
      <c r="B208" s="124"/>
      <c r="C208" s="135"/>
      <c r="D208" s="124"/>
    </row>
    <row r="209" spans="1:7" x14ac:dyDescent="0.3">
      <c r="A209" s="322" t="s">
        <v>30</v>
      </c>
      <c r="B209" s="323" t="s">
        <v>31</v>
      </c>
      <c r="C209" s="323"/>
      <c r="D209" s="323" t="s">
        <v>46</v>
      </c>
      <c r="E209" s="324" t="s">
        <v>310</v>
      </c>
      <c r="F209" s="324" t="s">
        <v>360</v>
      </c>
      <c r="G209" s="127"/>
    </row>
    <row r="210" spans="1:7" x14ac:dyDescent="0.3">
      <c r="A210" s="322"/>
      <c r="B210" s="41" t="s">
        <v>34</v>
      </c>
      <c r="C210" s="41" t="s">
        <v>33</v>
      </c>
      <c r="D210" s="323"/>
      <c r="E210" s="324"/>
      <c r="F210" s="324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ht="33" x14ac:dyDescent="0.3">
      <c r="A226" s="70" t="s">
        <v>364</v>
      </c>
      <c r="B226" s="130">
        <v>1</v>
      </c>
      <c r="C226" s="130"/>
      <c r="D226" s="95" t="s">
        <v>424</v>
      </c>
      <c r="E226" s="106"/>
      <c r="F226" s="204" t="s">
        <v>356</v>
      </c>
      <c r="G226" s="127"/>
    </row>
    <row r="227" spans="1:7" ht="30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1</v>
      </c>
      <c r="C228" s="136"/>
      <c r="D228" s="113" t="s">
        <v>428</v>
      </c>
      <c r="E228" s="94"/>
      <c r="F228" s="204" t="s">
        <v>356</v>
      </c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>
        <v>2</v>
      </c>
      <c r="C238" s="150" t="str">
        <f>IF(B238=0, -5, "0")</f>
        <v>0</v>
      </c>
      <c r="D238" s="29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ht="33" x14ac:dyDescent="0.3">
      <c r="A240" s="209" t="s">
        <v>155</v>
      </c>
      <c r="B240" s="130">
        <v>1</v>
      </c>
      <c r="C240" s="150" t="str">
        <f>IF(B240=0, -5, "0")</f>
        <v>0</v>
      </c>
      <c r="D240" s="116" t="s">
        <v>425</v>
      </c>
      <c r="E240" s="94"/>
      <c r="F240" s="204" t="s">
        <v>356</v>
      </c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31</v>
      </c>
    </row>
    <row r="245" spans="1:7" x14ac:dyDescent="0.3">
      <c r="A245" s="5" t="s">
        <v>35</v>
      </c>
      <c r="B245" s="132"/>
      <c r="C245" s="133"/>
      <c r="D245" s="134">
        <f>D244/(COUNT(B226:C243)*2)</f>
        <v>0.91176470588235292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ht="33" x14ac:dyDescent="0.3">
      <c r="A251" s="269" t="s">
        <v>375</v>
      </c>
      <c r="B251" s="130">
        <v>1</v>
      </c>
      <c r="C251" s="136" t="str">
        <f>IF(B251=0, -10, "0")</f>
        <v>0</v>
      </c>
      <c r="D251" s="220" t="s">
        <v>426</v>
      </c>
      <c r="E251" s="106"/>
      <c r="F251" s="204" t="s">
        <v>356</v>
      </c>
      <c r="G251" s="127"/>
    </row>
    <row r="252" spans="1:7" ht="16.5" customHeight="1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1</v>
      </c>
      <c r="C255" s="130"/>
      <c r="D255" s="138" t="s">
        <v>427</v>
      </c>
      <c r="E255" s="94"/>
      <c r="F255" s="204" t="s">
        <v>357</v>
      </c>
    </row>
    <row r="256" spans="1:7" x14ac:dyDescent="0.3">
      <c r="A256" s="331" t="s">
        <v>379</v>
      </c>
      <c r="B256" s="331"/>
      <c r="C256" s="331"/>
      <c r="D256" s="331"/>
      <c r="E256" s="331"/>
      <c r="F256" s="331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ht="33" x14ac:dyDescent="0.3">
      <c r="A258" s="55" t="s">
        <v>386</v>
      </c>
      <c r="B258" s="130">
        <v>1</v>
      </c>
      <c r="C258" s="131"/>
      <c r="D258" s="301" t="s">
        <v>439</v>
      </c>
      <c r="E258" s="106"/>
      <c r="F258" s="204" t="s">
        <v>356</v>
      </c>
      <c r="G258" s="127"/>
    </row>
    <row r="259" spans="1:7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v>1</v>
      </c>
      <c r="C261" s="140"/>
      <c r="D261" s="251">
        <v>0.75</v>
      </c>
      <c r="E261" s="252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22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0.84615384615384615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73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0.91249999999999998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43159</v>
      </c>
      <c r="B269" s="124"/>
      <c r="C269" s="135"/>
      <c r="D269" s="124"/>
      <c r="F269" s="206"/>
      <c r="G269" s="214"/>
    </row>
    <row r="270" spans="1:7" s="16" customFormat="1" x14ac:dyDescent="0.3">
      <c r="A270" s="322" t="s">
        <v>30</v>
      </c>
      <c r="B270" s="323" t="s">
        <v>31</v>
      </c>
      <c r="C270" s="323"/>
      <c r="D270" s="323" t="s">
        <v>46</v>
      </c>
      <c r="E270" s="324" t="s">
        <v>310</v>
      </c>
      <c r="F270" s="324" t="s">
        <v>360</v>
      </c>
      <c r="G270" s="214"/>
    </row>
    <row r="271" spans="1:7" s="16" customFormat="1" x14ac:dyDescent="0.3">
      <c r="A271" s="322"/>
      <c r="B271" s="41" t="s">
        <v>34</v>
      </c>
      <c r="C271" s="41" t="s">
        <v>33</v>
      </c>
      <c r="D271" s="323"/>
      <c r="E271" s="324"/>
      <c r="F271" s="324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x14ac:dyDescent="0.3">
      <c r="A274" s="7" t="s">
        <v>135</v>
      </c>
      <c r="B274" s="130">
        <v>2</v>
      </c>
      <c r="C274" s="130"/>
      <c r="D274" s="138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24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1</v>
      </c>
      <c r="C290" s="130"/>
      <c r="D290" s="156" t="s">
        <v>432</v>
      </c>
      <c r="E290" s="106"/>
      <c r="F290" s="204" t="s">
        <v>356</v>
      </c>
      <c r="G290" s="214"/>
    </row>
    <row r="291" spans="1:7" s="16" customFormat="1" x14ac:dyDescent="0.3">
      <c r="A291" s="269" t="s">
        <v>405</v>
      </c>
      <c r="B291" s="130">
        <v>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ht="33" x14ac:dyDescent="0.3">
      <c r="A302" s="209" t="s">
        <v>157</v>
      </c>
      <c r="B302" s="130">
        <v>2</v>
      </c>
      <c r="C302" s="150" t="str">
        <f>IF(B302=0, -5, "0")</f>
        <v>0</v>
      </c>
      <c r="D302" s="165" t="s">
        <v>431</v>
      </c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32" t="s">
        <v>396</v>
      </c>
      <c r="B308" s="333"/>
      <c r="C308" s="333"/>
      <c r="D308" s="333"/>
      <c r="E308" s="333"/>
      <c r="F308" s="334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ht="33" x14ac:dyDescent="0.3">
      <c r="A310" s="55" t="s">
        <v>386</v>
      </c>
      <c r="B310" s="130">
        <v>1</v>
      </c>
      <c r="C310" s="213"/>
      <c r="D310" s="165" t="s">
        <v>439</v>
      </c>
      <c r="E310" s="106"/>
      <c r="F310" s="204" t="s">
        <v>356</v>
      </c>
      <c r="G310" s="214"/>
    </row>
    <row r="311" spans="1:7" s="16" customFormat="1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">
        <v>32</v>
      </c>
      <c r="C313" s="140"/>
      <c r="D313" s="251"/>
      <c r="E313" s="252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44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0.95652173913043481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68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0.97142857142857142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43159</v>
      </c>
      <c r="B321" s="124"/>
      <c r="C321" s="135"/>
      <c r="D321" s="127"/>
    </row>
    <row r="322" spans="1:7" x14ac:dyDescent="0.3">
      <c r="A322" s="322" t="s">
        <v>30</v>
      </c>
      <c r="B322" s="323" t="s">
        <v>31</v>
      </c>
      <c r="C322" s="323"/>
      <c r="D322" s="323" t="s">
        <v>46</v>
      </c>
      <c r="E322" s="324" t="s">
        <v>310</v>
      </c>
      <c r="F322" s="324" t="s">
        <v>360</v>
      </c>
      <c r="G322" s="127"/>
    </row>
    <row r="323" spans="1:7" x14ac:dyDescent="0.3">
      <c r="A323" s="322"/>
      <c r="B323" s="41" t="s">
        <v>34</v>
      </c>
      <c r="C323" s="41" t="s">
        <v>33</v>
      </c>
      <c r="D323" s="323"/>
      <c r="E323" s="324"/>
      <c r="F323" s="324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32" t="s">
        <v>379</v>
      </c>
      <c r="B349" s="333"/>
      <c r="C349" s="333"/>
      <c r="D349" s="333"/>
      <c r="E349" s="333"/>
      <c r="F349" s="333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8"/>
      <c r="E350" s="288"/>
      <c r="F350" s="204"/>
      <c r="G350" s="127"/>
    </row>
    <row r="351" spans="1:7" s="112" customFormat="1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">
        <v>32</v>
      </c>
      <c r="C353" s="130"/>
      <c r="D353" s="251"/>
      <c r="E353" s="252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30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1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46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1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43159</v>
      </c>
      <c r="B361" s="124"/>
      <c r="C361" s="135"/>
      <c r="D361" s="124"/>
    </row>
    <row r="362" spans="1:7" x14ac:dyDescent="0.3">
      <c r="A362" s="322" t="s">
        <v>30</v>
      </c>
      <c r="B362" s="323" t="s">
        <v>31</v>
      </c>
      <c r="C362" s="323"/>
      <c r="D362" s="323" t="s">
        <v>46</v>
      </c>
      <c r="E362" s="324" t="s">
        <v>310</v>
      </c>
      <c r="F362" s="324" t="s">
        <v>360</v>
      </c>
      <c r="G362" s="127"/>
    </row>
    <row r="363" spans="1:7" x14ac:dyDescent="0.3">
      <c r="A363" s="322"/>
      <c r="B363" s="41" t="s">
        <v>34</v>
      </c>
      <c r="C363" s="41" t="s">
        <v>33</v>
      </c>
      <c r="D363" s="323"/>
      <c r="E363" s="324"/>
      <c r="F363" s="324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33.75" x14ac:dyDescent="0.35">
      <c r="A378" s="261" t="s">
        <v>7</v>
      </c>
      <c r="B378" s="130">
        <v>1</v>
      </c>
      <c r="C378" s="136">
        <f>IF(B378=0, -10, IF(B378=1, -5, "0"))</f>
        <v>-5</v>
      </c>
      <c r="D378" s="95" t="s">
        <v>434</v>
      </c>
      <c r="E378" s="106"/>
      <c r="F378" s="204" t="s">
        <v>356</v>
      </c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28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31" t="s">
        <v>410</v>
      </c>
      <c r="B383" s="331"/>
      <c r="C383" s="331"/>
      <c r="D383" s="331"/>
      <c r="E383" s="331"/>
      <c r="F383" s="331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>
        <v>2</v>
      </c>
      <c r="C386" s="130"/>
      <c r="D386" s="251">
        <v>1</v>
      </c>
      <c r="E386" s="252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12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0.6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28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0.77777777777777779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43159</v>
      </c>
      <c r="B394" s="124"/>
      <c r="C394" s="135"/>
      <c r="D394" s="127"/>
      <c r="G394" s="127"/>
    </row>
    <row r="395" spans="1:7" x14ac:dyDescent="0.3">
      <c r="A395" s="322" t="s">
        <v>30</v>
      </c>
      <c r="B395" s="323" t="s">
        <v>31</v>
      </c>
      <c r="C395" s="323"/>
      <c r="D395" s="323" t="s">
        <v>46</v>
      </c>
      <c r="E395" s="324" t="s">
        <v>310</v>
      </c>
      <c r="F395" s="324" t="s">
        <v>360</v>
      </c>
      <c r="G395" s="127"/>
    </row>
    <row r="396" spans="1:7" x14ac:dyDescent="0.3">
      <c r="A396" s="322"/>
      <c r="B396" s="41" t="s">
        <v>34</v>
      </c>
      <c r="C396" s="41" t="s">
        <v>33</v>
      </c>
      <c r="D396" s="323"/>
      <c r="E396" s="324"/>
      <c r="F396" s="324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294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31" t="s">
        <v>379</v>
      </c>
      <c r="B435" s="331"/>
      <c r="C435" s="331"/>
      <c r="D435" s="331"/>
      <c r="E435" s="331"/>
      <c r="F435" s="331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">
        <v>32</v>
      </c>
      <c r="C439" s="130"/>
      <c r="D439" s="251"/>
      <c r="E439" s="252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16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56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1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43159</v>
      </c>
      <c r="B447" s="124"/>
      <c r="C447" s="135"/>
      <c r="D447" s="124"/>
    </row>
    <row r="448" spans="1:7" x14ac:dyDescent="0.3">
      <c r="A448" s="322" t="s">
        <v>30</v>
      </c>
      <c r="B448" s="323" t="s">
        <v>31</v>
      </c>
      <c r="C448" s="323"/>
      <c r="D448" s="323" t="s">
        <v>46</v>
      </c>
      <c r="E448" s="324" t="s">
        <v>310</v>
      </c>
      <c r="F448" s="324" t="s">
        <v>360</v>
      </c>
      <c r="G448" s="127"/>
    </row>
    <row r="449" spans="1:6" x14ac:dyDescent="0.3">
      <c r="A449" s="322"/>
      <c r="B449" s="41" t="s">
        <v>34</v>
      </c>
      <c r="C449" s="41" t="s">
        <v>33</v>
      </c>
      <c r="D449" s="323"/>
      <c r="E449" s="324"/>
      <c r="F449" s="324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35" t="s">
        <v>379</v>
      </c>
      <c r="B471" s="336"/>
      <c r="C471" s="336"/>
      <c r="D471" s="336"/>
      <c r="E471" s="336"/>
      <c r="F471" s="336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 t="s">
        <v>32</v>
      </c>
      <c r="C473" s="213"/>
      <c r="D473" s="116"/>
      <c r="E473" s="106"/>
      <c r="F473" s="204"/>
      <c r="G473" s="127"/>
    </row>
    <row r="474" spans="1:7" s="112" customFormat="1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">
        <v>32</v>
      </c>
      <c r="C476" s="140"/>
      <c r="D476" s="251"/>
      <c r="E476" s="252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26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38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7" t="s">
        <v>367</v>
      </c>
      <c r="B483" s="337"/>
      <c r="C483" s="337"/>
      <c r="D483" s="337"/>
      <c r="E483" s="185"/>
      <c r="F483" s="201"/>
    </row>
    <row r="484" spans="1:7" x14ac:dyDescent="0.3">
      <c r="A484" s="74">
        <f>B11</f>
        <v>43159</v>
      </c>
      <c r="B484" s="124"/>
      <c r="C484" s="135"/>
      <c r="D484" s="124"/>
    </row>
    <row r="485" spans="1:7" x14ac:dyDescent="0.3">
      <c r="A485" s="322" t="s">
        <v>30</v>
      </c>
      <c r="B485" s="323" t="s">
        <v>31</v>
      </c>
      <c r="C485" s="323"/>
      <c r="D485" s="323" t="s">
        <v>46</v>
      </c>
      <c r="E485" s="324" t="s">
        <v>310</v>
      </c>
      <c r="F485" s="324" t="s">
        <v>360</v>
      </c>
      <c r="G485" s="127"/>
    </row>
    <row r="486" spans="1:7" x14ac:dyDescent="0.3">
      <c r="A486" s="322"/>
      <c r="B486" s="41" t="s">
        <v>34</v>
      </c>
      <c r="C486" s="41" t="s">
        <v>33</v>
      </c>
      <c r="D486" s="323"/>
      <c r="E486" s="324"/>
      <c r="F486" s="324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">
        <v>32</v>
      </c>
      <c r="C498" s="213"/>
      <c r="D498" s="251"/>
      <c r="E498" s="252"/>
      <c r="F498" s="253"/>
    </row>
    <row r="499" spans="1:7" x14ac:dyDescent="0.3">
      <c r="A499" s="5" t="s">
        <v>36</v>
      </c>
      <c r="B499" s="5"/>
      <c r="C499" s="5"/>
      <c r="D499" s="234">
        <f>SUM(B496:C498)</f>
        <v>4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14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43159</v>
      </c>
      <c r="B506" s="124"/>
      <c r="C506" s="135"/>
      <c r="D506" s="124"/>
    </row>
    <row r="507" spans="1:7" x14ac:dyDescent="0.3">
      <c r="A507" s="322" t="s">
        <v>30</v>
      </c>
      <c r="B507" s="323" t="s">
        <v>31</v>
      </c>
      <c r="C507" s="323"/>
      <c r="D507" s="323" t="s">
        <v>46</v>
      </c>
      <c r="E507" s="324" t="s">
        <v>310</v>
      </c>
      <c r="F507" s="324" t="s">
        <v>360</v>
      </c>
      <c r="G507" s="127"/>
    </row>
    <row r="508" spans="1:7" x14ac:dyDescent="0.3">
      <c r="A508" s="322"/>
      <c r="B508" s="41" t="s">
        <v>34</v>
      </c>
      <c r="C508" s="41" t="s">
        <v>33</v>
      </c>
      <c r="D508" s="323"/>
      <c r="E508" s="324"/>
      <c r="F508" s="324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">
        <v>32</v>
      </c>
      <c r="C512" s="140"/>
      <c r="D512" s="251"/>
      <c r="E512" s="254"/>
      <c r="F512" s="255"/>
    </row>
    <row r="513" spans="1:7" x14ac:dyDescent="0.3">
      <c r="A513" s="5" t="s">
        <v>36</v>
      </c>
      <c r="B513" s="5"/>
      <c r="C513" s="5"/>
      <c r="D513" s="59">
        <f>SUM(B509:C512)</f>
        <v>6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43159</v>
      </c>
      <c r="B517" s="124"/>
      <c r="C517" s="135"/>
      <c r="D517" s="124"/>
    </row>
    <row r="518" spans="1:7" x14ac:dyDescent="0.3">
      <c r="A518" s="322" t="s">
        <v>30</v>
      </c>
      <c r="B518" s="323" t="s">
        <v>31</v>
      </c>
      <c r="C518" s="323"/>
      <c r="D518" s="323" t="s">
        <v>46</v>
      </c>
      <c r="E518" s="324" t="s">
        <v>310</v>
      </c>
      <c r="F518" s="324" t="s">
        <v>360</v>
      </c>
      <c r="G518" s="127"/>
    </row>
    <row r="519" spans="1:7" x14ac:dyDescent="0.3">
      <c r="A519" s="322"/>
      <c r="B519" s="41" t="s">
        <v>34</v>
      </c>
      <c r="C519" s="41" t="s">
        <v>33</v>
      </c>
      <c r="D519" s="323"/>
      <c r="E519" s="324"/>
      <c r="F519" s="324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">
        <v>32</v>
      </c>
      <c r="C532" s="140"/>
      <c r="D532" s="251"/>
      <c r="E532" s="252"/>
      <c r="F532" s="253"/>
    </row>
    <row r="533" spans="1:7" x14ac:dyDescent="0.3">
      <c r="A533" s="5" t="s">
        <v>36</v>
      </c>
      <c r="B533" s="5"/>
      <c r="C533" s="5"/>
      <c r="D533" s="5">
        <f>SUM(B520:C532)</f>
        <v>18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43159</v>
      </c>
      <c r="B537" s="124"/>
      <c r="C537" s="135"/>
      <c r="D537" s="124"/>
      <c r="G537" s="127"/>
    </row>
    <row r="538" spans="1:7" x14ac:dyDescent="0.3">
      <c r="A538" s="322" t="s">
        <v>30</v>
      </c>
      <c r="B538" s="323" t="s">
        <v>31</v>
      </c>
      <c r="C538" s="323"/>
      <c r="D538" s="323" t="s">
        <v>46</v>
      </c>
      <c r="E538" s="324" t="s">
        <v>310</v>
      </c>
      <c r="F538" s="324" t="s">
        <v>360</v>
      </c>
      <c r="G538" s="127"/>
    </row>
    <row r="539" spans="1:7" x14ac:dyDescent="0.3">
      <c r="A539" s="322"/>
      <c r="B539" s="41" t="s">
        <v>34</v>
      </c>
      <c r="C539" s="41" t="s">
        <v>33</v>
      </c>
      <c r="D539" s="323"/>
      <c r="E539" s="324"/>
      <c r="F539" s="324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">
        <v>32</v>
      </c>
      <c r="C543" s="130"/>
      <c r="D543" s="251"/>
      <c r="E543" s="252"/>
      <c r="F543" s="253"/>
    </row>
    <row r="544" spans="1:7" x14ac:dyDescent="0.3">
      <c r="A544" s="5" t="s">
        <v>36</v>
      </c>
      <c r="B544" s="5"/>
      <c r="C544" s="175"/>
      <c r="D544" s="5">
        <f>SUM(B540:C543)</f>
        <v>6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0.86900000000000011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575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0.95514950166112955</v>
      </c>
    </row>
  </sheetData>
  <sheetProtection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2 B53:B60 B65:B83 B88:B93 B39:B41 B110:B116 B121:B138 B143:B147 B95:B99 B165:B171 B176:B194 B149:B153 B212:B221 B226:B243 B248:B255 B196:B200 B273:B284 B289:B307 B257:B260 B325:B332 B337:B348 B309:B312 B365:B372 B377:B382 B350:B353 B398:B405 B410:B416 B421:B425 B430:B434 B384:B386 B451:B456 B461:B470 B436:B438 B488:B492 B472:B476 B496:B498 B509:B512 B540:B543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9 B261 B31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6" zoomScale="80" zoomScaleNormal="90" zoomScaleSheetLayoutView="80" workbookViewId="0">
      <selection activeCell="F193" sqref="F193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5"/>
      <c r="E1" s="315"/>
      <c r="F1" s="315"/>
      <c r="G1" s="315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39" t="s">
        <v>50</v>
      </c>
      <c r="B6" s="339"/>
      <c r="C6" s="339"/>
      <c r="D6" s="339"/>
      <c r="E6" s="339"/>
      <c r="F6" s="339"/>
      <c r="G6" s="125"/>
    </row>
    <row r="7" spans="1:7" s="12" customFormat="1" ht="21.75" customHeight="1" x14ac:dyDescent="0.45">
      <c r="A7" s="317" t="str">
        <f>'A1 Exploitation'!A8:F8</f>
        <v>LAFAYETTE</v>
      </c>
      <c r="B7" s="317"/>
      <c r="C7" s="317"/>
      <c r="D7" s="317"/>
      <c r="E7" s="317"/>
      <c r="F7" s="317"/>
      <c r="G7" s="125"/>
    </row>
    <row r="8" spans="1:7" s="12" customFormat="1" ht="24" x14ac:dyDescent="0.45">
      <c r="A8" s="14" t="s">
        <v>42</v>
      </c>
      <c r="B8" s="340" t="str">
        <f>'A1 Exploitation'!B9:F9</f>
        <v>Dr Hend KAMOUN</v>
      </c>
      <c r="C8" s="340"/>
      <c r="D8" s="340"/>
      <c r="E8" s="340"/>
      <c r="F8" s="340"/>
      <c r="G8" s="125"/>
    </row>
    <row r="9" spans="1:7" s="12" customFormat="1" ht="24" x14ac:dyDescent="0.45">
      <c r="A9" s="15" t="s">
        <v>44</v>
      </c>
      <c r="B9" s="341" t="str">
        <f>'A1 Exploitation'!B10:F10</f>
        <v>Chefs rayons et directeur magasin</v>
      </c>
      <c r="C9" s="341"/>
      <c r="D9" s="341"/>
      <c r="E9" s="341"/>
      <c r="F9" s="341"/>
      <c r="G9" s="125"/>
    </row>
    <row r="10" spans="1:7" s="12" customFormat="1" ht="24" x14ac:dyDescent="0.45">
      <c r="A10" s="14" t="s">
        <v>43</v>
      </c>
      <c r="B10" s="338">
        <f>'A1 Exploitation'!B11:F11</f>
        <v>43159</v>
      </c>
      <c r="C10" s="338"/>
      <c r="D10" s="338"/>
      <c r="E10" s="338"/>
      <c r="F10" s="338"/>
      <c r="G10" s="125"/>
    </row>
    <row r="11" spans="1:7" s="12" customFormat="1" ht="24" x14ac:dyDescent="0.45">
      <c r="A11" s="14" t="s">
        <v>294</v>
      </c>
      <c r="B11" s="342">
        <f>D199</f>
        <v>0.93220338983050843</v>
      </c>
      <c r="C11" s="342"/>
      <c r="D11" s="342"/>
      <c r="E11" s="342"/>
      <c r="F11" s="342"/>
      <c r="G11" s="125"/>
    </row>
    <row r="12" spans="1:7" s="12" customFormat="1" ht="22.5" x14ac:dyDescent="0.45">
      <c r="A12" s="11"/>
      <c r="D12" s="321"/>
      <c r="E12" s="321"/>
      <c r="F12" s="321"/>
      <c r="G12" s="321"/>
    </row>
    <row r="13" spans="1:7" s="12" customFormat="1" ht="11.25" customHeight="1" x14ac:dyDescent="0.3">
      <c r="A13" s="322" t="s">
        <v>30</v>
      </c>
      <c r="B13" s="323" t="s">
        <v>31</v>
      </c>
      <c r="C13" s="323"/>
      <c r="D13" s="323" t="s">
        <v>46</v>
      </c>
      <c r="E13" s="323" t="s">
        <v>190</v>
      </c>
      <c r="F13" s="323" t="s">
        <v>191</v>
      </c>
      <c r="G13" s="112"/>
    </row>
    <row r="14" spans="1:7" s="12" customFormat="1" ht="12.75" customHeight="1" x14ac:dyDescent="0.3">
      <c r="A14" s="322"/>
      <c r="B14" s="34" t="s">
        <v>34</v>
      </c>
      <c r="C14" s="34" t="s">
        <v>33</v>
      </c>
      <c r="D14" s="323"/>
      <c r="E14" s="323"/>
      <c r="F14" s="323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6" t="s">
        <v>0</v>
      </c>
      <c r="B16" s="347"/>
      <c r="C16" s="347"/>
      <c r="D16" s="347"/>
      <c r="E16" s="347"/>
      <c r="F16" s="347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1</v>
      </c>
      <c r="C19" s="94"/>
      <c r="D19" s="95" t="s">
        <v>442</v>
      </c>
      <c r="E19" s="95"/>
      <c r="F19" s="94" t="s">
        <v>357</v>
      </c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8" t="s">
        <v>36</v>
      </c>
      <c r="B22" s="349"/>
      <c r="C22" s="350"/>
      <c r="D22" s="250">
        <f>SUM(B17:C21)</f>
        <v>9</v>
      </c>
    </row>
    <row r="23" spans="1:7" x14ac:dyDescent="0.3">
      <c r="A23" s="343" t="s">
        <v>295</v>
      </c>
      <c r="B23" s="344"/>
      <c r="C23" s="345"/>
      <c r="D23" s="33">
        <f>D22/(COUNT(B17:C21)*2)</f>
        <v>0.9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51" t="s">
        <v>4</v>
      </c>
      <c r="B25" s="352"/>
      <c r="C25" s="352"/>
      <c r="D25" s="352"/>
      <c r="E25" s="352"/>
      <c r="F25" s="352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 t="s">
        <v>32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43" t="s">
        <v>36</v>
      </c>
      <c r="B33" s="344"/>
      <c r="C33" s="345"/>
      <c r="D33" s="248">
        <f>SUM(B26:C32)</f>
        <v>12</v>
      </c>
    </row>
    <row r="34" spans="1:7" x14ac:dyDescent="0.3">
      <c r="A34" s="343" t="s">
        <v>295</v>
      </c>
      <c r="B34" s="344"/>
      <c r="C34" s="345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51" t="s">
        <v>219</v>
      </c>
      <c r="B36" s="352"/>
      <c r="C36" s="352"/>
      <c r="D36" s="352"/>
      <c r="E36" s="352"/>
      <c r="F36" s="352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43" t="s">
        <v>36</v>
      </c>
      <c r="B42" s="344"/>
      <c r="C42" s="345"/>
      <c r="D42" s="248">
        <f>SUM(B37:C41)</f>
        <v>10</v>
      </c>
      <c r="E42" s="13"/>
      <c r="F42" s="13"/>
      <c r="G42" s="126"/>
    </row>
    <row r="43" spans="1:7" s="22" customFormat="1" x14ac:dyDescent="0.3">
      <c r="A43" s="343" t="s">
        <v>295</v>
      </c>
      <c r="B43" s="344"/>
      <c r="C43" s="345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3" t="s">
        <v>21</v>
      </c>
      <c r="B45" s="354"/>
      <c r="C45" s="354"/>
      <c r="D45" s="354"/>
      <c r="E45" s="354"/>
      <c r="F45" s="354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300">
        <v>0.52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43" t="s">
        <v>36</v>
      </c>
      <c r="B52" s="344"/>
      <c r="C52" s="345"/>
      <c r="D52" s="248">
        <f>SUM(B46:C51)</f>
        <v>12</v>
      </c>
    </row>
    <row r="53" spans="1:7" x14ac:dyDescent="0.3">
      <c r="A53" s="343" t="s">
        <v>295</v>
      </c>
      <c r="B53" s="344"/>
      <c r="C53" s="345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51" t="s">
        <v>8</v>
      </c>
      <c r="B55" s="352"/>
      <c r="C55" s="352"/>
      <c r="D55" s="352"/>
      <c r="E55" s="352"/>
      <c r="F55" s="352"/>
    </row>
    <row r="56" spans="1:7" ht="46.5" x14ac:dyDescent="0.35">
      <c r="A56" s="43" t="s">
        <v>176</v>
      </c>
      <c r="B56" s="94">
        <v>1</v>
      </c>
      <c r="C56" s="120" t="str">
        <f>IF(B56=0, -5, "0")</f>
        <v>0</v>
      </c>
      <c r="D56" s="98" t="s">
        <v>435</v>
      </c>
      <c r="E56" s="94"/>
      <c r="F56" s="94" t="s">
        <v>357</v>
      </c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43" t="s">
        <v>36</v>
      </c>
      <c r="B63" s="344"/>
      <c r="C63" s="345"/>
      <c r="D63" s="248">
        <f>SUM(B56:C62)</f>
        <v>13</v>
      </c>
    </row>
    <row r="64" spans="1:7" x14ac:dyDescent="0.3">
      <c r="A64" s="343" t="s">
        <v>295</v>
      </c>
      <c r="B64" s="344"/>
      <c r="C64" s="345"/>
      <c r="D64" s="33">
        <f>D63/(COUNT(B56:C62)*2)</f>
        <v>0.9285714285714286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51" t="s">
        <v>130</v>
      </c>
      <c r="B66" s="352"/>
      <c r="C66" s="352"/>
      <c r="D66" s="352"/>
      <c r="E66" s="352"/>
      <c r="F66" s="352"/>
    </row>
    <row r="67" spans="1:7" ht="19.5" x14ac:dyDescent="0.4">
      <c r="A67" s="17" t="s">
        <v>271</v>
      </c>
      <c r="B67" s="100">
        <v>1</v>
      </c>
      <c r="C67" s="101"/>
      <c r="D67" s="95" t="s">
        <v>417</v>
      </c>
      <c r="E67" s="102"/>
      <c r="F67" s="94" t="s">
        <v>357</v>
      </c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1</v>
      </c>
      <c r="C69" s="101"/>
      <c r="D69" s="103" t="s">
        <v>418</v>
      </c>
      <c r="E69" s="103"/>
      <c r="F69" s="94" t="s">
        <v>356</v>
      </c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>
        <v>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43" t="s">
        <v>36</v>
      </c>
      <c r="B84" s="344"/>
      <c r="C84" s="345"/>
      <c r="D84" s="248">
        <f>SUM(B67:C83)</f>
        <v>32</v>
      </c>
    </row>
    <row r="85" spans="1:7" x14ac:dyDescent="0.3">
      <c r="A85" s="343" t="s">
        <v>295</v>
      </c>
      <c r="B85" s="344"/>
      <c r="C85" s="345"/>
      <c r="D85" s="33">
        <f>D84/(COUNT(B67:C83)*2)</f>
        <v>0.94117647058823528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51" t="s">
        <v>211</v>
      </c>
      <c r="B87" s="352"/>
      <c r="C87" s="352"/>
      <c r="D87" s="352"/>
      <c r="E87" s="352"/>
      <c r="F87" s="352"/>
    </row>
    <row r="88" spans="1:7" ht="52.5" customHeight="1" x14ac:dyDescent="0.4">
      <c r="A88" s="50" t="s">
        <v>273</v>
      </c>
      <c r="B88" s="110">
        <v>1</v>
      </c>
      <c r="C88" s="101"/>
      <c r="D88" s="102" t="s">
        <v>411</v>
      </c>
      <c r="E88" s="95"/>
      <c r="F88" s="94" t="s">
        <v>356</v>
      </c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1</v>
      </c>
      <c r="C91" s="101"/>
      <c r="D91" s="107" t="s">
        <v>420</v>
      </c>
      <c r="E91" s="94"/>
      <c r="F91" s="94" t="s">
        <v>356</v>
      </c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1</v>
      </c>
      <c r="C95" s="94"/>
      <c r="D95" s="95" t="s">
        <v>421</v>
      </c>
      <c r="E95" s="94"/>
      <c r="F95" s="94" t="s">
        <v>357</v>
      </c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1</v>
      </c>
      <c r="C98" s="94"/>
      <c r="D98" s="95" t="s">
        <v>422</v>
      </c>
      <c r="E98" s="94"/>
      <c r="F98" s="94" t="s">
        <v>356</v>
      </c>
    </row>
    <row r="99" spans="1:7" ht="36" x14ac:dyDescent="0.35">
      <c r="A99" s="46" t="s">
        <v>193</v>
      </c>
      <c r="B99" s="110">
        <v>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43" t="s">
        <v>36</v>
      </c>
      <c r="B102" s="344"/>
      <c r="C102" s="345"/>
      <c r="D102" s="248">
        <f>SUM(B88:C101)</f>
        <v>24</v>
      </c>
    </row>
    <row r="103" spans="1:7" x14ac:dyDescent="0.3">
      <c r="A103" s="343" t="s">
        <v>295</v>
      </c>
      <c r="B103" s="344"/>
      <c r="C103" s="345"/>
      <c r="D103" s="33">
        <f>D102/(COUNT(B88:C101)*2)</f>
        <v>0.8571428571428571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51" t="s">
        <v>212</v>
      </c>
      <c r="B106" s="352"/>
      <c r="C106" s="352"/>
      <c r="D106" s="352"/>
      <c r="E106" s="352"/>
      <c r="F106" s="352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43" t="s">
        <v>36</v>
      </c>
      <c r="B118" s="344"/>
      <c r="C118" s="345"/>
      <c r="D118" s="248">
        <f>SUM(B107:C117)</f>
        <v>22</v>
      </c>
      <c r="E118" s="13"/>
      <c r="F118" s="13"/>
      <c r="G118" s="126"/>
    </row>
    <row r="119" spans="1:7" s="22" customFormat="1" x14ac:dyDescent="0.3">
      <c r="A119" s="343" t="s">
        <v>295</v>
      </c>
      <c r="B119" s="344"/>
      <c r="C119" s="345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51" t="s">
        <v>185</v>
      </c>
      <c r="B121" s="352"/>
      <c r="C121" s="352"/>
      <c r="D121" s="352"/>
      <c r="E121" s="352"/>
      <c r="F121" s="352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1</v>
      </c>
      <c r="C130" s="120" t="str">
        <f>IF(B130=0, -5, "0")</f>
        <v>0</v>
      </c>
      <c r="D130" s="95" t="s">
        <v>430</v>
      </c>
      <c r="E130" s="95"/>
      <c r="F130" s="94" t="s">
        <v>356</v>
      </c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31.5" x14ac:dyDescent="0.35">
      <c r="A132" s="45" t="s">
        <v>317</v>
      </c>
      <c r="B132" s="111">
        <v>2</v>
      </c>
      <c r="C132" s="120" t="str">
        <f>IF(B132=0, -5, "0")</f>
        <v>0</v>
      </c>
      <c r="D132" s="107" t="s">
        <v>429</v>
      </c>
      <c r="E132" s="102"/>
      <c r="F132" s="94"/>
    </row>
    <row r="133" spans="1:7" x14ac:dyDescent="0.3">
      <c r="A133" s="343" t="s">
        <v>36</v>
      </c>
      <c r="B133" s="344"/>
      <c r="C133" s="345"/>
      <c r="D133" s="248">
        <f>SUM(B122:C132)</f>
        <v>21</v>
      </c>
    </row>
    <row r="134" spans="1:7" x14ac:dyDescent="0.3">
      <c r="A134" s="343" t="s">
        <v>295</v>
      </c>
      <c r="B134" s="344"/>
      <c r="C134" s="345"/>
      <c r="D134" s="32">
        <f>D133/(COUNT(B122:C132)*2)</f>
        <v>0.95454545454545459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51" t="s">
        <v>71</v>
      </c>
      <c r="B136" s="352"/>
      <c r="C136" s="352"/>
      <c r="D136" s="352"/>
      <c r="E136" s="352"/>
      <c r="F136" s="352"/>
    </row>
    <row r="137" spans="1:7" ht="19.5" x14ac:dyDescent="0.4">
      <c r="A137" s="23" t="s">
        <v>302</v>
      </c>
      <c r="B137" s="110">
        <v>1</v>
      </c>
      <c r="C137" s="101"/>
      <c r="D137" s="103" t="s">
        <v>433</v>
      </c>
      <c r="E137" s="94"/>
      <c r="F137" s="94" t="s">
        <v>356</v>
      </c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03"/>
      <c r="E139" s="94"/>
      <c r="F139" s="94"/>
    </row>
    <row r="140" spans="1:7" ht="30" x14ac:dyDescent="0.3">
      <c r="A140" s="52" t="s">
        <v>278</v>
      </c>
      <c r="B140" s="110">
        <v>1</v>
      </c>
      <c r="C140" s="95"/>
      <c r="D140" s="293" t="s">
        <v>411</v>
      </c>
      <c r="E140" s="94"/>
      <c r="F140" s="94" t="s">
        <v>356</v>
      </c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12"/>
      <c r="E142" s="94"/>
      <c r="F142" s="94"/>
    </row>
    <row r="143" spans="1:7" x14ac:dyDescent="0.3">
      <c r="A143" s="23" t="s">
        <v>304</v>
      </c>
      <c r="B143" s="110"/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12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43" t="s">
        <v>36</v>
      </c>
      <c r="B149" s="344"/>
      <c r="C149" s="345"/>
      <c r="D149" s="248">
        <f>SUM(B137:C148)</f>
        <v>20</v>
      </c>
    </row>
    <row r="150" spans="1:7" x14ac:dyDescent="0.3">
      <c r="A150" s="343" t="s">
        <v>295</v>
      </c>
      <c r="B150" s="344"/>
      <c r="C150" s="345"/>
      <c r="D150" s="33">
        <f>D149/(COUNT(B137:C148)*2)</f>
        <v>0.90909090909090906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51" t="s">
        <v>217</v>
      </c>
      <c r="B152" s="352"/>
      <c r="C152" s="352"/>
      <c r="D152" s="352"/>
      <c r="E152" s="352"/>
      <c r="F152" s="352"/>
    </row>
    <row r="153" spans="1:7" ht="33" x14ac:dyDescent="0.3">
      <c r="A153" s="50" t="s">
        <v>279</v>
      </c>
      <c r="B153" s="94">
        <v>1</v>
      </c>
      <c r="C153" s="94"/>
      <c r="D153" s="95" t="s">
        <v>436</v>
      </c>
      <c r="E153" s="94"/>
      <c r="F153" s="94" t="s">
        <v>356</v>
      </c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33.75" x14ac:dyDescent="0.35">
      <c r="A155" s="40" t="s">
        <v>306</v>
      </c>
      <c r="B155" s="94">
        <v>1</v>
      </c>
      <c r="C155" s="120" t="str">
        <f>IF(B155=0, -5, "0")</f>
        <v>0</v>
      </c>
      <c r="D155" s="95" t="s">
        <v>437</v>
      </c>
      <c r="E155" s="94"/>
      <c r="F155" s="94" t="s">
        <v>356</v>
      </c>
    </row>
    <row r="156" spans="1:7" ht="33.75" x14ac:dyDescent="0.35">
      <c r="A156" s="40" t="s">
        <v>307</v>
      </c>
      <c r="B156" s="94">
        <v>1</v>
      </c>
      <c r="C156" s="120" t="str">
        <f>IF(B156=0, -5, "0")</f>
        <v>0</v>
      </c>
      <c r="D156" s="95" t="s">
        <v>438</v>
      </c>
      <c r="E156" s="94"/>
      <c r="F156" s="94" t="s">
        <v>357</v>
      </c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43" t="s">
        <v>36</v>
      </c>
      <c r="B161" s="349"/>
      <c r="C161" s="350"/>
      <c r="D161" s="250">
        <f>SUM(B153:C160)</f>
        <v>13</v>
      </c>
    </row>
    <row r="162" spans="1:7" x14ac:dyDescent="0.3">
      <c r="A162" s="343" t="s">
        <v>295</v>
      </c>
      <c r="B162" s="344"/>
      <c r="C162" s="345"/>
      <c r="D162" s="33">
        <f>D161/(COUNT(B153:C160)*2)</f>
        <v>0.8125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51" t="s">
        <v>77</v>
      </c>
      <c r="B164" s="352"/>
      <c r="C164" s="352"/>
      <c r="D164" s="352"/>
      <c r="E164" s="352"/>
      <c r="F164" s="352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43" t="s">
        <v>36</v>
      </c>
      <c r="B169" s="344"/>
      <c r="C169" s="345"/>
      <c r="D169" s="248">
        <f>SUM(B165:C168)</f>
        <v>8</v>
      </c>
    </row>
    <row r="170" spans="1:7" x14ac:dyDescent="0.3">
      <c r="A170" s="343" t="s">
        <v>295</v>
      </c>
      <c r="B170" s="344"/>
      <c r="C170" s="345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5" t="s">
        <v>17</v>
      </c>
      <c r="B172" s="356"/>
      <c r="C172" s="356"/>
      <c r="D172" s="356"/>
      <c r="E172" s="356"/>
      <c r="F172" s="356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43" t="s">
        <v>36</v>
      </c>
      <c r="B177" s="344"/>
      <c r="C177" s="345"/>
      <c r="D177" s="248">
        <f>SUM(B173:C176)</f>
        <v>8</v>
      </c>
    </row>
    <row r="178" spans="1:7" x14ac:dyDescent="0.3">
      <c r="A178" s="343" t="s">
        <v>295</v>
      </c>
      <c r="B178" s="344"/>
      <c r="C178" s="345"/>
      <c r="D178" s="33">
        <f>D177/(COUNT(B173:C176)*2)</f>
        <v>1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51" t="s">
        <v>78</v>
      </c>
      <c r="B180" s="352"/>
      <c r="C180" s="352"/>
      <c r="D180" s="352"/>
      <c r="E180" s="352"/>
      <c r="F180" s="352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ht="35.25" customHeight="1" x14ac:dyDescent="0.3">
      <c r="A183" s="17" t="s">
        <v>88</v>
      </c>
      <c r="B183" s="94">
        <v>1</v>
      </c>
      <c r="C183" s="94"/>
      <c r="D183" s="95" t="s">
        <v>440</v>
      </c>
      <c r="E183" s="94"/>
      <c r="F183" s="94" t="s">
        <v>357</v>
      </c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43" t="s">
        <v>36</v>
      </c>
      <c r="B186" s="344"/>
      <c r="C186" s="345"/>
      <c r="D186" s="248">
        <f>SUM(B181:C185)</f>
        <v>9</v>
      </c>
    </row>
    <row r="187" spans="1:7" x14ac:dyDescent="0.3">
      <c r="A187" s="343" t="s">
        <v>295</v>
      </c>
      <c r="B187" s="344"/>
      <c r="C187" s="345"/>
      <c r="D187" s="33">
        <f>D186/(COUNT(B181:C185)*2)</f>
        <v>0.9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51" t="s">
        <v>216</v>
      </c>
      <c r="B189" s="352"/>
      <c r="C189" s="352"/>
      <c r="D189" s="352"/>
      <c r="E189" s="352"/>
      <c r="F189" s="352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273" t="s">
        <v>316</v>
      </c>
      <c r="B191" s="94">
        <v>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1</v>
      </c>
      <c r="C193" s="94"/>
      <c r="D193" s="94" t="s">
        <v>441</v>
      </c>
      <c r="E193" s="94"/>
      <c r="F193" s="94" t="s">
        <v>357</v>
      </c>
    </row>
    <row r="194" spans="1:6" x14ac:dyDescent="0.3">
      <c r="A194" s="343" t="s">
        <v>36</v>
      </c>
      <c r="B194" s="344"/>
      <c r="C194" s="345"/>
      <c r="D194" s="54">
        <f>SUM(B190:C193)</f>
        <v>7</v>
      </c>
    </row>
    <row r="195" spans="1:6" x14ac:dyDescent="0.3">
      <c r="A195" s="343" t="s">
        <v>295</v>
      </c>
      <c r="B195" s="344"/>
      <c r="C195" s="345"/>
      <c r="D195" s="33">
        <f>D194/(COUNT(B190:C193)*2)</f>
        <v>0.875</v>
      </c>
    </row>
    <row r="197" spans="1:6" ht="18" x14ac:dyDescent="0.35">
      <c r="A197" s="64" t="s">
        <v>246</v>
      </c>
      <c r="B197" s="63"/>
      <c r="C197" s="63"/>
      <c r="D197" s="295"/>
      <c r="E197" s="286"/>
      <c r="F197" s="287"/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220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0.93220338983050843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517" zoomScale="80" zoomScaleSheetLayoutView="80" workbookViewId="0">
      <selection activeCell="D552" sqref="D552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5"/>
      <c r="E1" s="315"/>
      <c r="F1" s="315"/>
      <c r="G1" s="315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16" t="s">
        <v>179</v>
      </c>
      <c r="B7" s="316"/>
      <c r="C7" s="316"/>
      <c r="D7" s="316"/>
      <c r="E7" s="316"/>
      <c r="F7" s="316"/>
      <c r="G7" s="125"/>
    </row>
    <row r="8" spans="1:7" ht="29.25" x14ac:dyDescent="0.45">
      <c r="A8" s="317" t="str">
        <f>'Page de garde'!D18</f>
        <v>LAFAYETTE</v>
      </c>
      <c r="B8" s="317"/>
      <c r="C8" s="317"/>
      <c r="D8" s="317"/>
      <c r="E8" s="317"/>
      <c r="F8" s="317"/>
      <c r="G8" s="125"/>
    </row>
    <row r="9" spans="1:7" ht="24" x14ac:dyDescent="0.45">
      <c r="A9" s="14" t="s">
        <v>42</v>
      </c>
      <c r="B9" s="318" t="s">
        <v>505</v>
      </c>
      <c r="C9" s="318"/>
      <c r="D9" s="318"/>
      <c r="E9" s="318"/>
      <c r="F9" s="318"/>
      <c r="G9" s="125"/>
    </row>
    <row r="10" spans="1:7" ht="24" x14ac:dyDescent="0.45">
      <c r="A10" s="15" t="s">
        <v>44</v>
      </c>
      <c r="B10" s="319" t="s">
        <v>445</v>
      </c>
      <c r="C10" s="319"/>
      <c r="D10" s="319"/>
      <c r="E10" s="319"/>
      <c r="F10" s="319"/>
      <c r="G10" s="125"/>
    </row>
    <row r="11" spans="1:7" ht="24" x14ac:dyDescent="0.45">
      <c r="A11" s="14" t="s">
        <v>43</v>
      </c>
      <c r="B11" s="314">
        <v>43287</v>
      </c>
      <c r="C11" s="314"/>
      <c r="D11" s="314"/>
      <c r="E11" s="314"/>
      <c r="F11" s="314"/>
      <c r="G11" s="125"/>
    </row>
    <row r="12" spans="1:7" ht="24" x14ac:dyDescent="0.45">
      <c r="A12" s="14" t="s">
        <v>239</v>
      </c>
      <c r="B12" s="320">
        <f>D549</f>
        <v>0.92833333333333334</v>
      </c>
      <c r="C12" s="320"/>
      <c r="D12" s="320"/>
      <c r="E12" s="320"/>
      <c r="F12" s="320"/>
      <c r="G12" s="125"/>
    </row>
    <row r="13" spans="1:7" ht="22.5" x14ac:dyDescent="0.45">
      <c r="D13" s="321"/>
      <c r="E13" s="321"/>
      <c r="F13" s="321"/>
      <c r="G13" s="321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43287</v>
      </c>
      <c r="B16" s="188"/>
      <c r="C16" s="188"/>
      <c r="D16" s="188"/>
      <c r="E16" s="188"/>
      <c r="F16" s="202"/>
    </row>
    <row r="17" spans="1:8" ht="16.5" customHeight="1" x14ac:dyDescent="0.3">
      <c r="A17" s="322" t="s">
        <v>30</v>
      </c>
      <c r="B17" s="323" t="s">
        <v>31</v>
      </c>
      <c r="C17" s="323"/>
      <c r="D17" s="323" t="s">
        <v>46</v>
      </c>
      <c r="E17" s="324" t="s">
        <v>310</v>
      </c>
      <c r="F17" s="324" t="s">
        <v>358</v>
      </c>
    </row>
    <row r="18" spans="1:8" ht="16.5" customHeight="1" x14ac:dyDescent="0.3">
      <c r="A18" s="322"/>
      <c r="B18" s="41" t="s">
        <v>34</v>
      </c>
      <c r="C18" s="41" t="s">
        <v>33</v>
      </c>
      <c r="D18" s="323"/>
      <c r="E18" s="324"/>
      <c r="F18" s="324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8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>
        <v>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25" t="s">
        <v>379</v>
      </c>
      <c r="B38" s="326"/>
      <c r="C38" s="326"/>
      <c r="D38" s="326"/>
      <c r="E38" s="326"/>
      <c r="F38" s="327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">
        <v>32</v>
      </c>
      <c r="C41" s="130"/>
      <c r="D41" s="281" t="str">
        <f>IFERROR(E41/F41,"N.A")</f>
        <v>N.A</v>
      </c>
      <c r="E41" s="282">
        <f>COUNTIF('A1 Exploitation'!F21:F40,"ok")</f>
        <v>0</v>
      </c>
      <c r="F41" s="283">
        <f>COUNTA('A1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22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43287</v>
      </c>
      <c r="B49" s="124"/>
      <c r="C49" s="135"/>
      <c r="D49" s="124"/>
    </row>
    <row r="50" spans="1:7" x14ac:dyDescent="0.3">
      <c r="A50" s="322" t="s">
        <v>30</v>
      </c>
      <c r="B50" s="323" t="s">
        <v>31</v>
      </c>
      <c r="C50" s="323"/>
      <c r="D50" s="323" t="s">
        <v>46</v>
      </c>
      <c r="E50" s="324" t="s">
        <v>310</v>
      </c>
      <c r="F50" s="324" t="s">
        <v>360</v>
      </c>
      <c r="G50" s="127"/>
    </row>
    <row r="51" spans="1:7" x14ac:dyDescent="0.3">
      <c r="A51" s="322"/>
      <c r="B51" s="41" t="s">
        <v>34</v>
      </c>
      <c r="C51" s="41" t="s">
        <v>33</v>
      </c>
      <c r="D51" s="323"/>
      <c r="E51" s="324"/>
      <c r="F51" s="324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16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131" t="str">
        <f>IF(B65=0, -5, "0")</f>
        <v>0</v>
      </c>
      <c r="D65" s="149"/>
      <c r="E65" s="116"/>
      <c r="F65" s="204"/>
      <c r="G65" s="127"/>
    </row>
    <row r="66" spans="1:7" ht="49.5" x14ac:dyDescent="0.3">
      <c r="A66" s="8" t="s">
        <v>129</v>
      </c>
      <c r="B66" s="130">
        <v>1</v>
      </c>
      <c r="C66" s="130"/>
      <c r="D66" s="113" t="s">
        <v>481</v>
      </c>
      <c r="E66" s="94"/>
      <c r="F66" s="204" t="s">
        <v>356</v>
      </c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2</v>
      </c>
      <c r="C70" s="130"/>
      <c r="D70" s="129"/>
      <c r="E70" s="106"/>
      <c r="F70" s="204"/>
      <c r="G70" s="214"/>
    </row>
    <row r="71" spans="1:7" x14ac:dyDescent="0.3">
      <c r="A71" s="70" t="s">
        <v>378</v>
      </c>
      <c r="B71" s="130">
        <v>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>
        <v>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37</v>
      </c>
    </row>
    <row r="85" spans="1:7" x14ac:dyDescent="0.3">
      <c r="A85" s="5" t="s">
        <v>35</v>
      </c>
      <c r="B85" s="132"/>
      <c r="C85" s="133"/>
      <c r="D85" s="134">
        <f>D84/(COUNT(B65:C83)*2)</f>
        <v>0.97368421052631582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30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ht="66" x14ac:dyDescent="0.3">
      <c r="A92" s="70" t="s">
        <v>384</v>
      </c>
      <c r="B92" s="130">
        <v>1</v>
      </c>
      <c r="C92" s="218"/>
      <c r="D92" s="147" t="s">
        <v>483</v>
      </c>
      <c r="E92" s="106"/>
      <c r="F92" s="204" t="s">
        <v>356</v>
      </c>
    </row>
    <row r="93" spans="1:7" ht="30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25" t="s">
        <v>379</v>
      </c>
      <c r="B94" s="326"/>
      <c r="C94" s="326"/>
      <c r="D94" s="326"/>
      <c r="E94" s="326"/>
      <c r="F94" s="327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496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497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f>IF(D99=1, 2, IF(AND(D99&lt;1,D99&gt;0), 1, "0"))</f>
        <v>2</v>
      </c>
      <c r="C99" s="213"/>
      <c r="D99" s="281">
        <f>IFERROR(E99/F99,"N.A")</f>
        <v>1</v>
      </c>
      <c r="E99" s="282">
        <f>COUNTIF('A1 Exploitation'!F53:F98,"ok")</f>
        <v>3</v>
      </c>
      <c r="F99" s="283">
        <f>COUNTA('A1 Exploitation'!F53:F98)</f>
        <v>3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21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0.95454545454545459</v>
      </c>
    </row>
    <row r="102" spans="1:7" ht="18" x14ac:dyDescent="0.35">
      <c r="A102" s="42" t="s">
        <v>61</v>
      </c>
      <c r="B102" s="152"/>
      <c r="C102" s="153"/>
      <c r="D102" s="143">
        <f>SUM(D84,D100,D61)</f>
        <v>74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0.97368421052631582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43287</v>
      </c>
      <c r="B106" s="124"/>
      <c r="C106" s="135"/>
      <c r="D106" s="124"/>
    </row>
    <row r="107" spans="1:7" x14ac:dyDescent="0.3">
      <c r="A107" s="322" t="s">
        <v>30</v>
      </c>
      <c r="B107" s="323" t="s">
        <v>31</v>
      </c>
      <c r="C107" s="323"/>
      <c r="D107" s="323" t="s">
        <v>46</v>
      </c>
      <c r="E107" s="324" t="s">
        <v>310</v>
      </c>
      <c r="F107" s="324" t="s">
        <v>360</v>
      </c>
    </row>
    <row r="108" spans="1:7" x14ac:dyDescent="0.3">
      <c r="A108" s="322"/>
      <c r="B108" s="41" t="s">
        <v>34</v>
      </c>
      <c r="C108" s="41" t="s">
        <v>33</v>
      </c>
      <c r="D108" s="323"/>
      <c r="E108" s="324"/>
      <c r="F108" s="324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ht="66" x14ac:dyDescent="0.3">
      <c r="A121" s="4" t="s">
        <v>252</v>
      </c>
      <c r="B121" s="130">
        <v>0</v>
      </c>
      <c r="C121" s="130"/>
      <c r="D121" s="113" t="s">
        <v>492</v>
      </c>
      <c r="E121" s="113" t="s">
        <v>464</v>
      </c>
      <c r="F121" s="204" t="s">
        <v>356</v>
      </c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498</v>
      </c>
      <c r="B129" s="130">
        <v>2</v>
      </c>
      <c r="C129" s="213" t="str">
        <f>IF(B129=0, -5, "0")</f>
        <v>0</v>
      </c>
      <c r="D129" s="116"/>
      <c r="E129" s="116"/>
      <c r="F129" s="204"/>
      <c r="G129" s="127"/>
    </row>
    <row r="130" spans="1:7" ht="129.75" customHeight="1" x14ac:dyDescent="0.3">
      <c r="A130" s="70" t="s">
        <v>240</v>
      </c>
      <c r="B130" s="130">
        <v>1</v>
      </c>
      <c r="C130" s="131"/>
      <c r="D130" s="138" t="s">
        <v>499</v>
      </c>
      <c r="E130" s="106"/>
      <c r="F130" s="204" t="s">
        <v>356</v>
      </c>
    </row>
    <row r="131" spans="1:7" ht="30" x14ac:dyDescent="0.3">
      <c r="A131" s="209" t="s">
        <v>380</v>
      </c>
      <c r="B131" s="130">
        <v>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150.75" customHeight="1" x14ac:dyDescent="0.3">
      <c r="A138" s="265" t="s">
        <v>388</v>
      </c>
      <c r="B138" s="130">
        <v>1</v>
      </c>
      <c r="C138" s="136" t="str">
        <f>IF(B138=0, -10, "0")</f>
        <v>0</v>
      </c>
      <c r="D138" s="116" t="s">
        <v>493</v>
      </c>
      <c r="E138" s="106"/>
      <c r="F138" s="204" t="s">
        <v>356</v>
      </c>
      <c r="G138" s="127"/>
    </row>
    <row r="139" spans="1:7" x14ac:dyDescent="0.3">
      <c r="A139" s="5" t="s">
        <v>36</v>
      </c>
      <c r="B139" s="5"/>
      <c r="C139" s="5"/>
      <c r="D139" s="59">
        <f>SUM(B121:C138)</f>
        <v>32</v>
      </c>
    </row>
    <row r="140" spans="1:7" x14ac:dyDescent="0.3">
      <c r="A140" s="5" t="s">
        <v>35</v>
      </c>
      <c r="B140" s="132"/>
      <c r="C140" s="133"/>
      <c r="D140" s="134">
        <f>D139/(COUNT(B121:C138)*2)</f>
        <v>0.88888888888888884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ht="66" x14ac:dyDescent="0.3">
      <c r="A146" s="191" t="s">
        <v>136</v>
      </c>
      <c r="B146" s="130">
        <v>1</v>
      </c>
      <c r="C146" s="150"/>
      <c r="D146" s="223" t="s">
        <v>461</v>
      </c>
      <c r="E146" s="94"/>
      <c r="F146" s="204" t="s">
        <v>356</v>
      </c>
    </row>
    <row r="147" spans="1:7" s="112" customFormat="1" x14ac:dyDescent="0.3">
      <c r="A147" s="238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8" t="s">
        <v>379</v>
      </c>
      <c r="B148" s="329"/>
      <c r="C148" s="329"/>
      <c r="D148" s="330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496</v>
      </c>
      <c r="B150" s="130">
        <v>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497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f>IF(D153=1, 2, IF(AND(D153&lt;1,D153&gt;0), 1, "0"))</f>
        <v>2</v>
      </c>
      <c r="C153" s="140"/>
      <c r="D153" s="281">
        <f>IFERROR(E153/F153,"N.A")</f>
        <v>1</v>
      </c>
      <c r="E153" s="282">
        <f>COUNTIF('A1 Exploitation'!F110:F152,"ok")</f>
        <v>4</v>
      </c>
      <c r="F153" s="283">
        <f>COUNTA('A1 Exploitation'!F110:F152)</f>
        <v>4</v>
      </c>
    </row>
    <row r="154" spans="1:7" x14ac:dyDescent="0.3">
      <c r="A154" s="5" t="s">
        <v>36</v>
      </c>
      <c r="B154" s="5"/>
      <c r="C154" s="5"/>
      <c r="D154" s="5">
        <f>SUM(B143:C147,B149:C153)</f>
        <v>19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0.95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65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0.9285714285714286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43287</v>
      </c>
      <c r="B161" s="124"/>
      <c r="C161" s="135"/>
      <c r="D161" s="127"/>
    </row>
    <row r="162" spans="1:7" x14ac:dyDescent="0.3">
      <c r="A162" s="322" t="s">
        <v>30</v>
      </c>
      <c r="B162" s="323" t="s">
        <v>31</v>
      </c>
      <c r="C162" s="323"/>
      <c r="D162" s="323" t="s">
        <v>46</v>
      </c>
      <c r="E162" s="324" t="s">
        <v>310</v>
      </c>
      <c r="F162" s="324" t="s">
        <v>360</v>
      </c>
      <c r="G162" s="127"/>
    </row>
    <row r="163" spans="1:7" x14ac:dyDescent="0.3">
      <c r="A163" s="322"/>
      <c r="B163" s="41" t="s">
        <v>34</v>
      </c>
      <c r="C163" s="41" t="s">
        <v>33</v>
      </c>
      <c r="D163" s="323"/>
      <c r="E163" s="324"/>
      <c r="F163" s="324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ht="93" customHeight="1" x14ac:dyDescent="0.3">
      <c r="A178" s="4" t="s">
        <v>59</v>
      </c>
      <c r="B178" s="130">
        <v>0</v>
      </c>
      <c r="C178" s="130"/>
      <c r="D178" s="157" t="s">
        <v>459</v>
      </c>
      <c r="E178" s="95" t="s">
        <v>460</v>
      </c>
      <c r="F178" s="204" t="s">
        <v>533</v>
      </c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66" x14ac:dyDescent="0.35">
      <c r="A182" s="260" t="s">
        <v>223</v>
      </c>
      <c r="B182" s="130">
        <v>0</v>
      </c>
      <c r="C182" s="136">
        <f>IF(B182=0, -10, IF(B182=1, -5, "0"))</f>
        <v>-10</v>
      </c>
      <c r="D182" s="157" t="s">
        <v>500</v>
      </c>
      <c r="E182" s="95" t="s">
        <v>448</v>
      </c>
      <c r="F182" s="204" t="s">
        <v>533</v>
      </c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42.75" customHeight="1" x14ac:dyDescent="0.35">
      <c r="A186" s="266" t="s">
        <v>186</v>
      </c>
      <c r="B186" s="130">
        <v>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34.5" customHeight="1" x14ac:dyDescent="0.35">
      <c r="A189" s="191" t="s">
        <v>399</v>
      </c>
      <c r="B189" s="130">
        <v>1</v>
      </c>
      <c r="C189" s="130"/>
      <c r="D189" s="116" t="s">
        <v>451</v>
      </c>
      <c r="E189" s="67"/>
      <c r="F189" s="204" t="s">
        <v>533</v>
      </c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41.25" customHeight="1" x14ac:dyDescent="0.3">
      <c r="A192" s="70" t="s">
        <v>178</v>
      </c>
      <c r="B192" s="130">
        <v>1</v>
      </c>
      <c r="C192" s="130"/>
      <c r="D192" s="116" t="s">
        <v>456</v>
      </c>
      <c r="E192" s="94"/>
      <c r="F192" s="204" t="s">
        <v>533</v>
      </c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31" t="s">
        <v>379</v>
      </c>
      <c r="B195" s="331"/>
      <c r="C195" s="331"/>
      <c r="D195" s="331"/>
      <c r="E195" s="331"/>
      <c r="F195" s="331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496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497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f>IF(D200=1, 2, IF(AND(D200&lt;1,D200&gt;0), 1, "0"))</f>
        <v>2</v>
      </c>
      <c r="C200" s="130"/>
      <c r="D200" s="281">
        <f>IFERROR(E200/F200,"N.A")</f>
        <v>1</v>
      </c>
      <c r="E200" s="282">
        <f>COUNTIF('A1 Exploitation'!F165:F199,"ok")</f>
        <v>1</v>
      </c>
      <c r="F200" s="283">
        <f>COUNTA('A1 Exploitation'!F165:F199)</f>
        <v>1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32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0.64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46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0.71875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43287</v>
      </c>
      <c r="B208" s="124"/>
      <c r="C208" s="135"/>
      <c r="D208" s="124"/>
    </row>
    <row r="209" spans="1:7" x14ac:dyDescent="0.3">
      <c r="A209" s="322" t="s">
        <v>30</v>
      </c>
      <c r="B209" s="323" t="s">
        <v>31</v>
      </c>
      <c r="C209" s="323"/>
      <c r="D209" s="323" t="s">
        <v>46</v>
      </c>
      <c r="E209" s="324" t="s">
        <v>310</v>
      </c>
      <c r="F209" s="324" t="s">
        <v>360</v>
      </c>
      <c r="G209" s="127"/>
    </row>
    <row r="210" spans="1:7" x14ac:dyDescent="0.3">
      <c r="A210" s="322"/>
      <c r="B210" s="41" t="s">
        <v>34</v>
      </c>
      <c r="C210" s="41" t="s">
        <v>33</v>
      </c>
      <c r="D210" s="323"/>
      <c r="E210" s="324"/>
      <c r="F210" s="324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ht="54.75" customHeight="1" x14ac:dyDescent="0.3">
      <c r="A217" s="10" t="s">
        <v>27</v>
      </c>
      <c r="B217" s="130">
        <v>1</v>
      </c>
      <c r="C217" s="130"/>
      <c r="D217" s="113" t="s">
        <v>494</v>
      </c>
      <c r="E217" s="94"/>
      <c r="F217" s="204" t="s">
        <v>356</v>
      </c>
    </row>
    <row r="218" spans="1:7" ht="49.5" x14ac:dyDescent="0.3">
      <c r="A218" s="10" t="s">
        <v>142</v>
      </c>
      <c r="B218" s="130">
        <v>1</v>
      </c>
      <c r="C218" s="130"/>
      <c r="D218" s="113" t="s">
        <v>471</v>
      </c>
      <c r="E218" s="94"/>
      <c r="F218" s="204" t="s">
        <v>356</v>
      </c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18</v>
      </c>
    </row>
    <row r="223" spans="1:7" x14ac:dyDescent="0.3">
      <c r="A223" s="5" t="s">
        <v>35</v>
      </c>
      <c r="B223" s="132"/>
      <c r="C223" s="133"/>
      <c r="D223" s="134">
        <f>D222/(COUNT(B212:C221)*2)</f>
        <v>0.9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ht="49.5" x14ac:dyDescent="0.3">
      <c r="A232" s="4" t="s">
        <v>64</v>
      </c>
      <c r="B232" s="130">
        <v>0</v>
      </c>
      <c r="C232" s="131"/>
      <c r="D232" s="157" t="s">
        <v>457</v>
      </c>
      <c r="E232" s="95" t="s">
        <v>458</v>
      </c>
      <c r="F232" s="204" t="s">
        <v>356</v>
      </c>
    </row>
    <row r="233" spans="1:7" ht="39.75" customHeight="1" x14ac:dyDescent="0.3">
      <c r="A233" s="70" t="s">
        <v>251</v>
      </c>
      <c r="B233" s="130">
        <v>1</v>
      </c>
      <c r="C233" s="130"/>
      <c r="D233" s="157" t="s">
        <v>472</v>
      </c>
      <c r="E233" s="94"/>
      <c r="F233" s="204" t="s">
        <v>356</v>
      </c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>
        <v>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33</v>
      </c>
    </row>
    <row r="245" spans="1:7" x14ac:dyDescent="0.3">
      <c r="A245" s="5" t="s">
        <v>35</v>
      </c>
      <c r="B245" s="132"/>
      <c r="C245" s="133"/>
      <c r="D245" s="134">
        <f>D244/(COUNT(B226:C243)*2)</f>
        <v>0.91666666666666663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49.5" x14ac:dyDescent="0.3">
      <c r="A248" s="4" t="s">
        <v>182</v>
      </c>
      <c r="B248" s="130">
        <v>1</v>
      </c>
      <c r="C248" s="130"/>
      <c r="D248" s="137" t="s">
        <v>454</v>
      </c>
      <c r="E248" s="95" t="s">
        <v>455</v>
      </c>
      <c r="F248" s="204" t="s">
        <v>356</v>
      </c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501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1</v>
      </c>
      <c r="C255" s="130"/>
      <c r="D255" s="138" t="s">
        <v>502</v>
      </c>
      <c r="E255" s="94"/>
      <c r="F255" s="204" t="s">
        <v>357</v>
      </c>
    </row>
    <row r="256" spans="1:7" x14ac:dyDescent="0.3">
      <c r="A256" s="331" t="s">
        <v>379</v>
      </c>
      <c r="B256" s="331"/>
      <c r="C256" s="331"/>
      <c r="D256" s="331"/>
      <c r="E256" s="331"/>
      <c r="F256" s="331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496</v>
      </c>
      <c r="B258" s="130">
        <v>2</v>
      </c>
      <c r="C258" s="131"/>
      <c r="D258" s="147"/>
      <c r="E258" s="106"/>
      <c r="F258" s="204"/>
      <c r="G258" s="127"/>
    </row>
    <row r="259" spans="1:7" ht="30" x14ac:dyDescent="0.3">
      <c r="A259" s="219" t="s">
        <v>497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f>IF(D261=1, 2, IF(AND(D261&lt;1,D261&gt;0), 1, "0"))</f>
        <v>1</v>
      </c>
      <c r="C261" s="140"/>
      <c r="D261" s="281">
        <f>IFERROR(E261/F261,"N.A")</f>
        <v>0.83333333333333337</v>
      </c>
      <c r="E261" s="282">
        <f>COUNTIF('A1 Exploitation'!F212:F260,"ok")</f>
        <v>5</v>
      </c>
      <c r="F261" s="283">
        <f>COUNTA('A1 Exploitation'!F212:F260)</f>
        <v>6</v>
      </c>
    </row>
    <row r="262" spans="1:7" x14ac:dyDescent="0.3">
      <c r="A262" s="5" t="s">
        <v>36</v>
      </c>
      <c r="B262" s="5"/>
      <c r="C262" s="5"/>
      <c r="D262" s="5">
        <f>SUM(B248:C255,B257:C261)</f>
        <v>23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0.88461538461538458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74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0.90243902439024393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43287</v>
      </c>
      <c r="B269" s="124"/>
      <c r="C269" s="135"/>
      <c r="D269" s="124"/>
      <c r="F269" s="206"/>
      <c r="G269" s="214"/>
    </row>
    <row r="270" spans="1:7" s="16" customFormat="1" x14ac:dyDescent="0.3">
      <c r="A270" s="322" t="s">
        <v>30</v>
      </c>
      <c r="B270" s="323" t="s">
        <v>31</v>
      </c>
      <c r="C270" s="323"/>
      <c r="D270" s="323" t="s">
        <v>46</v>
      </c>
      <c r="E270" s="324" t="s">
        <v>310</v>
      </c>
      <c r="F270" s="324" t="s">
        <v>360</v>
      </c>
      <c r="G270" s="214"/>
    </row>
    <row r="271" spans="1:7" s="16" customFormat="1" x14ac:dyDescent="0.3">
      <c r="A271" s="322"/>
      <c r="B271" s="41" t="s">
        <v>34</v>
      </c>
      <c r="C271" s="41" t="s">
        <v>33</v>
      </c>
      <c r="D271" s="323"/>
      <c r="E271" s="324"/>
      <c r="F271" s="324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ht="49.5" x14ac:dyDescent="0.3">
      <c r="A273" s="222" t="s">
        <v>364</v>
      </c>
      <c r="B273" s="130">
        <v>1</v>
      </c>
      <c r="C273" s="150"/>
      <c r="D273" s="95" t="s">
        <v>479</v>
      </c>
      <c r="E273" s="106"/>
      <c r="F273" s="204" t="s">
        <v>356</v>
      </c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3" x14ac:dyDescent="0.3">
      <c r="A279" s="10" t="s">
        <v>174</v>
      </c>
      <c r="B279" s="130">
        <v>1</v>
      </c>
      <c r="C279" s="130"/>
      <c r="D279" s="116" t="s">
        <v>477</v>
      </c>
      <c r="E279" s="106"/>
      <c r="F279" s="204" t="s">
        <v>356</v>
      </c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22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0.91666666666666663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54.7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32" t="s">
        <v>396</v>
      </c>
      <c r="B308" s="333"/>
      <c r="C308" s="333"/>
      <c r="D308" s="333"/>
      <c r="E308" s="333"/>
      <c r="F308" s="334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ht="49.5" x14ac:dyDescent="0.3">
      <c r="A310" s="55" t="s">
        <v>496</v>
      </c>
      <c r="B310" s="130">
        <v>2</v>
      </c>
      <c r="C310" s="213"/>
      <c r="D310" s="165" t="s">
        <v>478</v>
      </c>
      <c r="E310" s="106"/>
      <c r="F310" s="204"/>
      <c r="G310" s="214"/>
    </row>
    <row r="311" spans="1:7" s="16" customFormat="1" ht="30" x14ac:dyDescent="0.3">
      <c r="A311" s="219" t="s">
        <v>497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f>IF(D313=1, 2, IF(AND(D313&lt;1,D313&gt;0), 1, "0"))</f>
        <v>2</v>
      </c>
      <c r="C313" s="140"/>
      <c r="D313" s="281">
        <f>IFERROR(E313/F313,"N.A")</f>
        <v>1</v>
      </c>
      <c r="E313" s="282">
        <f>COUNTIF('A1 Exploitation'!F273:F312,"ok")</f>
        <v>2</v>
      </c>
      <c r="F313" s="283">
        <f>COUNTA('A1 Exploitation'!F273:F312)</f>
        <v>2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46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1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68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0.97142857142857142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43287</v>
      </c>
      <c r="B321" s="124"/>
      <c r="C321" s="135"/>
      <c r="D321" s="127"/>
    </row>
    <row r="322" spans="1:7" x14ac:dyDescent="0.3">
      <c r="A322" s="322" t="s">
        <v>30</v>
      </c>
      <c r="B322" s="323" t="s">
        <v>31</v>
      </c>
      <c r="C322" s="323"/>
      <c r="D322" s="323" t="s">
        <v>46</v>
      </c>
      <c r="E322" s="324" t="s">
        <v>310</v>
      </c>
      <c r="F322" s="324" t="s">
        <v>360</v>
      </c>
      <c r="G322" s="127"/>
    </row>
    <row r="323" spans="1:7" x14ac:dyDescent="0.3">
      <c r="A323" s="322"/>
      <c r="B323" s="41" t="s">
        <v>34</v>
      </c>
      <c r="C323" s="41" t="s">
        <v>33</v>
      </c>
      <c r="D323" s="323"/>
      <c r="E323" s="324"/>
      <c r="F323" s="324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ht="33" x14ac:dyDescent="0.3">
      <c r="A341" s="70" t="s">
        <v>98</v>
      </c>
      <c r="B341" s="130">
        <v>1</v>
      </c>
      <c r="C341" s="131"/>
      <c r="D341" s="138" t="s">
        <v>503</v>
      </c>
      <c r="E341" s="95"/>
      <c r="F341" s="204" t="s">
        <v>356</v>
      </c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 t="s">
        <v>32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 t="s">
        <v>32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32" t="s">
        <v>379</v>
      </c>
      <c r="B349" s="333"/>
      <c r="C349" s="333"/>
      <c r="D349" s="333"/>
      <c r="E349" s="333"/>
      <c r="F349" s="333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497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">
        <v>32</v>
      </c>
      <c r="C353" s="130"/>
      <c r="D353" s="281" t="str">
        <f>IFERROR(E353/F353,"N.A")</f>
        <v>N.A</v>
      </c>
      <c r="E353" s="282">
        <f>COUNTIF('A1 Exploitation'!F325:F352,"ok")</f>
        <v>0</v>
      </c>
      <c r="F353" s="283">
        <f>COUNTA('A1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23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0.95833333333333337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39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0.97499999999999998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43287</v>
      </c>
      <c r="B361" s="124"/>
      <c r="C361" s="135"/>
      <c r="D361" s="124"/>
    </row>
    <row r="362" spans="1:7" x14ac:dyDescent="0.3">
      <c r="A362" s="322" t="s">
        <v>30</v>
      </c>
      <c r="B362" s="323" t="s">
        <v>31</v>
      </c>
      <c r="C362" s="323"/>
      <c r="D362" s="323" t="s">
        <v>46</v>
      </c>
      <c r="E362" s="324" t="s">
        <v>310</v>
      </c>
      <c r="F362" s="324" t="s">
        <v>360</v>
      </c>
      <c r="G362" s="127"/>
    </row>
    <row r="363" spans="1:7" x14ac:dyDescent="0.3">
      <c r="A363" s="322"/>
      <c r="B363" s="41" t="s">
        <v>34</v>
      </c>
      <c r="C363" s="41" t="s">
        <v>33</v>
      </c>
      <c r="D363" s="323"/>
      <c r="E363" s="324"/>
      <c r="F363" s="324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 t="s">
        <v>32</v>
      </c>
      <c r="C382" s="130"/>
      <c r="D382" s="149"/>
      <c r="E382" s="94"/>
      <c r="F382" s="204"/>
      <c r="G382" s="127"/>
    </row>
    <row r="383" spans="1:7" ht="22.5" customHeight="1" x14ac:dyDescent="0.3">
      <c r="A383" s="331" t="s">
        <v>379</v>
      </c>
      <c r="B383" s="331"/>
      <c r="C383" s="331"/>
      <c r="D383" s="331"/>
      <c r="E383" s="331"/>
      <c r="F383" s="331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497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f>IF(D386=1, 2, IF(AND(D386&lt;1,D386&gt;0), 1, "0"))</f>
        <v>2</v>
      </c>
      <c r="C386" s="130"/>
      <c r="D386" s="281">
        <f>IFERROR(E386/F386,"N.A")</f>
        <v>1</v>
      </c>
      <c r="E386" s="282">
        <f>COUNTIF('A1 Exploitation'!F365:F385,"ok")</f>
        <v>1</v>
      </c>
      <c r="F386" s="283">
        <f>COUNTA('A1 Exploitation'!F365:F385)</f>
        <v>1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16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1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32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1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43287</v>
      </c>
      <c r="B394" s="124"/>
      <c r="C394" s="135"/>
      <c r="D394" s="127"/>
      <c r="G394" s="127"/>
    </row>
    <row r="395" spans="1:7" x14ac:dyDescent="0.3">
      <c r="A395" s="322" t="s">
        <v>30</v>
      </c>
      <c r="B395" s="323" t="s">
        <v>31</v>
      </c>
      <c r="C395" s="323"/>
      <c r="D395" s="323" t="s">
        <v>46</v>
      </c>
      <c r="E395" s="324" t="s">
        <v>310</v>
      </c>
      <c r="F395" s="324" t="s">
        <v>360</v>
      </c>
      <c r="G395" s="127"/>
    </row>
    <row r="396" spans="1:7" x14ac:dyDescent="0.3">
      <c r="A396" s="322"/>
      <c r="B396" s="41" t="s">
        <v>34</v>
      </c>
      <c r="C396" s="41" t="s">
        <v>33</v>
      </c>
      <c r="D396" s="323"/>
      <c r="E396" s="324"/>
      <c r="F396" s="324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ht="33" x14ac:dyDescent="0.3">
      <c r="A410" s="4" t="s">
        <v>96</v>
      </c>
      <c r="B410" s="130">
        <v>1</v>
      </c>
      <c r="C410" s="130"/>
      <c r="D410" s="113" t="s">
        <v>484</v>
      </c>
      <c r="E410" s="94"/>
      <c r="F410" s="204" t="s">
        <v>356</v>
      </c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13</v>
      </c>
    </row>
    <row r="418" spans="1:16382" x14ac:dyDescent="0.3">
      <c r="A418" s="5" t="s">
        <v>35</v>
      </c>
      <c r="B418" s="132"/>
      <c r="C418" s="132"/>
      <c r="D418" s="169">
        <f>D417/(COUNT(B410:C416)*2)</f>
        <v>0.9285714285714286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 t="s">
        <v>32</v>
      </c>
      <c r="C434" s="130"/>
      <c r="D434" s="129"/>
      <c r="E434" s="94"/>
      <c r="F434" s="204"/>
      <c r="G434" s="12"/>
    </row>
    <row r="435" spans="1:7" x14ac:dyDescent="0.3">
      <c r="A435" s="331" t="s">
        <v>379</v>
      </c>
      <c r="B435" s="331"/>
      <c r="C435" s="331"/>
      <c r="D435" s="331"/>
      <c r="E435" s="331"/>
      <c r="F435" s="331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30" x14ac:dyDescent="0.3">
      <c r="A437" s="10" t="s">
        <v>497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">
        <v>32</v>
      </c>
      <c r="C439" s="130"/>
      <c r="D439" s="281" t="str">
        <f>IFERROR(E439/F439,"N.A")</f>
        <v>N.A</v>
      </c>
      <c r="E439" s="282">
        <f>COUNTIF('A1 Exploitation'!F398:F438,"ok")</f>
        <v>0</v>
      </c>
      <c r="F439" s="283">
        <f>COUNTA('A1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14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53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0.98148148148148151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43287</v>
      </c>
      <c r="B447" s="124"/>
      <c r="C447" s="135"/>
      <c r="D447" s="124"/>
    </row>
    <row r="448" spans="1:7" x14ac:dyDescent="0.3">
      <c r="A448" s="322" t="s">
        <v>30</v>
      </c>
      <c r="B448" s="323" t="s">
        <v>31</v>
      </c>
      <c r="C448" s="323"/>
      <c r="D448" s="323" t="s">
        <v>46</v>
      </c>
      <c r="E448" s="324" t="s">
        <v>310</v>
      </c>
      <c r="F448" s="324" t="s">
        <v>360</v>
      </c>
      <c r="G448" s="127"/>
    </row>
    <row r="449" spans="1:6" x14ac:dyDescent="0.3">
      <c r="A449" s="322"/>
      <c r="B449" s="41" t="s">
        <v>34</v>
      </c>
      <c r="C449" s="41" t="s">
        <v>33</v>
      </c>
      <c r="D449" s="323"/>
      <c r="E449" s="324"/>
      <c r="F449" s="324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ht="66" x14ac:dyDescent="0.3">
      <c r="A453" s="6" t="s">
        <v>113</v>
      </c>
      <c r="B453" s="130">
        <v>1</v>
      </c>
      <c r="C453" s="130"/>
      <c r="D453" s="95" t="s">
        <v>485</v>
      </c>
      <c r="E453" s="94"/>
      <c r="F453" s="204" t="s">
        <v>356</v>
      </c>
    </row>
    <row r="454" spans="1:6" ht="33" x14ac:dyDescent="0.3">
      <c r="A454" s="9" t="s">
        <v>175</v>
      </c>
      <c r="B454" s="130">
        <v>1</v>
      </c>
      <c r="C454" s="131"/>
      <c r="D454" s="116" t="s">
        <v>486</v>
      </c>
      <c r="E454" s="94"/>
      <c r="F454" s="204" t="s">
        <v>356</v>
      </c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10</v>
      </c>
    </row>
    <row r="458" spans="1:6" x14ac:dyDescent="0.3">
      <c r="A458" s="5" t="s">
        <v>35</v>
      </c>
      <c r="B458" s="132"/>
      <c r="C458" s="133"/>
      <c r="D458" s="134">
        <f>D457/(COUNT(B451:C456)*2)</f>
        <v>0.83333333333333337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99" x14ac:dyDescent="0.3">
      <c r="A464" s="70" t="s">
        <v>133</v>
      </c>
      <c r="B464" s="130">
        <v>1</v>
      </c>
      <c r="C464" s="130"/>
      <c r="D464" s="137" t="s">
        <v>495</v>
      </c>
      <c r="E464" s="94"/>
      <c r="F464" s="204" t="s">
        <v>356</v>
      </c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 t="s">
        <v>32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 t="s">
        <v>32</v>
      </c>
      <c r="C470" s="130"/>
      <c r="D470" s="95"/>
      <c r="E470" s="94"/>
      <c r="F470" s="204"/>
    </row>
    <row r="471" spans="1:7" x14ac:dyDescent="0.3">
      <c r="A471" s="335" t="s">
        <v>379</v>
      </c>
      <c r="B471" s="336"/>
      <c r="C471" s="336"/>
      <c r="D471" s="336"/>
      <c r="E471" s="336"/>
      <c r="F471" s="336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496</v>
      </c>
      <c r="B473" s="130">
        <v>2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497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">
        <v>32</v>
      </c>
      <c r="C476" s="140"/>
      <c r="D476" s="281" t="str">
        <f>IFERROR(E476/F476,"N.A")</f>
        <v>N.A</v>
      </c>
      <c r="E476" s="282">
        <f>COUNTIF('A1 Exploitation'!F451:F475,"ok")</f>
        <v>0</v>
      </c>
      <c r="F476" s="283">
        <f>COUNTA('A1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23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0.95833333333333337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33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0.91666666666666663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7" t="s">
        <v>367</v>
      </c>
      <c r="B483" s="337"/>
      <c r="C483" s="337"/>
      <c r="D483" s="337"/>
      <c r="E483" s="185"/>
      <c r="F483" s="201"/>
    </row>
    <row r="484" spans="1:7" x14ac:dyDescent="0.3">
      <c r="A484" s="74">
        <f>B11</f>
        <v>43287</v>
      </c>
      <c r="B484" s="124"/>
      <c r="C484" s="135"/>
      <c r="D484" s="124"/>
    </row>
    <row r="485" spans="1:7" x14ac:dyDescent="0.3">
      <c r="A485" s="322" t="s">
        <v>30</v>
      </c>
      <c r="B485" s="323" t="s">
        <v>31</v>
      </c>
      <c r="C485" s="323"/>
      <c r="D485" s="323" t="s">
        <v>46</v>
      </c>
      <c r="E485" s="324" t="s">
        <v>310</v>
      </c>
      <c r="F485" s="324" t="s">
        <v>360</v>
      </c>
      <c r="G485" s="127"/>
    </row>
    <row r="486" spans="1:7" x14ac:dyDescent="0.3">
      <c r="A486" s="322"/>
      <c r="B486" s="41" t="s">
        <v>34</v>
      </c>
      <c r="C486" s="41" t="s">
        <v>33</v>
      </c>
      <c r="D486" s="323"/>
      <c r="E486" s="324"/>
      <c r="F486" s="324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4.5" customHeight="1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">
        <v>32</v>
      </c>
      <c r="C498" s="213"/>
      <c r="D498" s="281" t="str">
        <f>IFERROR(E498/F498,"N.A")</f>
        <v>N.A</v>
      </c>
      <c r="E498" s="282">
        <f>COUNTIF('A1 Exploitation'!F488:F497,"ok")</f>
        <v>0</v>
      </c>
      <c r="F498" s="283">
        <f>COUNTA('A1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4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14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43287</v>
      </c>
      <c r="B506" s="124"/>
      <c r="C506" s="135"/>
      <c r="D506" s="124"/>
    </row>
    <row r="507" spans="1:7" x14ac:dyDescent="0.3">
      <c r="A507" s="322" t="s">
        <v>30</v>
      </c>
      <c r="B507" s="323" t="s">
        <v>31</v>
      </c>
      <c r="C507" s="323"/>
      <c r="D507" s="323" t="s">
        <v>46</v>
      </c>
      <c r="E507" s="324" t="s">
        <v>310</v>
      </c>
      <c r="F507" s="324" t="s">
        <v>360</v>
      </c>
      <c r="G507" s="127"/>
    </row>
    <row r="508" spans="1:7" x14ac:dyDescent="0.3">
      <c r="A508" s="322"/>
      <c r="B508" s="41" t="s">
        <v>34</v>
      </c>
      <c r="C508" s="41" t="s">
        <v>33</v>
      </c>
      <c r="D508" s="357"/>
      <c r="E508" s="324"/>
      <c r="F508" s="324"/>
    </row>
    <row r="509" spans="1:7" x14ac:dyDescent="0.3">
      <c r="A509" s="6" t="s">
        <v>15</v>
      </c>
      <c r="B509" s="130" t="s">
        <v>32</v>
      </c>
      <c r="C509" s="130"/>
      <c r="D509" s="95"/>
      <c r="E509" s="94"/>
      <c r="F509" s="204"/>
    </row>
    <row r="510" spans="1:7" ht="33" x14ac:dyDescent="0.3">
      <c r="A510" s="9" t="s">
        <v>218</v>
      </c>
      <c r="B510" s="130">
        <v>0</v>
      </c>
      <c r="C510" s="95"/>
      <c r="D510" s="95" t="s">
        <v>504</v>
      </c>
      <c r="E510" s="95" t="s">
        <v>453</v>
      </c>
      <c r="F510" s="204" t="s">
        <v>357</v>
      </c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COUNTIF('A1 Exploitation'!F509:F511,"ok")</f>
        <v>0</v>
      </c>
      <c r="F512" s="285">
        <f>COUNTA('A1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2</v>
      </c>
    </row>
    <row r="514" spans="1:7" x14ac:dyDescent="0.3">
      <c r="A514" s="5" t="s">
        <v>35</v>
      </c>
      <c r="B514" s="132"/>
      <c r="C514" s="133"/>
      <c r="D514" s="134">
        <f>D513/(COUNT(B509:C512)*2)</f>
        <v>0.5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43287</v>
      </c>
      <c r="B517" s="124"/>
      <c r="C517" s="135"/>
      <c r="D517" s="124"/>
    </row>
    <row r="518" spans="1:7" x14ac:dyDescent="0.3">
      <c r="A518" s="322" t="s">
        <v>30</v>
      </c>
      <c r="B518" s="323" t="s">
        <v>31</v>
      </c>
      <c r="C518" s="323"/>
      <c r="D518" s="323" t="s">
        <v>46</v>
      </c>
      <c r="E518" s="324" t="s">
        <v>310</v>
      </c>
      <c r="F518" s="324" t="s">
        <v>360</v>
      </c>
      <c r="G518" s="127"/>
    </row>
    <row r="519" spans="1:7" x14ac:dyDescent="0.3">
      <c r="A519" s="322"/>
      <c r="B519" s="41" t="s">
        <v>34</v>
      </c>
      <c r="C519" s="41" t="s">
        <v>33</v>
      </c>
      <c r="D519" s="357"/>
      <c r="E519" s="324"/>
      <c r="F519" s="324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9.5" x14ac:dyDescent="0.3">
      <c r="A529" s="55" t="s">
        <v>354</v>
      </c>
      <c r="B529" s="130">
        <v>1</v>
      </c>
      <c r="C529" s="140"/>
      <c r="D529" s="174" t="s">
        <v>491</v>
      </c>
      <c r="E529" s="94"/>
      <c r="F529" s="204" t="s">
        <v>357</v>
      </c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COUNTIF('A1 Exploitation'!F520:F531,"ok")</f>
        <v>0</v>
      </c>
      <c r="F532" s="283">
        <f>COUNTA('A1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21</v>
      </c>
    </row>
    <row r="534" spans="1:7" x14ac:dyDescent="0.3">
      <c r="A534" s="5" t="s">
        <v>35</v>
      </c>
      <c r="B534" s="132"/>
      <c r="C534" s="133"/>
      <c r="D534" s="134">
        <f>D533/(COUNT(B520:C532)*2)</f>
        <v>0.95454545454545459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43287</v>
      </c>
      <c r="B537" s="124"/>
      <c r="C537" s="135"/>
      <c r="D537" s="124"/>
      <c r="G537" s="127"/>
    </row>
    <row r="538" spans="1:7" x14ac:dyDescent="0.3">
      <c r="A538" s="322" t="s">
        <v>30</v>
      </c>
      <c r="B538" s="323" t="s">
        <v>31</v>
      </c>
      <c r="C538" s="323"/>
      <c r="D538" s="323" t="s">
        <v>46</v>
      </c>
      <c r="E538" s="324" t="s">
        <v>310</v>
      </c>
      <c r="F538" s="324" t="s">
        <v>360</v>
      </c>
      <c r="G538" s="127"/>
    </row>
    <row r="539" spans="1:7" x14ac:dyDescent="0.3">
      <c r="A539" s="322"/>
      <c r="B539" s="41" t="s">
        <v>34</v>
      </c>
      <c r="C539" s="41" t="s">
        <v>33</v>
      </c>
      <c r="D539" s="357"/>
      <c r="E539" s="324"/>
      <c r="F539" s="324"/>
      <c r="G539" s="127"/>
    </row>
    <row r="540" spans="1:7" ht="30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">
        <v>32</v>
      </c>
      <c r="C543" s="130"/>
      <c r="D543" s="281" t="str">
        <f>IFERROR(E543/F543,"N.A")</f>
        <v>N.A</v>
      </c>
      <c r="E543" s="282">
        <f>COUNTIF('A1 Exploitation'!F540:F542,"ok")</f>
        <v>0</v>
      </c>
      <c r="F543" s="283">
        <f>COUNTA('A1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6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0.97222222222222232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557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0.92833333333333334</v>
      </c>
    </row>
  </sheetData>
  <sheetProtection algorithmName="SHA-512" hashValue="pLme1M9Jm8zkRWZmvqeYyrauNlbqIXg5yIQy518IeneiGCk0U5SbljZzbfbvTrNUyTeDF7r6vpP3Y5b6/DKizQ==" saltValue="9UHF0DM8FFhKXDriW2f+rQ==" spinCount="100000" sheet="1" objects="1" scenarios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6" zoomScale="80" zoomScaleNormal="90" zoomScaleSheetLayoutView="80" workbookViewId="0">
      <selection activeCell="E190" sqref="E190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5"/>
      <c r="E1" s="315"/>
      <c r="F1" s="315"/>
      <c r="G1" s="315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39" t="s">
        <v>50</v>
      </c>
      <c r="B6" s="339"/>
      <c r="C6" s="339"/>
      <c r="D6" s="339"/>
      <c r="E6" s="339"/>
      <c r="F6" s="339"/>
      <c r="G6" s="125"/>
    </row>
    <row r="7" spans="1:7" s="12" customFormat="1" ht="21.75" customHeight="1" x14ac:dyDescent="0.45">
      <c r="A7" s="317" t="str">
        <f>'A2 Exploitation'!A8:F8</f>
        <v>LAFAYETTE</v>
      </c>
      <c r="B7" s="317"/>
      <c r="C7" s="317"/>
      <c r="D7" s="317"/>
      <c r="E7" s="317"/>
      <c r="F7" s="317"/>
      <c r="G7" s="125"/>
    </row>
    <row r="8" spans="1:7" s="12" customFormat="1" ht="24" x14ac:dyDescent="0.45">
      <c r="A8" s="14" t="s">
        <v>42</v>
      </c>
      <c r="B8" s="340" t="str">
        <f>'A2 Exploitation'!B9:F9</f>
        <v>Mme Meriam CHOUCHENE</v>
      </c>
      <c r="C8" s="340"/>
      <c r="D8" s="340"/>
      <c r="E8" s="340"/>
      <c r="F8" s="340"/>
      <c r="G8" s="125"/>
    </row>
    <row r="9" spans="1:7" s="12" customFormat="1" ht="24" x14ac:dyDescent="0.45">
      <c r="A9" s="15" t="s">
        <v>44</v>
      </c>
      <c r="B9" s="341" t="str">
        <f>'A2 Exploitation'!B10:F10</f>
        <v>Directeur &amp; chefs rayons</v>
      </c>
      <c r="C9" s="341"/>
      <c r="D9" s="341"/>
      <c r="E9" s="341"/>
      <c r="F9" s="341"/>
      <c r="G9" s="125"/>
    </row>
    <row r="10" spans="1:7" s="12" customFormat="1" ht="24" x14ac:dyDescent="0.45">
      <c r="A10" s="14" t="s">
        <v>43</v>
      </c>
      <c r="B10" s="338">
        <f>'A2 Exploitation'!B11:F11</f>
        <v>43287</v>
      </c>
      <c r="C10" s="338"/>
      <c r="D10" s="338"/>
      <c r="E10" s="338"/>
      <c r="F10" s="338"/>
      <c r="G10" s="125"/>
    </row>
    <row r="11" spans="1:7" s="12" customFormat="1" ht="24" x14ac:dyDescent="0.45">
      <c r="A11" s="14" t="s">
        <v>294</v>
      </c>
      <c r="B11" s="342">
        <f>D199</f>
        <v>0.83050847457627119</v>
      </c>
      <c r="C11" s="342"/>
      <c r="D11" s="342"/>
      <c r="E11" s="342"/>
      <c r="F11" s="342"/>
      <c r="G11" s="125"/>
    </row>
    <row r="12" spans="1:7" s="12" customFormat="1" ht="22.5" x14ac:dyDescent="0.45">
      <c r="A12" s="11"/>
      <c r="D12" s="321"/>
      <c r="E12" s="321"/>
      <c r="F12" s="321"/>
      <c r="G12" s="321"/>
    </row>
    <row r="13" spans="1:7" s="12" customFormat="1" ht="11.25" customHeight="1" x14ac:dyDescent="0.3">
      <c r="A13" s="322" t="s">
        <v>30</v>
      </c>
      <c r="B13" s="323" t="s">
        <v>31</v>
      </c>
      <c r="C13" s="323"/>
      <c r="D13" s="323" t="s">
        <v>46</v>
      </c>
      <c r="E13" s="323" t="s">
        <v>190</v>
      </c>
      <c r="F13" s="323" t="s">
        <v>191</v>
      </c>
      <c r="G13" s="112"/>
    </row>
    <row r="14" spans="1:7" s="12" customFormat="1" ht="12.75" customHeight="1" x14ac:dyDescent="0.3">
      <c r="A14" s="322"/>
      <c r="B14" s="34" t="s">
        <v>34</v>
      </c>
      <c r="C14" s="34" t="s">
        <v>33</v>
      </c>
      <c r="D14" s="323"/>
      <c r="E14" s="323"/>
      <c r="F14" s="323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6" t="s">
        <v>0</v>
      </c>
      <c r="B16" s="347"/>
      <c r="C16" s="347"/>
      <c r="D16" s="347"/>
      <c r="E16" s="347"/>
      <c r="F16" s="347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1</v>
      </c>
      <c r="C19" s="94"/>
      <c r="D19" s="95" t="s">
        <v>446</v>
      </c>
      <c r="E19" s="95"/>
      <c r="F19" s="94" t="s">
        <v>357</v>
      </c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8" t="s">
        <v>36</v>
      </c>
      <c r="B22" s="349"/>
      <c r="C22" s="350"/>
      <c r="D22" s="250">
        <f>SUM(B17:C21)</f>
        <v>9</v>
      </c>
    </row>
    <row r="23" spans="1:7" x14ac:dyDescent="0.3">
      <c r="A23" s="343" t="s">
        <v>295</v>
      </c>
      <c r="B23" s="344"/>
      <c r="C23" s="345"/>
      <c r="D23" s="33">
        <f>D22/(COUNT(B17:C21)*2)</f>
        <v>0.9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51" t="s">
        <v>4</v>
      </c>
      <c r="B25" s="352"/>
      <c r="C25" s="352"/>
      <c r="D25" s="352"/>
      <c r="E25" s="352"/>
      <c r="F25" s="352"/>
    </row>
    <row r="26" spans="1:7" ht="36" customHeight="1" x14ac:dyDescent="0.35">
      <c r="A26" s="40" t="s">
        <v>97</v>
      </c>
      <c r="B26" s="94">
        <v>1</v>
      </c>
      <c r="C26" s="120" t="str">
        <f>IF(B26=0, -5, "0")</f>
        <v>0</v>
      </c>
      <c r="D26" s="113" t="s">
        <v>488</v>
      </c>
      <c r="E26" s="95"/>
      <c r="F26" s="94" t="s">
        <v>357</v>
      </c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43" t="s">
        <v>36</v>
      </c>
      <c r="B33" s="344"/>
      <c r="C33" s="345"/>
      <c r="D33" s="248">
        <f>SUM(B26:C32)</f>
        <v>13</v>
      </c>
    </row>
    <row r="34" spans="1:7" x14ac:dyDescent="0.3">
      <c r="A34" s="343" t="s">
        <v>295</v>
      </c>
      <c r="B34" s="344"/>
      <c r="C34" s="345"/>
      <c r="D34" s="33">
        <f>D33/(COUNT(B26:C32)*2)</f>
        <v>0.9285714285714286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51" t="s">
        <v>219</v>
      </c>
      <c r="B36" s="352"/>
      <c r="C36" s="352"/>
      <c r="D36" s="352"/>
      <c r="E36" s="352"/>
      <c r="F36" s="352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43" t="s">
        <v>36</v>
      </c>
      <c r="B42" s="344"/>
      <c r="C42" s="345"/>
      <c r="D42" s="248">
        <f>SUM(B37:C41)</f>
        <v>8</v>
      </c>
      <c r="E42" s="13"/>
      <c r="F42" s="13"/>
      <c r="G42" s="126"/>
    </row>
    <row r="43" spans="1:7" s="22" customFormat="1" x14ac:dyDescent="0.3">
      <c r="A43" s="343" t="s">
        <v>295</v>
      </c>
      <c r="B43" s="344"/>
      <c r="C43" s="345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3" t="s">
        <v>21</v>
      </c>
      <c r="B45" s="354"/>
      <c r="C45" s="354"/>
      <c r="D45" s="354"/>
      <c r="E45" s="354"/>
      <c r="F45" s="354"/>
    </row>
    <row r="46" spans="1:7" x14ac:dyDescent="0.3">
      <c r="A46" s="17" t="s">
        <v>270</v>
      </c>
      <c r="B46" s="94">
        <v>1</v>
      </c>
      <c r="C46" s="94"/>
      <c r="D46" s="95" t="s">
        <v>487</v>
      </c>
      <c r="E46" s="94"/>
      <c r="F46" s="94" t="s">
        <v>357</v>
      </c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 t="s">
        <v>511</v>
      </c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3" t="s">
        <v>36</v>
      </c>
      <c r="B52" s="344"/>
      <c r="C52" s="345"/>
      <c r="D52" s="248">
        <f>SUM(B46:C51)</f>
        <v>9</v>
      </c>
    </row>
    <row r="53" spans="1:7" x14ac:dyDescent="0.3">
      <c r="A53" s="343" t="s">
        <v>295</v>
      </c>
      <c r="B53" s="344"/>
      <c r="C53" s="345"/>
      <c r="D53" s="33">
        <f>D52/(COUNT(B46:C51)*2)</f>
        <v>0.9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51" t="s">
        <v>8</v>
      </c>
      <c r="B55" s="352"/>
      <c r="C55" s="352"/>
      <c r="D55" s="352"/>
      <c r="E55" s="352"/>
      <c r="F55" s="352"/>
    </row>
    <row r="56" spans="1:7" ht="36" x14ac:dyDescent="0.35">
      <c r="A56" s="43" t="s">
        <v>176</v>
      </c>
      <c r="B56" s="94">
        <v>1</v>
      </c>
      <c r="C56" s="120" t="str">
        <f>IF(B56=0, -5, "0")</f>
        <v>0</v>
      </c>
      <c r="D56" s="95" t="s">
        <v>487</v>
      </c>
      <c r="E56" s="94"/>
      <c r="F56" s="94" t="s">
        <v>357</v>
      </c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43" t="s">
        <v>36</v>
      </c>
      <c r="B63" s="344"/>
      <c r="C63" s="345"/>
      <c r="D63" s="248">
        <f>SUM(B56:C62)</f>
        <v>13</v>
      </c>
    </row>
    <row r="64" spans="1:7" x14ac:dyDescent="0.3">
      <c r="A64" s="343" t="s">
        <v>295</v>
      </c>
      <c r="B64" s="344"/>
      <c r="C64" s="345"/>
      <c r="D64" s="33">
        <f>D63/(COUNT(B56:C62)*2)</f>
        <v>0.9285714285714286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51" t="s">
        <v>130</v>
      </c>
      <c r="B66" s="352"/>
      <c r="C66" s="352"/>
      <c r="D66" s="352"/>
      <c r="E66" s="352"/>
      <c r="F66" s="352"/>
    </row>
    <row r="67" spans="1:7" ht="19.5" x14ac:dyDescent="0.4">
      <c r="A67" s="17" t="s">
        <v>271</v>
      </c>
      <c r="B67" s="100">
        <v>1</v>
      </c>
      <c r="C67" s="101"/>
      <c r="D67" s="95" t="s">
        <v>508</v>
      </c>
      <c r="E67" s="102"/>
      <c r="F67" s="94" t="s">
        <v>357</v>
      </c>
    </row>
    <row r="68" spans="1:7" ht="34.5" x14ac:dyDescent="0.4">
      <c r="A68" s="17" t="s">
        <v>272</v>
      </c>
      <c r="B68" s="100">
        <v>1</v>
      </c>
      <c r="C68" s="101"/>
      <c r="D68" s="95" t="s">
        <v>509</v>
      </c>
      <c r="E68" s="102"/>
      <c r="F68" s="94" t="s">
        <v>357</v>
      </c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>
        <v>2</v>
      </c>
      <c r="C76" s="120" t="str">
        <f>IF(B76=0, -5, "0")</f>
        <v>0</v>
      </c>
      <c r="D76" s="105"/>
      <c r="E76" s="105"/>
      <c r="F76" s="94"/>
    </row>
    <row r="77" spans="1:7" ht="33.75" x14ac:dyDescent="0.35">
      <c r="A77" s="46" t="s">
        <v>285</v>
      </c>
      <c r="B77" s="100">
        <v>1</v>
      </c>
      <c r="C77" s="120" t="str">
        <f>IF(B77=0, -5, "0")</f>
        <v>0</v>
      </c>
      <c r="D77" s="95" t="s">
        <v>480</v>
      </c>
      <c r="E77" s="105"/>
      <c r="F77" s="94" t="s">
        <v>356</v>
      </c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43" t="s">
        <v>36</v>
      </c>
      <c r="B84" s="344"/>
      <c r="C84" s="345"/>
      <c r="D84" s="248">
        <f>SUM(B67:C83)</f>
        <v>31</v>
      </c>
    </row>
    <row r="85" spans="1:7" x14ac:dyDescent="0.3">
      <c r="A85" s="343" t="s">
        <v>295</v>
      </c>
      <c r="B85" s="344"/>
      <c r="C85" s="345"/>
      <c r="D85" s="33">
        <f>D84/(COUNT(B67:C83)*2)</f>
        <v>0.91176470588235292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51" t="s">
        <v>211</v>
      </c>
      <c r="B87" s="352"/>
      <c r="C87" s="352"/>
      <c r="D87" s="352"/>
      <c r="E87" s="352"/>
      <c r="F87" s="352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>
        <v>1</v>
      </c>
      <c r="C94" s="120" t="str">
        <f>IF(B94=0, -5, "0")</f>
        <v>0</v>
      </c>
      <c r="D94" s="95" t="s">
        <v>462</v>
      </c>
      <c r="E94" s="94"/>
      <c r="F94" s="94"/>
    </row>
    <row r="95" spans="1:7" ht="99" x14ac:dyDescent="0.3">
      <c r="A95" s="20" t="s">
        <v>165</v>
      </c>
      <c r="B95" s="110">
        <v>0</v>
      </c>
      <c r="C95" s="94"/>
      <c r="D95" s="95" t="s">
        <v>463</v>
      </c>
      <c r="E95" s="95" t="s">
        <v>512</v>
      </c>
      <c r="F95" s="94" t="s">
        <v>357</v>
      </c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ht="49.5" x14ac:dyDescent="0.3">
      <c r="A97" s="25" t="s">
        <v>283</v>
      </c>
      <c r="B97" s="110">
        <v>0</v>
      </c>
      <c r="C97" s="94"/>
      <c r="D97" s="95" t="s">
        <v>465</v>
      </c>
      <c r="E97" s="95" t="s">
        <v>466</v>
      </c>
      <c r="F97" s="94" t="s">
        <v>356</v>
      </c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111.75" customHeight="1" x14ac:dyDescent="0.35">
      <c r="A99" s="46" t="s">
        <v>193</v>
      </c>
      <c r="B99" s="110">
        <v>0</v>
      </c>
      <c r="C99" s="120">
        <f>IF(B99=0, -5, "0")</f>
        <v>-5</v>
      </c>
      <c r="D99" s="95" t="s">
        <v>506</v>
      </c>
      <c r="E99" s="95" t="s">
        <v>468</v>
      </c>
      <c r="F99" s="94" t="s">
        <v>357</v>
      </c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ht="33" x14ac:dyDescent="0.3">
      <c r="A101" s="51" t="s">
        <v>232</v>
      </c>
      <c r="B101" s="110">
        <v>1</v>
      </c>
      <c r="C101" s="94"/>
      <c r="D101" s="95" t="s">
        <v>467</v>
      </c>
      <c r="E101" s="94"/>
      <c r="F101" s="94" t="s">
        <v>356</v>
      </c>
    </row>
    <row r="102" spans="1:7" x14ac:dyDescent="0.3">
      <c r="A102" s="343" t="s">
        <v>36</v>
      </c>
      <c r="B102" s="344"/>
      <c r="C102" s="345"/>
      <c r="D102" s="248">
        <f>SUM(B88:C101)</f>
        <v>15</v>
      </c>
    </row>
    <row r="103" spans="1:7" x14ac:dyDescent="0.3">
      <c r="A103" s="343" t="s">
        <v>295</v>
      </c>
      <c r="B103" s="344"/>
      <c r="C103" s="345"/>
      <c r="D103" s="33">
        <f>D102/(COUNT(B88:C101)*2)</f>
        <v>0.5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51" t="s">
        <v>212</v>
      </c>
      <c r="B106" s="352"/>
      <c r="C106" s="352"/>
      <c r="D106" s="352"/>
      <c r="E106" s="352"/>
      <c r="F106" s="352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1</v>
      </c>
      <c r="C111" s="101"/>
      <c r="D111" s="95" t="s">
        <v>449</v>
      </c>
      <c r="E111" s="94"/>
      <c r="F111" s="94" t="s">
        <v>533</v>
      </c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95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ht="33" x14ac:dyDescent="0.3">
      <c r="A117" s="51" t="s">
        <v>232</v>
      </c>
      <c r="B117" s="110">
        <v>1</v>
      </c>
      <c r="C117" s="94"/>
      <c r="D117" s="95" t="s">
        <v>513</v>
      </c>
      <c r="E117" s="94"/>
      <c r="F117" s="94" t="s">
        <v>533</v>
      </c>
      <c r="G117" s="126"/>
    </row>
    <row r="118" spans="1:7" s="22" customFormat="1" x14ac:dyDescent="0.3">
      <c r="A118" s="343" t="s">
        <v>36</v>
      </c>
      <c r="B118" s="344"/>
      <c r="C118" s="345"/>
      <c r="D118" s="248">
        <f>SUM(B107:C117)</f>
        <v>20</v>
      </c>
      <c r="E118" s="13"/>
      <c r="F118" s="13"/>
      <c r="G118" s="126"/>
    </row>
    <row r="119" spans="1:7" s="22" customFormat="1" x14ac:dyDescent="0.3">
      <c r="A119" s="343" t="s">
        <v>295</v>
      </c>
      <c r="B119" s="344"/>
      <c r="C119" s="345"/>
      <c r="D119" s="33">
        <f>D118/(COUNT(B107:C117)*2)</f>
        <v>0.90909090909090906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51" t="s">
        <v>185</v>
      </c>
      <c r="B121" s="352"/>
      <c r="C121" s="352"/>
      <c r="D121" s="352"/>
      <c r="E121" s="352"/>
      <c r="F121" s="352"/>
    </row>
    <row r="122" spans="1:7" x14ac:dyDescent="0.3">
      <c r="A122" s="44" t="s">
        <v>275</v>
      </c>
      <c r="B122" s="111">
        <v>2</v>
      </c>
      <c r="C122" s="94"/>
      <c r="D122" s="95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1</v>
      </c>
      <c r="C126" s="101"/>
      <c r="D126" s="95" t="s">
        <v>469</v>
      </c>
      <c r="E126" s="102"/>
      <c r="F126" s="94" t="s">
        <v>357</v>
      </c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95"/>
      <c r="E127" s="102"/>
      <c r="F127" s="94"/>
    </row>
    <row r="128" spans="1:7" ht="33.75" x14ac:dyDescent="0.35">
      <c r="A128" s="40" t="s">
        <v>236</v>
      </c>
      <c r="B128" s="111">
        <v>1</v>
      </c>
      <c r="C128" s="120" t="str">
        <f>IF(B128=0, -5, "0")</f>
        <v>0</v>
      </c>
      <c r="D128" s="95" t="s">
        <v>470</v>
      </c>
      <c r="E128" s="95"/>
      <c r="F128" s="94" t="s">
        <v>356</v>
      </c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 t="s">
        <v>473</v>
      </c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95"/>
      <c r="E132" s="102"/>
      <c r="F132" s="94"/>
    </row>
    <row r="133" spans="1:7" x14ac:dyDescent="0.3">
      <c r="A133" s="343" t="s">
        <v>36</v>
      </c>
      <c r="B133" s="344"/>
      <c r="C133" s="345"/>
      <c r="D133" s="248">
        <f>SUM(B122:C132)</f>
        <v>20</v>
      </c>
    </row>
    <row r="134" spans="1:7" x14ac:dyDescent="0.3">
      <c r="A134" s="343" t="s">
        <v>295</v>
      </c>
      <c r="B134" s="344"/>
      <c r="C134" s="345"/>
      <c r="D134" s="32">
        <f>D133/(COUNT(B122:C132)*2)</f>
        <v>0.90909090909090906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51" t="s">
        <v>71</v>
      </c>
      <c r="B136" s="352"/>
      <c r="C136" s="352"/>
      <c r="D136" s="352"/>
      <c r="E136" s="352"/>
      <c r="F136" s="352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5" t="s">
        <v>476</v>
      </c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ht="49.5" x14ac:dyDescent="0.3">
      <c r="A147" s="50" t="s">
        <v>214</v>
      </c>
      <c r="B147" s="110">
        <v>1</v>
      </c>
      <c r="C147" s="95"/>
      <c r="D147" s="95" t="s">
        <v>475</v>
      </c>
      <c r="E147" s="94"/>
      <c r="F147" s="94" t="s">
        <v>357</v>
      </c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43" t="s">
        <v>36</v>
      </c>
      <c r="B149" s="344"/>
      <c r="C149" s="345"/>
      <c r="D149" s="248">
        <f>SUM(B137:C148)</f>
        <v>23</v>
      </c>
    </row>
    <row r="150" spans="1:7" x14ac:dyDescent="0.3">
      <c r="A150" s="343" t="s">
        <v>295</v>
      </c>
      <c r="B150" s="344"/>
      <c r="C150" s="345"/>
      <c r="D150" s="33">
        <f>D149/(COUNT(B137:C148)*2)</f>
        <v>0.95833333333333337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51" t="s">
        <v>217</v>
      </c>
      <c r="B152" s="352"/>
      <c r="C152" s="352"/>
      <c r="D152" s="352"/>
      <c r="E152" s="352"/>
      <c r="F152" s="352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33.75" x14ac:dyDescent="0.35">
      <c r="A155" s="40" t="s">
        <v>306</v>
      </c>
      <c r="B155" s="94">
        <v>1</v>
      </c>
      <c r="C155" s="120" t="str">
        <f>IF(B155=0, -5, "0")</f>
        <v>0</v>
      </c>
      <c r="D155" s="95" t="s">
        <v>474</v>
      </c>
      <c r="E155" s="94"/>
      <c r="F155" s="94"/>
    </row>
    <row r="156" spans="1:7" ht="50.25" x14ac:dyDescent="0.35">
      <c r="A156" s="40" t="s">
        <v>307</v>
      </c>
      <c r="B156" s="94">
        <v>1</v>
      </c>
      <c r="C156" s="120" t="str">
        <f>IF(B156=0, -5, "0")</f>
        <v>0</v>
      </c>
      <c r="D156" s="95" t="s">
        <v>450</v>
      </c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43" t="s">
        <v>36</v>
      </c>
      <c r="B161" s="349"/>
      <c r="C161" s="350"/>
      <c r="D161" s="250">
        <f>SUM(B153:C160)</f>
        <v>14</v>
      </c>
    </row>
    <row r="162" spans="1:7" x14ac:dyDescent="0.3">
      <c r="A162" s="343" t="s">
        <v>295</v>
      </c>
      <c r="B162" s="344"/>
      <c r="C162" s="345"/>
      <c r="D162" s="33">
        <f>D161/(COUNT(B153:C160)*2)</f>
        <v>0.875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51" t="s">
        <v>77</v>
      </c>
      <c r="B164" s="352"/>
      <c r="C164" s="352"/>
      <c r="D164" s="352"/>
      <c r="E164" s="352"/>
      <c r="F164" s="352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ht="33" x14ac:dyDescent="0.3">
      <c r="A166" s="17" t="s">
        <v>287</v>
      </c>
      <c r="B166" s="94">
        <v>1</v>
      </c>
      <c r="C166" s="94"/>
      <c r="D166" s="95" t="s">
        <v>452</v>
      </c>
      <c r="E166" s="94"/>
      <c r="F166" s="94" t="s">
        <v>356</v>
      </c>
    </row>
    <row r="167" spans="1:7" ht="99" x14ac:dyDescent="0.3">
      <c r="A167" s="44" t="s">
        <v>215</v>
      </c>
      <c r="B167" s="94">
        <v>0</v>
      </c>
      <c r="C167" s="94"/>
      <c r="D167" s="95" t="s">
        <v>482</v>
      </c>
      <c r="E167" s="95" t="s">
        <v>514</v>
      </c>
      <c r="F167" s="94" t="s">
        <v>357</v>
      </c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43" t="s">
        <v>36</v>
      </c>
      <c r="B169" s="344"/>
      <c r="C169" s="345"/>
      <c r="D169" s="248">
        <f>SUM(B165:C168)</f>
        <v>5</v>
      </c>
    </row>
    <row r="170" spans="1:7" x14ac:dyDescent="0.3">
      <c r="A170" s="343" t="s">
        <v>295</v>
      </c>
      <c r="B170" s="344"/>
      <c r="C170" s="345"/>
      <c r="D170" s="33">
        <f>D169/(COUNT(B165:C168)*2)</f>
        <v>0.625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5" t="s">
        <v>17</v>
      </c>
      <c r="B172" s="356"/>
      <c r="C172" s="356"/>
      <c r="D172" s="356"/>
      <c r="E172" s="356"/>
      <c r="F172" s="356"/>
    </row>
    <row r="173" spans="1:7" ht="33" x14ac:dyDescent="0.3">
      <c r="A173" s="20" t="s">
        <v>180</v>
      </c>
      <c r="B173" s="94">
        <v>1</v>
      </c>
      <c r="C173" s="94"/>
      <c r="D173" s="95" t="s">
        <v>489</v>
      </c>
      <c r="E173" s="94"/>
      <c r="F173" s="94" t="s">
        <v>357</v>
      </c>
    </row>
    <row r="174" spans="1:7" ht="49.5" x14ac:dyDescent="0.3">
      <c r="A174" s="17" t="s">
        <v>87</v>
      </c>
      <c r="B174" s="94">
        <v>1</v>
      </c>
      <c r="C174" s="94"/>
      <c r="D174" s="95" t="s">
        <v>447</v>
      </c>
      <c r="E174" s="94"/>
      <c r="F174" s="94" t="s">
        <v>357</v>
      </c>
    </row>
    <row r="175" spans="1:7" ht="115.5" x14ac:dyDescent="0.3">
      <c r="A175" s="44" t="s">
        <v>197</v>
      </c>
      <c r="B175" s="94">
        <v>0</v>
      </c>
      <c r="C175" s="94"/>
      <c r="D175" s="113" t="s">
        <v>515</v>
      </c>
      <c r="E175" s="95" t="s">
        <v>516</v>
      </c>
      <c r="F175" s="94" t="s">
        <v>356</v>
      </c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43" t="s">
        <v>36</v>
      </c>
      <c r="B177" s="344"/>
      <c r="C177" s="345"/>
      <c r="D177" s="248">
        <f>SUM(B173:C176)</f>
        <v>4</v>
      </c>
    </row>
    <row r="178" spans="1:7" x14ac:dyDescent="0.3">
      <c r="A178" s="343" t="s">
        <v>295</v>
      </c>
      <c r="B178" s="344"/>
      <c r="C178" s="345"/>
      <c r="D178" s="33">
        <f>D177/(COUNT(B173:C176)*2)</f>
        <v>0.5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51" t="s">
        <v>78</v>
      </c>
      <c r="B180" s="352"/>
      <c r="C180" s="352"/>
      <c r="D180" s="352"/>
      <c r="E180" s="352"/>
      <c r="F180" s="352"/>
    </row>
    <row r="181" spans="1:7" ht="33" x14ac:dyDescent="0.3">
      <c r="A181" s="44" t="s">
        <v>315</v>
      </c>
      <c r="B181" s="94">
        <v>1</v>
      </c>
      <c r="C181" s="94"/>
      <c r="D181" s="95" t="s">
        <v>507</v>
      </c>
      <c r="E181" s="95"/>
      <c r="F181" s="94" t="s">
        <v>357</v>
      </c>
    </row>
    <row r="182" spans="1:7" ht="49.5" x14ac:dyDescent="0.3">
      <c r="A182" s="52" t="s">
        <v>220</v>
      </c>
      <c r="B182" s="94">
        <v>1</v>
      </c>
      <c r="C182" s="94"/>
      <c r="D182" s="95" t="s">
        <v>490</v>
      </c>
      <c r="E182" s="69"/>
      <c r="F182" s="94" t="s">
        <v>356</v>
      </c>
    </row>
    <row r="183" spans="1:7" ht="66" x14ac:dyDescent="0.3">
      <c r="A183" s="17" t="s">
        <v>88</v>
      </c>
      <c r="B183" s="94">
        <v>1</v>
      </c>
      <c r="C183" s="94"/>
      <c r="D183" s="95" t="s">
        <v>517</v>
      </c>
      <c r="E183" s="94"/>
      <c r="F183" s="94" t="s">
        <v>356</v>
      </c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43" t="s">
        <v>36</v>
      </c>
      <c r="B186" s="344"/>
      <c r="C186" s="345"/>
      <c r="D186" s="248">
        <f>SUM(B181:C185)</f>
        <v>7</v>
      </c>
    </row>
    <row r="187" spans="1:7" x14ac:dyDescent="0.3">
      <c r="A187" s="343" t="s">
        <v>295</v>
      </c>
      <c r="B187" s="344"/>
      <c r="C187" s="345"/>
      <c r="D187" s="33">
        <f>D186/(COUNT(B181:C185)*2)</f>
        <v>0.7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51" t="s">
        <v>216</v>
      </c>
      <c r="B189" s="352"/>
      <c r="C189" s="352"/>
      <c r="D189" s="352"/>
      <c r="E189" s="352"/>
      <c r="F189" s="352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ht="33" x14ac:dyDescent="0.3">
      <c r="A193" s="53" t="s">
        <v>189</v>
      </c>
      <c r="B193" s="94">
        <v>1</v>
      </c>
      <c r="C193" s="94"/>
      <c r="D193" s="95" t="s">
        <v>510</v>
      </c>
      <c r="E193" s="94"/>
      <c r="F193" s="94" t="s">
        <v>357</v>
      </c>
    </row>
    <row r="194" spans="1:6" x14ac:dyDescent="0.3">
      <c r="A194" s="343" t="s">
        <v>36</v>
      </c>
      <c r="B194" s="344"/>
      <c r="C194" s="345"/>
      <c r="D194" s="54">
        <f>SUM(B190:C193)</f>
        <v>5</v>
      </c>
    </row>
    <row r="195" spans="1:6" x14ac:dyDescent="0.3">
      <c r="A195" s="343" t="s">
        <v>295</v>
      </c>
      <c r="B195" s="344"/>
      <c r="C195" s="345"/>
      <c r="D195" s="33">
        <f>D194/(COUNT(B190:C193)*2)</f>
        <v>0.83333333333333337</v>
      </c>
    </row>
    <row r="197" spans="1:6" ht="18" x14ac:dyDescent="0.35">
      <c r="A197" s="64" t="s">
        <v>518</v>
      </c>
      <c r="B197" s="63"/>
      <c r="C197" s="63"/>
      <c r="D197" s="296">
        <f>E197/F197</f>
        <v>0.5625</v>
      </c>
      <c r="E197" s="286">
        <f>COUNTIF('A1 Technique'!F17:F193,"ok")</f>
        <v>9</v>
      </c>
      <c r="F197" s="287">
        <f>COUNTA('A1 Technique'!F17:F193)</f>
        <v>16</v>
      </c>
    </row>
    <row r="198" spans="1:6" ht="22.5" x14ac:dyDescent="0.3">
      <c r="A198" s="35" t="s">
        <v>45</v>
      </c>
      <c r="B198" s="36"/>
      <c r="C198" s="37"/>
      <c r="D198" s="38">
        <f>SUM(D194,D186,D177,D169,D161,D63,D52,D33,D22,D118,D149,D133,D102,D84,D42)</f>
        <v>196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0.83050847457627119</v>
      </c>
    </row>
  </sheetData>
  <sheetProtection algorithmName="SHA-512" hashValue="hh1x2JJo10tqjzwKBHw4M/G97Q0fG8ePJYafmYr3TDONuYwd38PYw7ZP7Kijo2qxo3b9g3mFNtBip2t4CZaaDw==" saltValue="78EYcA6iooJOSKYUsEPlJg==" spinCount="100000" sheet="1" objects="1" scenarios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514" zoomScale="80" zoomScaleSheetLayoutView="80" workbookViewId="0">
      <selection activeCell="D525" sqref="D525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5"/>
      <c r="E1" s="315"/>
      <c r="F1" s="315"/>
      <c r="G1" s="315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16" t="s">
        <v>179</v>
      </c>
      <c r="B7" s="316"/>
      <c r="C7" s="316"/>
      <c r="D7" s="316"/>
      <c r="E7" s="316"/>
      <c r="F7" s="316"/>
      <c r="G7" s="125"/>
    </row>
    <row r="8" spans="1:7" ht="29.25" x14ac:dyDescent="0.45">
      <c r="A8" s="317" t="str">
        <f>'Page de garde'!D18</f>
        <v>LAFAYETTE</v>
      </c>
      <c r="B8" s="317"/>
      <c r="C8" s="317"/>
      <c r="D8" s="317"/>
      <c r="E8" s="317"/>
      <c r="F8" s="317"/>
      <c r="G8" s="125"/>
    </row>
    <row r="9" spans="1:7" ht="24" x14ac:dyDescent="0.45">
      <c r="A9" s="14" t="s">
        <v>42</v>
      </c>
      <c r="B9" s="318" t="s">
        <v>408</v>
      </c>
      <c r="C9" s="318"/>
      <c r="D9" s="318"/>
      <c r="E9" s="318"/>
      <c r="F9" s="318"/>
      <c r="G9" s="125"/>
    </row>
    <row r="10" spans="1:7" ht="24" x14ac:dyDescent="0.45">
      <c r="A10" s="15" t="s">
        <v>44</v>
      </c>
      <c r="B10" s="319" t="s">
        <v>519</v>
      </c>
      <c r="C10" s="319"/>
      <c r="D10" s="319"/>
      <c r="E10" s="319"/>
      <c r="F10" s="319"/>
      <c r="G10" s="125"/>
    </row>
    <row r="11" spans="1:7" ht="24" x14ac:dyDescent="0.45">
      <c r="A11" s="14" t="s">
        <v>43</v>
      </c>
      <c r="B11" s="314">
        <v>43367</v>
      </c>
      <c r="C11" s="314"/>
      <c r="D11" s="314"/>
      <c r="E11" s="314"/>
      <c r="F11" s="314"/>
      <c r="G11" s="125"/>
    </row>
    <row r="12" spans="1:7" ht="24" x14ac:dyDescent="0.45">
      <c r="A12" s="14" t="s">
        <v>239</v>
      </c>
      <c r="B12" s="320">
        <f>D549</f>
        <v>0.92492012779552712</v>
      </c>
      <c r="C12" s="320"/>
      <c r="D12" s="320"/>
      <c r="E12" s="320"/>
      <c r="F12" s="320"/>
      <c r="G12" s="125"/>
    </row>
    <row r="13" spans="1:7" ht="22.5" x14ac:dyDescent="0.45">
      <c r="D13" s="321"/>
      <c r="E13" s="321"/>
      <c r="F13" s="321"/>
      <c r="G13" s="321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43367</v>
      </c>
      <c r="B16" s="188"/>
      <c r="C16" s="188"/>
      <c r="D16" s="188"/>
      <c r="E16" s="188"/>
      <c r="F16" s="202"/>
    </row>
    <row r="17" spans="1:8" ht="16.5" customHeight="1" x14ac:dyDescent="0.3">
      <c r="A17" s="322" t="s">
        <v>30</v>
      </c>
      <c r="B17" s="323" t="s">
        <v>31</v>
      </c>
      <c r="C17" s="323"/>
      <c r="D17" s="323" t="s">
        <v>46</v>
      </c>
      <c r="E17" s="324" t="s">
        <v>310</v>
      </c>
      <c r="F17" s="324" t="s">
        <v>358</v>
      </c>
    </row>
    <row r="18" spans="1:8" ht="16.5" customHeight="1" x14ac:dyDescent="0.3">
      <c r="A18" s="322"/>
      <c r="B18" s="41" t="s">
        <v>34</v>
      </c>
      <c r="C18" s="41" t="s">
        <v>33</v>
      </c>
      <c r="D18" s="323"/>
      <c r="E18" s="324"/>
      <c r="F18" s="324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8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99" x14ac:dyDescent="0.3">
      <c r="A34" s="216" t="s">
        <v>153</v>
      </c>
      <c r="B34" s="130">
        <v>0</v>
      </c>
      <c r="C34" s="218">
        <f>IF(B34=0, -5, "0")</f>
        <v>-5</v>
      </c>
      <c r="D34" s="95" t="s">
        <v>539</v>
      </c>
      <c r="E34" s="95" t="s">
        <v>540</v>
      </c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25" t="s">
        <v>379</v>
      </c>
      <c r="B38" s="326"/>
      <c r="C38" s="326"/>
      <c r="D38" s="326"/>
      <c r="E38" s="326"/>
      <c r="F38" s="327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81" t="str">
        <f>IFERROR(E41/F41,"N.A")</f>
        <v>N.A</v>
      </c>
      <c r="E41" s="282">
        <f>COUNTIF('A2 Exploitation'!F21:F40,"ok")</f>
        <v>0</v>
      </c>
      <c r="F41" s="283">
        <f>COUNTA('A2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15</v>
      </c>
    </row>
    <row r="43" spans="1:7" x14ac:dyDescent="0.3">
      <c r="A43" s="5" t="s">
        <v>35</v>
      </c>
      <c r="B43" s="132"/>
      <c r="C43" s="133"/>
      <c r="D43" s="134">
        <f>D42/(COUNT(B29:C37,B39:C41)*2)</f>
        <v>0.625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23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0.71875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43367</v>
      </c>
      <c r="B49" s="124"/>
      <c r="C49" s="135"/>
      <c r="D49" s="124"/>
    </row>
    <row r="50" spans="1:7" x14ac:dyDescent="0.3">
      <c r="A50" s="322" t="s">
        <v>30</v>
      </c>
      <c r="B50" s="323" t="s">
        <v>31</v>
      </c>
      <c r="C50" s="323"/>
      <c r="D50" s="323" t="s">
        <v>46</v>
      </c>
      <c r="E50" s="324" t="s">
        <v>310</v>
      </c>
      <c r="F50" s="324" t="s">
        <v>360</v>
      </c>
      <c r="G50" s="127"/>
    </row>
    <row r="51" spans="1:7" x14ac:dyDescent="0.3">
      <c r="A51" s="322"/>
      <c r="B51" s="41" t="s">
        <v>34</v>
      </c>
      <c r="C51" s="41" t="s">
        <v>33</v>
      </c>
      <c r="D51" s="323"/>
      <c r="E51" s="324"/>
      <c r="F51" s="324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16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>
        <v>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2</v>
      </c>
      <c r="C73" s="218"/>
      <c r="D73" s="223"/>
      <c r="E73" s="116"/>
      <c r="F73" s="204"/>
      <c r="G73" s="214"/>
    </row>
    <row r="74" spans="1:7" s="112" customFormat="1" ht="33" x14ac:dyDescent="0.3">
      <c r="A74" s="209" t="s">
        <v>393</v>
      </c>
      <c r="B74" s="130">
        <v>1</v>
      </c>
      <c r="C74" s="150" t="str">
        <f>IF(B74=0, -5, "0")</f>
        <v>0</v>
      </c>
      <c r="D74" s="241" t="s">
        <v>521</v>
      </c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35</v>
      </c>
    </row>
    <row r="85" spans="1:7" x14ac:dyDescent="0.3">
      <c r="A85" s="5" t="s">
        <v>35</v>
      </c>
      <c r="B85" s="132"/>
      <c r="C85" s="133"/>
      <c r="D85" s="134">
        <f>D84/(COUNT(B65:C83)*2)</f>
        <v>0.97222222222222221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9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ht="49.5" x14ac:dyDescent="0.3">
      <c r="A92" s="70" t="s">
        <v>384</v>
      </c>
      <c r="B92" s="130">
        <v>1</v>
      </c>
      <c r="C92" s="218"/>
      <c r="D92" s="147" t="s">
        <v>522</v>
      </c>
      <c r="E92" s="106"/>
      <c r="F92" s="204"/>
    </row>
    <row r="93" spans="1:7" ht="30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25" t="s">
        <v>379</v>
      </c>
      <c r="B94" s="326"/>
      <c r="C94" s="326"/>
      <c r="D94" s="326"/>
      <c r="E94" s="326"/>
      <c r="F94" s="327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f>IF(D99=1, 2, IF(AND(D99&lt;1,D99&gt;0), 1, IF(D99=0,"0","NA")))</f>
        <v>2</v>
      </c>
      <c r="C99" s="213"/>
      <c r="D99" s="281">
        <f>IFERROR(E99/F99,"N.A")</f>
        <v>1</v>
      </c>
      <c r="E99" s="282">
        <f>COUNTIF('A2 Exploitation'!F53:F98,"ok")</f>
        <v>2</v>
      </c>
      <c r="F99" s="283">
        <f>COUNTA('A2 Exploitation'!F53:F98)</f>
        <v>2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21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0.95454545454545459</v>
      </c>
    </row>
    <row r="102" spans="1:7" ht="18" x14ac:dyDescent="0.35">
      <c r="A102" s="42" t="s">
        <v>61</v>
      </c>
      <c r="B102" s="152"/>
      <c r="C102" s="153"/>
      <c r="D102" s="143">
        <f>SUM(D84,D100,D61)</f>
        <v>72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0.97297297297297303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43367</v>
      </c>
      <c r="B106" s="124"/>
      <c r="C106" s="135"/>
      <c r="D106" s="124"/>
    </row>
    <row r="107" spans="1:7" x14ac:dyDescent="0.3">
      <c r="A107" s="322" t="s">
        <v>30</v>
      </c>
      <c r="B107" s="323" t="s">
        <v>31</v>
      </c>
      <c r="C107" s="323"/>
      <c r="D107" s="323" t="s">
        <v>46</v>
      </c>
      <c r="E107" s="324" t="s">
        <v>310</v>
      </c>
      <c r="F107" s="324" t="s">
        <v>360</v>
      </c>
    </row>
    <row r="108" spans="1:7" x14ac:dyDescent="0.3">
      <c r="A108" s="322"/>
      <c r="B108" s="41" t="s">
        <v>34</v>
      </c>
      <c r="C108" s="41" t="s">
        <v>33</v>
      </c>
      <c r="D108" s="323"/>
      <c r="E108" s="324"/>
      <c r="F108" s="324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 t="s">
        <v>524</v>
      </c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>
        <v>2</v>
      </c>
      <c r="C129" s="213" t="str">
        <f>IF(B129=0, -5, "0")</f>
        <v>0</v>
      </c>
      <c r="D129" s="95"/>
      <c r="E129" s="116"/>
      <c r="F129" s="204"/>
      <c r="G129" s="127"/>
    </row>
    <row r="130" spans="1:7" x14ac:dyDescent="0.3">
      <c r="A130" s="70" t="s">
        <v>240</v>
      </c>
      <c r="B130" s="130">
        <v>2</v>
      </c>
      <c r="C130" s="131"/>
      <c r="D130" s="95" t="s">
        <v>525</v>
      </c>
      <c r="E130" s="106"/>
      <c r="F130" s="204"/>
    </row>
    <row r="131" spans="1:7" ht="30" x14ac:dyDescent="0.3">
      <c r="A131" s="209" t="s">
        <v>380</v>
      </c>
      <c r="B131" s="130">
        <v>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36</v>
      </c>
    </row>
    <row r="140" spans="1:7" x14ac:dyDescent="0.3">
      <c r="A140" s="5" t="s">
        <v>35</v>
      </c>
      <c r="B140" s="132"/>
      <c r="C140" s="133"/>
      <c r="D140" s="134">
        <f>D139/(COUNT(B121:C138)*2)</f>
        <v>1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ht="33" x14ac:dyDescent="0.3">
      <c r="A144" s="4" t="s">
        <v>131</v>
      </c>
      <c r="B144" s="130">
        <v>1</v>
      </c>
      <c r="C144" s="130"/>
      <c r="D144" s="303" t="s">
        <v>526</v>
      </c>
      <c r="E144" s="94"/>
      <c r="F144" s="204"/>
    </row>
    <row r="145" spans="1:7" ht="17.25" x14ac:dyDescent="0.35">
      <c r="A145" s="261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8" t="s">
        <v>379</v>
      </c>
      <c r="B148" s="329"/>
      <c r="C148" s="329"/>
      <c r="D148" s="330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f>IF(D153=1, 2, IF(AND(D153&lt;1,D153&gt;0), 1,IF(D153=0,"0","NA")))</f>
        <v>2</v>
      </c>
      <c r="C153" s="140"/>
      <c r="D153" s="281">
        <f>IFERROR(E153/F153,"N.A")</f>
        <v>1</v>
      </c>
      <c r="E153" s="282">
        <f>COUNTIF('A2 Exploitation'!F110:F152,"ok")</f>
        <v>4</v>
      </c>
      <c r="F153" s="283">
        <f>COUNTA('A2 Exploitation'!F110:F152)</f>
        <v>4</v>
      </c>
    </row>
    <row r="154" spans="1:7" x14ac:dyDescent="0.3">
      <c r="A154" s="5" t="s">
        <v>36</v>
      </c>
      <c r="B154" s="5"/>
      <c r="C154" s="5"/>
      <c r="D154" s="5">
        <f>SUM(B143:C147,B149:C153)</f>
        <v>19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0.95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69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0.98571428571428577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43367</v>
      </c>
      <c r="B161" s="124"/>
      <c r="C161" s="135"/>
      <c r="D161" s="127"/>
    </row>
    <row r="162" spans="1:7" x14ac:dyDescent="0.3">
      <c r="A162" s="322" t="s">
        <v>30</v>
      </c>
      <c r="B162" s="323" t="s">
        <v>31</v>
      </c>
      <c r="C162" s="323"/>
      <c r="D162" s="323" t="s">
        <v>46</v>
      </c>
      <c r="E162" s="324" t="s">
        <v>310</v>
      </c>
      <c r="F162" s="324" t="s">
        <v>360</v>
      </c>
      <c r="G162" s="127"/>
    </row>
    <row r="163" spans="1:7" x14ac:dyDescent="0.3">
      <c r="A163" s="322"/>
      <c r="B163" s="41" t="s">
        <v>34</v>
      </c>
      <c r="C163" s="41" t="s">
        <v>33</v>
      </c>
      <c r="D163" s="323"/>
      <c r="E163" s="324"/>
      <c r="F163" s="324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>
        <v>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31" t="s">
        <v>379</v>
      </c>
      <c r="B195" s="331"/>
      <c r="C195" s="331"/>
      <c r="D195" s="331"/>
      <c r="E195" s="331"/>
      <c r="F195" s="331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f>IF(D200=1, 2, IF(AND(D200&lt;1,D200&gt;0), 1, IF(D200=0,"0","NA")))</f>
        <v>2</v>
      </c>
      <c r="C200" s="130"/>
      <c r="D200" s="281">
        <f>IFERROR(E200/F200,"N.A")</f>
        <v>1</v>
      </c>
      <c r="E200" s="282">
        <f>COUNTIF('A2 Exploitation'!F165:F199,"ok")</f>
        <v>4</v>
      </c>
      <c r="F200" s="283">
        <f>COUNTA('A2 Exploitation'!F165:F199)</f>
        <v>4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48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1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62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1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43367</v>
      </c>
      <c r="B208" s="124"/>
      <c r="C208" s="135"/>
      <c r="D208" s="124"/>
    </row>
    <row r="209" spans="1:7" x14ac:dyDescent="0.3">
      <c r="A209" s="322" t="s">
        <v>30</v>
      </c>
      <c r="B209" s="323" t="s">
        <v>31</v>
      </c>
      <c r="C209" s="323"/>
      <c r="D209" s="323" t="s">
        <v>46</v>
      </c>
      <c r="E209" s="324" t="s">
        <v>310</v>
      </c>
      <c r="F209" s="324" t="s">
        <v>360</v>
      </c>
      <c r="G209" s="127"/>
    </row>
    <row r="210" spans="1:7" x14ac:dyDescent="0.3">
      <c r="A210" s="322"/>
      <c r="B210" s="41" t="s">
        <v>34</v>
      </c>
      <c r="C210" s="41" t="s">
        <v>33</v>
      </c>
      <c r="D210" s="323"/>
      <c r="E210" s="324"/>
      <c r="F210" s="324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33" x14ac:dyDescent="0.3">
      <c r="A218" s="10" t="s">
        <v>142</v>
      </c>
      <c r="B218" s="130">
        <v>2</v>
      </c>
      <c r="C218" s="130"/>
      <c r="D218" s="95" t="s">
        <v>541</v>
      </c>
      <c r="E218" s="94"/>
      <c r="F218" s="204"/>
    </row>
    <row r="219" spans="1:7" ht="17.25" x14ac:dyDescent="0.35">
      <c r="A219" s="27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ht="49.5" x14ac:dyDescent="0.3">
      <c r="A226" s="70" t="s">
        <v>364</v>
      </c>
      <c r="B226" s="130">
        <v>2</v>
      </c>
      <c r="C226" s="130"/>
      <c r="D226" s="95" t="s">
        <v>538</v>
      </c>
      <c r="E226" s="106"/>
      <c r="F226" s="204"/>
      <c r="G226" s="127"/>
    </row>
    <row r="227" spans="1:7" ht="45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ht="33" x14ac:dyDescent="0.3">
      <c r="A234" s="4" t="s">
        <v>170</v>
      </c>
      <c r="B234" s="130">
        <v>1</v>
      </c>
      <c r="C234" s="130"/>
      <c r="D234" s="95" t="s">
        <v>549</v>
      </c>
      <c r="E234" s="94"/>
      <c r="F234" s="204"/>
    </row>
    <row r="235" spans="1:7" ht="30" x14ac:dyDescent="0.3">
      <c r="A235" s="221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>
        <v>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35</v>
      </c>
    </row>
    <row r="245" spans="1:7" x14ac:dyDescent="0.3">
      <c r="A245" s="5" t="s">
        <v>35</v>
      </c>
      <c r="B245" s="132"/>
      <c r="C245" s="133"/>
      <c r="D245" s="134">
        <f>D244/(COUNT(B226:C243)*2)</f>
        <v>0.97222222222222221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31" t="s">
        <v>379</v>
      </c>
      <c r="B256" s="331"/>
      <c r="C256" s="331"/>
      <c r="D256" s="331"/>
      <c r="E256" s="331"/>
      <c r="F256" s="331"/>
    </row>
    <row r="257" spans="1:7" ht="31.5" customHeight="1" x14ac:dyDescent="0.3">
      <c r="A257" s="58" t="s">
        <v>361</v>
      </c>
      <c r="B257" s="130">
        <v>0</v>
      </c>
      <c r="C257" s="227"/>
      <c r="D257" s="359" t="s">
        <v>546</v>
      </c>
      <c r="E257" s="359" t="s">
        <v>547</v>
      </c>
      <c r="F257" s="204"/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06"/>
      <c r="F258" s="204"/>
      <c r="G258" s="127"/>
    </row>
    <row r="259" spans="1:7" ht="49.5" x14ac:dyDescent="0.3">
      <c r="A259" s="219" t="s">
        <v>391</v>
      </c>
      <c r="B259" s="130">
        <v>0</v>
      </c>
      <c r="C259" s="131"/>
      <c r="D259" s="147" t="s">
        <v>542</v>
      </c>
      <c r="E259" s="116" t="s">
        <v>544</v>
      </c>
      <c r="F259" s="204"/>
      <c r="G259" s="127"/>
    </row>
    <row r="260" spans="1:7" ht="49.5" x14ac:dyDescent="0.3">
      <c r="A260" s="219" t="s">
        <v>392</v>
      </c>
      <c r="B260" s="130">
        <v>0</v>
      </c>
      <c r="C260" s="131"/>
      <c r="D260" s="147" t="s">
        <v>543</v>
      </c>
      <c r="E260" s="116" t="s">
        <v>545</v>
      </c>
      <c r="F260" s="204"/>
      <c r="G260" s="127"/>
    </row>
    <row r="261" spans="1:7" ht="45" x14ac:dyDescent="0.3">
      <c r="A261" s="55" t="s">
        <v>249</v>
      </c>
      <c r="B261" s="280">
        <f>IF(D261=1, 2, IF(AND(D261&lt;1,D261&gt;0), 1, IF(D261=0,"0","NA")))</f>
        <v>1</v>
      </c>
      <c r="C261" s="140"/>
      <c r="D261" s="281">
        <f>IFERROR(E261/F261,"N.A")</f>
        <v>0.83333333333333337</v>
      </c>
      <c r="E261" s="282">
        <f>COUNTIF('A2 Exploitation'!F212:F260,"ok")</f>
        <v>5</v>
      </c>
      <c r="F261" s="283">
        <f>COUNTA('A2 Exploitation'!F212:F260)</f>
        <v>6</v>
      </c>
    </row>
    <row r="262" spans="1:7" x14ac:dyDescent="0.3">
      <c r="A262" s="5" t="s">
        <v>36</v>
      </c>
      <c r="B262" s="5"/>
      <c r="C262" s="5"/>
      <c r="D262" s="5">
        <f>SUM(B248:C255,B257:C261)</f>
        <v>19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0.73076923076923073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74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0.90243902439024393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43367</v>
      </c>
      <c r="B269" s="124"/>
      <c r="C269" s="135"/>
      <c r="D269" s="124"/>
      <c r="F269" s="206"/>
      <c r="G269" s="214"/>
    </row>
    <row r="270" spans="1:7" s="16" customFormat="1" x14ac:dyDescent="0.3">
      <c r="A270" s="322" t="s">
        <v>30</v>
      </c>
      <c r="B270" s="323" t="s">
        <v>31</v>
      </c>
      <c r="C270" s="323"/>
      <c r="D270" s="323" t="s">
        <v>46</v>
      </c>
      <c r="E270" s="324" t="s">
        <v>310</v>
      </c>
      <c r="F270" s="324" t="s">
        <v>360</v>
      </c>
      <c r="G270" s="214"/>
    </row>
    <row r="271" spans="1:7" s="16" customFormat="1" x14ac:dyDescent="0.3">
      <c r="A271" s="322"/>
      <c r="B271" s="41" t="s">
        <v>34</v>
      </c>
      <c r="C271" s="41" t="s">
        <v>33</v>
      </c>
      <c r="D271" s="323"/>
      <c r="E271" s="324"/>
      <c r="F271" s="324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ht="66" x14ac:dyDescent="0.3">
      <c r="A274" s="7" t="s">
        <v>135</v>
      </c>
      <c r="B274" s="130">
        <v>1</v>
      </c>
      <c r="C274" s="130"/>
      <c r="D274" s="116" t="s">
        <v>554</v>
      </c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23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0.95833333333333337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>
        <v>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32" t="s">
        <v>396</v>
      </c>
      <c r="B308" s="333"/>
      <c r="C308" s="333"/>
      <c r="D308" s="333"/>
      <c r="E308" s="333"/>
      <c r="F308" s="334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ht="33" x14ac:dyDescent="0.3">
      <c r="A312" s="219" t="s">
        <v>392</v>
      </c>
      <c r="B312" s="130">
        <v>1</v>
      </c>
      <c r="C312" s="213"/>
      <c r="D312" s="165" t="s">
        <v>553</v>
      </c>
      <c r="E312" s="106"/>
      <c r="F312" s="204"/>
      <c r="G312" s="214"/>
    </row>
    <row r="313" spans="1:7" s="16" customFormat="1" ht="45" x14ac:dyDescent="0.3">
      <c r="A313" s="56" t="s">
        <v>249</v>
      </c>
      <c r="B313" s="280">
        <f>IF(D313=1, 2, IF(AND(D313&lt;1,D313&gt;0), 1, IF(D313=0,"0","NA")))</f>
        <v>2</v>
      </c>
      <c r="C313" s="140"/>
      <c r="D313" s="281">
        <f>IFERROR(E313/F313,"N.A")</f>
        <v>1</v>
      </c>
      <c r="E313" s="282">
        <f>COUNTIF('A2 Exploitation'!F273:F312,"ok")</f>
        <v>2</v>
      </c>
      <c r="F313" s="283">
        <f>COUNTA('A2 Exploitation'!F273:F312)</f>
        <v>2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47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0.97916666666666663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70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0.97222222222222221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43367</v>
      </c>
      <c r="B321" s="124"/>
      <c r="C321" s="135"/>
      <c r="D321" s="127"/>
    </row>
    <row r="322" spans="1:7" x14ac:dyDescent="0.3">
      <c r="A322" s="322" t="s">
        <v>30</v>
      </c>
      <c r="B322" s="323" t="s">
        <v>31</v>
      </c>
      <c r="C322" s="323"/>
      <c r="D322" s="323" t="s">
        <v>46</v>
      </c>
      <c r="E322" s="324" t="s">
        <v>310</v>
      </c>
      <c r="F322" s="324" t="s">
        <v>360</v>
      </c>
      <c r="G322" s="127"/>
    </row>
    <row r="323" spans="1:7" x14ac:dyDescent="0.3">
      <c r="A323" s="322"/>
      <c r="B323" s="41" t="s">
        <v>34</v>
      </c>
      <c r="C323" s="41" t="s">
        <v>33</v>
      </c>
      <c r="D323" s="323"/>
      <c r="E323" s="324"/>
      <c r="F323" s="324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ht="49.5" x14ac:dyDescent="0.3">
      <c r="A325" s="6" t="s">
        <v>6</v>
      </c>
      <c r="B325" s="130">
        <v>1</v>
      </c>
      <c r="C325" s="130"/>
      <c r="D325" s="95" t="s">
        <v>558</v>
      </c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15</v>
      </c>
    </row>
    <row r="334" spans="1:7" x14ac:dyDescent="0.3">
      <c r="A334" s="5" t="s">
        <v>35</v>
      </c>
      <c r="B334" s="132"/>
      <c r="C334" s="133"/>
      <c r="D334" s="134">
        <f>D333/(COUNT(B325:C332)*2)</f>
        <v>0.9375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32" t="s">
        <v>379</v>
      </c>
      <c r="B349" s="333"/>
      <c r="C349" s="333"/>
      <c r="D349" s="333"/>
      <c r="E349" s="333"/>
      <c r="F349" s="333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f>IF(D353=1, 2, IF(AND(D353&lt;1,D353&gt;0), 1, IF(D353=0,"0","NA")))</f>
        <v>2</v>
      </c>
      <c r="C353" s="130"/>
      <c r="D353" s="281">
        <f>IFERROR(E353/F353,"N.A")</f>
        <v>1</v>
      </c>
      <c r="E353" s="282">
        <f>COUNTIF('A2 Exploitation'!F325:F352,"ok")</f>
        <v>1</v>
      </c>
      <c r="F353" s="283">
        <f>COUNTA('A2 Exploitation'!F325:F352)</f>
        <v>1</v>
      </c>
    </row>
    <row r="354" spans="1:7" x14ac:dyDescent="0.3">
      <c r="A354" s="5" t="s">
        <v>36</v>
      </c>
      <c r="B354" s="59"/>
      <c r="C354" s="59"/>
      <c r="D354" s="232">
        <f>SUM(B337:C348,B350:C353)</f>
        <v>32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1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47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0.97916666666666663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43367</v>
      </c>
      <c r="B361" s="124"/>
      <c r="C361" s="135"/>
      <c r="D361" s="124"/>
    </row>
    <row r="362" spans="1:7" x14ac:dyDescent="0.3">
      <c r="A362" s="322" t="s">
        <v>30</v>
      </c>
      <c r="B362" s="323" t="s">
        <v>31</v>
      </c>
      <c r="C362" s="323"/>
      <c r="D362" s="323" t="s">
        <v>46</v>
      </c>
      <c r="E362" s="324" t="s">
        <v>310</v>
      </c>
      <c r="F362" s="324" t="s">
        <v>360</v>
      </c>
      <c r="G362" s="127"/>
    </row>
    <row r="363" spans="1:7" x14ac:dyDescent="0.3">
      <c r="A363" s="322"/>
      <c r="B363" s="41" t="s">
        <v>34</v>
      </c>
      <c r="C363" s="41" t="s">
        <v>33</v>
      </c>
      <c r="D363" s="323"/>
      <c r="E363" s="324"/>
      <c r="F363" s="324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31" t="s">
        <v>379</v>
      </c>
      <c r="B383" s="331"/>
      <c r="C383" s="331"/>
      <c r="D383" s="331"/>
      <c r="E383" s="331"/>
      <c r="F383" s="331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81" t="str">
        <f>IFERROR(E386/F386,"N.A")</f>
        <v>N.A</v>
      </c>
      <c r="E386" s="282">
        <f>COUNTIF('A2 Exploitation'!F365:F385,"ok")</f>
        <v>0</v>
      </c>
      <c r="F386" s="283">
        <f>COUNTA('A2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16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1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32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1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43367</v>
      </c>
      <c r="B394" s="124"/>
      <c r="C394" s="135"/>
      <c r="D394" s="127"/>
      <c r="G394" s="127"/>
    </row>
    <row r="395" spans="1:7" x14ac:dyDescent="0.3">
      <c r="A395" s="322" t="s">
        <v>30</v>
      </c>
      <c r="B395" s="323" t="s">
        <v>31</v>
      </c>
      <c r="C395" s="323"/>
      <c r="D395" s="323" t="s">
        <v>46</v>
      </c>
      <c r="E395" s="324" t="s">
        <v>310</v>
      </c>
      <c r="F395" s="324" t="s">
        <v>360</v>
      </c>
      <c r="G395" s="127"/>
    </row>
    <row r="396" spans="1:7" x14ac:dyDescent="0.3">
      <c r="A396" s="322"/>
      <c r="B396" s="41" t="s">
        <v>34</v>
      </c>
      <c r="C396" s="41" t="s">
        <v>33</v>
      </c>
      <c r="D396" s="323"/>
      <c r="E396" s="324"/>
      <c r="F396" s="324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ht="66" x14ac:dyDescent="0.3">
      <c r="A415" s="210" t="s">
        <v>105</v>
      </c>
      <c r="B415" s="130">
        <v>1</v>
      </c>
      <c r="C415" s="136" t="str">
        <f>IF(B415=0, -5, "0")</f>
        <v>0</v>
      </c>
      <c r="D415" s="292" t="s">
        <v>559</v>
      </c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13</v>
      </c>
    </row>
    <row r="418" spans="1:16382" x14ac:dyDescent="0.3">
      <c r="A418" s="5" t="s">
        <v>35</v>
      </c>
      <c r="B418" s="132"/>
      <c r="C418" s="132"/>
      <c r="D418" s="169">
        <f>D417/(COUNT(B410:C416)*2)</f>
        <v>0.9285714285714286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99" x14ac:dyDescent="0.3">
      <c r="A425" s="210" t="s">
        <v>105</v>
      </c>
      <c r="B425" s="130">
        <v>1</v>
      </c>
      <c r="C425" s="150" t="str">
        <f>IF(B425=0, -5, "0")</f>
        <v>0</v>
      </c>
      <c r="D425" s="235" t="s">
        <v>562</v>
      </c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9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0.9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ht="49.5" x14ac:dyDescent="0.3">
      <c r="A431" s="210" t="s">
        <v>137</v>
      </c>
      <c r="B431" s="130">
        <v>1</v>
      </c>
      <c r="C431" s="150" t="str">
        <f>IF(B431=0, -5, "0")</f>
        <v>0</v>
      </c>
      <c r="D431" s="151" t="s">
        <v>561</v>
      </c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31" t="s">
        <v>379</v>
      </c>
      <c r="B435" s="331"/>
      <c r="C435" s="331"/>
      <c r="D435" s="331"/>
      <c r="E435" s="331"/>
      <c r="F435" s="331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ht="33" x14ac:dyDescent="0.3">
      <c r="A438" s="10" t="s">
        <v>392</v>
      </c>
      <c r="B438" s="130">
        <v>1</v>
      </c>
      <c r="C438" s="150" t="str">
        <f>IF(B438=0, -5, "0")</f>
        <v>0</v>
      </c>
      <c r="D438" s="129" t="s">
        <v>563</v>
      </c>
      <c r="E438" s="94"/>
      <c r="F438" s="204"/>
      <c r="G438" s="12"/>
    </row>
    <row r="439" spans="1:7" ht="45" x14ac:dyDescent="0.3">
      <c r="A439" s="4" t="s">
        <v>249</v>
      </c>
      <c r="B439" s="280">
        <f>IF(D439=1, 2, IF(AND(D439&lt;1,D439&gt;0), 1, IF(D439=0,"0","NA")))</f>
        <v>2</v>
      </c>
      <c r="C439" s="130"/>
      <c r="D439" s="281">
        <f>IFERROR(E439/F439,"N.A")</f>
        <v>1</v>
      </c>
      <c r="E439" s="282">
        <f>COUNTIF('A2 Exploitation'!F398:F438,"ok")</f>
        <v>1</v>
      </c>
      <c r="F439" s="283">
        <f>COUNTA('A2 Exploitation'!F398:F438)</f>
        <v>1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16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0.88888888888888884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54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0.93103448275862066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43367</v>
      </c>
      <c r="B447" s="124"/>
      <c r="C447" s="135"/>
      <c r="D447" s="124"/>
    </row>
    <row r="448" spans="1:7" x14ac:dyDescent="0.3">
      <c r="A448" s="322" t="s">
        <v>30</v>
      </c>
      <c r="B448" s="323" t="s">
        <v>31</v>
      </c>
      <c r="C448" s="323"/>
      <c r="D448" s="323" t="s">
        <v>46</v>
      </c>
      <c r="E448" s="324" t="s">
        <v>310</v>
      </c>
      <c r="F448" s="324" t="s">
        <v>360</v>
      </c>
      <c r="G448" s="127"/>
    </row>
    <row r="449" spans="1:6" x14ac:dyDescent="0.3">
      <c r="A449" s="322"/>
      <c r="B449" s="41" t="s">
        <v>34</v>
      </c>
      <c r="C449" s="41" t="s">
        <v>33</v>
      </c>
      <c r="D449" s="323"/>
      <c r="E449" s="324"/>
      <c r="F449" s="324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ht="49.5" x14ac:dyDescent="0.3">
      <c r="A451" s="6" t="s">
        <v>6</v>
      </c>
      <c r="B451" s="130">
        <v>1</v>
      </c>
      <c r="C451" s="130"/>
      <c r="D451" s="95" t="s">
        <v>558</v>
      </c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11</v>
      </c>
    </row>
    <row r="458" spans="1:6" x14ac:dyDescent="0.3">
      <c r="A458" s="5" t="s">
        <v>35</v>
      </c>
      <c r="B458" s="132"/>
      <c r="C458" s="133"/>
      <c r="D458" s="134">
        <f>D457/(COUNT(B451:C456)*2)</f>
        <v>0.91666666666666663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ht="49.5" x14ac:dyDescent="0.3">
      <c r="A461" s="209" t="s">
        <v>114</v>
      </c>
      <c r="B461" s="130">
        <v>1</v>
      </c>
      <c r="C461" s="150" t="str">
        <f>IF(B461=0, -5, "0")</f>
        <v>0</v>
      </c>
      <c r="D461" s="95" t="s">
        <v>565</v>
      </c>
      <c r="E461" s="94"/>
      <c r="F461" s="204"/>
    </row>
    <row r="462" spans="1:6" ht="30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ht="66" x14ac:dyDescent="0.3">
      <c r="A463" s="70" t="s">
        <v>351</v>
      </c>
      <c r="B463" s="130">
        <v>0</v>
      </c>
      <c r="C463" s="130"/>
      <c r="D463" s="95" t="s">
        <v>568</v>
      </c>
      <c r="E463" s="95" t="s">
        <v>569</v>
      </c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33.75" x14ac:dyDescent="0.35">
      <c r="A465" s="261" t="s">
        <v>57</v>
      </c>
      <c r="B465" s="130">
        <v>0</v>
      </c>
      <c r="C465" s="136">
        <f>IF(B465=0, -10, IF(B465=1, -5, "0"))</f>
        <v>-10</v>
      </c>
      <c r="D465" s="95" t="s">
        <v>566</v>
      </c>
      <c r="E465" s="94" t="s">
        <v>567</v>
      </c>
      <c r="F465" s="204"/>
    </row>
    <row r="466" spans="1:7" ht="49.5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35" t="s">
        <v>379</v>
      </c>
      <c r="B471" s="336"/>
      <c r="C471" s="336"/>
      <c r="D471" s="336"/>
      <c r="E471" s="336"/>
      <c r="F471" s="336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02">
        <f>IF(D476=1, 2, IF(AND(D476&lt;1,D476&gt;0), 1, IF(D476=0,"0","NA")))</f>
        <v>2</v>
      </c>
      <c r="C476" s="140"/>
      <c r="D476" s="281">
        <f>IFERROR(E476/F476,"N.A")</f>
        <v>1</v>
      </c>
      <c r="E476" s="282">
        <f>COUNTIF('A2 Exploitation'!F451:F475,"ok")</f>
        <v>3</v>
      </c>
      <c r="F476" s="283">
        <f>COUNTA('A2 Exploitation'!F451:F475)</f>
        <v>3</v>
      </c>
    </row>
    <row r="477" spans="1:7" x14ac:dyDescent="0.3">
      <c r="A477" s="5" t="s">
        <v>36</v>
      </c>
      <c r="B477" s="5"/>
      <c r="C477" s="5"/>
      <c r="D477" s="234">
        <f>SUM(B461:C470,B472:C476)</f>
        <v>15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0.46875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26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0.59090909090909094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7" t="s">
        <v>367</v>
      </c>
      <c r="B483" s="337"/>
      <c r="C483" s="337"/>
      <c r="D483" s="337"/>
      <c r="E483" s="185"/>
      <c r="F483" s="201"/>
    </row>
    <row r="484" spans="1:7" x14ac:dyDescent="0.3">
      <c r="A484" s="74">
        <f>B11</f>
        <v>43367</v>
      </c>
      <c r="B484" s="124"/>
      <c r="C484" s="135"/>
      <c r="D484" s="124"/>
    </row>
    <row r="485" spans="1:7" x14ac:dyDescent="0.3">
      <c r="A485" s="322" t="s">
        <v>30</v>
      </c>
      <c r="B485" s="323" t="s">
        <v>31</v>
      </c>
      <c r="C485" s="323"/>
      <c r="D485" s="323" t="s">
        <v>46</v>
      </c>
      <c r="E485" s="324" t="s">
        <v>310</v>
      </c>
      <c r="F485" s="324" t="s">
        <v>360</v>
      </c>
      <c r="G485" s="127"/>
    </row>
    <row r="486" spans="1:7" x14ac:dyDescent="0.3">
      <c r="A486" s="322"/>
      <c r="B486" s="41" t="s">
        <v>34</v>
      </c>
      <c r="C486" s="41" t="s">
        <v>33</v>
      </c>
      <c r="D486" s="323"/>
      <c r="E486" s="324"/>
      <c r="F486" s="324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v>2</v>
      </c>
      <c r="C498" s="213"/>
      <c r="D498" s="281" t="str">
        <f>IFERROR(E498/F498,"N.A")</f>
        <v>N.A</v>
      </c>
      <c r="E498" s="282">
        <f>COUNTIF('A2 Exploitation'!F488:F497,"ok")</f>
        <v>0</v>
      </c>
      <c r="F498" s="283">
        <f>COUNTA('A2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16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43367</v>
      </c>
      <c r="B506" s="124"/>
      <c r="C506" s="135"/>
      <c r="D506" s="124"/>
    </row>
    <row r="507" spans="1:7" x14ac:dyDescent="0.3">
      <c r="A507" s="322" t="s">
        <v>30</v>
      </c>
      <c r="B507" s="323" t="s">
        <v>31</v>
      </c>
      <c r="C507" s="323"/>
      <c r="D507" s="323" t="s">
        <v>46</v>
      </c>
      <c r="E507" s="324" t="s">
        <v>310</v>
      </c>
      <c r="F507" s="324" t="s">
        <v>360</v>
      </c>
      <c r="G507" s="127"/>
    </row>
    <row r="508" spans="1:7" x14ac:dyDescent="0.3">
      <c r="A508" s="322"/>
      <c r="B508" s="41" t="s">
        <v>34</v>
      </c>
      <c r="C508" s="41" t="s">
        <v>33</v>
      </c>
      <c r="D508" s="323"/>
      <c r="E508" s="324"/>
      <c r="F508" s="324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33" x14ac:dyDescent="0.3">
      <c r="A510" s="9" t="s">
        <v>218</v>
      </c>
      <c r="B510" s="130">
        <v>1</v>
      </c>
      <c r="C510" s="130"/>
      <c r="D510" s="358" t="s">
        <v>532</v>
      </c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0</v>
      </c>
      <c r="C512" s="140"/>
      <c r="D512" s="251">
        <f>IFERROR(E512/F512,"N.A")</f>
        <v>0</v>
      </c>
      <c r="E512" s="254">
        <f>COUNTIF('A2 Exploitation'!F509:F511,"ok")</f>
        <v>0</v>
      </c>
      <c r="F512" s="255">
        <f>COUNTA('A2 Exploitation'!F509:F511)</f>
        <v>1</v>
      </c>
    </row>
    <row r="513" spans="1:7" x14ac:dyDescent="0.3">
      <c r="A513" s="5" t="s">
        <v>36</v>
      </c>
      <c r="B513" s="5"/>
      <c r="C513" s="5"/>
      <c r="D513" s="59">
        <f>SUM(B509:C512)</f>
        <v>5</v>
      </c>
    </row>
    <row r="514" spans="1:7" x14ac:dyDescent="0.3">
      <c r="A514" s="5" t="s">
        <v>35</v>
      </c>
      <c r="B514" s="132"/>
      <c r="C514" s="133"/>
      <c r="D514" s="134">
        <f>D513/(COUNT(B509:C512)*2)</f>
        <v>0.83333333333333337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43367</v>
      </c>
      <c r="B517" s="124"/>
      <c r="C517" s="135"/>
      <c r="D517" s="124"/>
    </row>
    <row r="518" spans="1:7" x14ac:dyDescent="0.3">
      <c r="A518" s="322" t="s">
        <v>30</v>
      </c>
      <c r="B518" s="323" t="s">
        <v>31</v>
      </c>
      <c r="C518" s="323"/>
      <c r="D518" s="323" t="s">
        <v>46</v>
      </c>
      <c r="E518" s="324" t="s">
        <v>310</v>
      </c>
      <c r="F518" s="324" t="s">
        <v>360</v>
      </c>
      <c r="G518" s="127"/>
    </row>
    <row r="519" spans="1:7" x14ac:dyDescent="0.3">
      <c r="A519" s="322"/>
      <c r="B519" s="41" t="s">
        <v>34</v>
      </c>
      <c r="C519" s="41" t="s">
        <v>33</v>
      </c>
      <c r="D519" s="323"/>
      <c r="E519" s="324"/>
      <c r="F519" s="324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2</v>
      </c>
      <c r="C522" s="130"/>
      <c r="E522" s="94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9.5" x14ac:dyDescent="0.3">
      <c r="A529" s="55" t="s">
        <v>354</v>
      </c>
      <c r="B529" s="130">
        <v>1</v>
      </c>
      <c r="C529" s="140"/>
      <c r="D529" s="174" t="s">
        <v>491</v>
      </c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0</v>
      </c>
      <c r="C532" s="140"/>
      <c r="D532" s="281">
        <f>IFERROR(E532/F532,"N.A")</f>
        <v>0</v>
      </c>
      <c r="E532" s="282">
        <f>COUNTIF('A2 Exploitation'!F520:F531,"ok")</f>
        <v>0</v>
      </c>
      <c r="F532" s="283">
        <f>COUNTA('A2 Exploitation'!F520:F531)</f>
        <v>1</v>
      </c>
    </row>
    <row r="533" spans="1:7" x14ac:dyDescent="0.3">
      <c r="A533" s="5" t="s">
        <v>36</v>
      </c>
      <c r="B533" s="5"/>
      <c r="C533" s="5"/>
      <c r="D533" s="5">
        <f>SUM(B520:C532)</f>
        <v>23</v>
      </c>
    </row>
    <row r="534" spans="1:7" x14ac:dyDescent="0.3">
      <c r="A534" s="5" t="s">
        <v>35</v>
      </c>
      <c r="B534" s="132"/>
      <c r="C534" s="133"/>
      <c r="D534" s="134">
        <f>D533/(COUNT(B520:C532)*2)</f>
        <v>0.95833333333333337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43367</v>
      </c>
      <c r="B537" s="124"/>
      <c r="C537" s="135"/>
      <c r="D537" s="124"/>
      <c r="G537" s="127"/>
    </row>
    <row r="538" spans="1:7" x14ac:dyDescent="0.3">
      <c r="A538" s="322" t="s">
        <v>30</v>
      </c>
      <c r="B538" s="323" t="s">
        <v>31</v>
      </c>
      <c r="C538" s="323"/>
      <c r="D538" s="323" t="s">
        <v>46</v>
      </c>
      <c r="E538" s="324" t="s">
        <v>310</v>
      </c>
      <c r="F538" s="324" t="s">
        <v>360</v>
      </c>
      <c r="G538" s="127"/>
    </row>
    <row r="539" spans="1:7" x14ac:dyDescent="0.3">
      <c r="A539" s="322"/>
      <c r="B539" s="41" t="s">
        <v>34</v>
      </c>
      <c r="C539" s="41" t="s">
        <v>33</v>
      </c>
      <c r="D539" s="323"/>
      <c r="E539" s="324"/>
      <c r="F539" s="324"/>
      <c r="G539" s="127"/>
    </row>
    <row r="540" spans="1:7" ht="30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81" t="str">
        <f>IFERROR(E543/F543,"N.A")</f>
        <v>N.A</v>
      </c>
      <c r="E543" s="282">
        <f>COUNTIF('A2 Exploitation'!F540:F542,"ok")</f>
        <v>0</v>
      </c>
      <c r="F543" s="283">
        <f>COUNTA('A2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6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0.78333333333333344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579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0.92492012779552712</v>
      </c>
    </row>
  </sheetData>
  <sheetProtection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520:B531 B212:B221 B176:B194 B226:B243 B248:B255 B257:B260 B289:B307 B325:B332 B273:B284 B365:B372 B337:B348 B350:B352 B377:B382 B398:B405 B421:B425 B410:B416 B384:B385 B430:B434 B451:B456 B436:B438 B461:B470 B472:B475 B496:B497 B509:B511 B309:B31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topLeftCell="A130" zoomScale="80" zoomScaleNormal="90" zoomScaleSheetLayoutView="80" workbookViewId="0">
      <selection activeCell="D193" sqref="D193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5"/>
      <c r="E1" s="315"/>
      <c r="F1" s="315"/>
      <c r="G1" s="315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39" t="s">
        <v>50</v>
      </c>
      <c r="B6" s="339"/>
      <c r="C6" s="339"/>
      <c r="D6" s="339"/>
      <c r="E6" s="339"/>
      <c r="F6" s="339"/>
      <c r="G6" s="125"/>
    </row>
    <row r="7" spans="1:7" s="12" customFormat="1" ht="21.75" customHeight="1" x14ac:dyDescent="0.45">
      <c r="A7" s="317" t="str">
        <f>'A3 Exploitation'!A8:F8</f>
        <v>LAFAYETTE</v>
      </c>
      <c r="B7" s="317"/>
      <c r="C7" s="317"/>
      <c r="D7" s="317"/>
      <c r="E7" s="317"/>
      <c r="F7" s="317"/>
      <c r="G7" s="125"/>
    </row>
    <row r="8" spans="1:7" s="12" customFormat="1" ht="24" x14ac:dyDescent="0.45">
      <c r="A8" s="14" t="s">
        <v>42</v>
      </c>
      <c r="B8" s="340" t="str">
        <f>'A3 Exploitation'!B9:F9</f>
        <v>Dr Hend KAMOUN</v>
      </c>
      <c r="C8" s="340"/>
      <c r="D8" s="340"/>
      <c r="E8" s="340"/>
      <c r="F8" s="340"/>
      <c r="G8" s="125"/>
    </row>
    <row r="9" spans="1:7" s="12" customFormat="1" ht="24" x14ac:dyDescent="0.45">
      <c r="A9" s="15" t="s">
        <v>44</v>
      </c>
      <c r="B9" s="341" t="str">
        <f>'A3 Exploitation'!B10:F10</f>
        <v>Directeur du magasin et chefs rayons</v>
      </c>
      <c r="C9" s="341"/>
      <c r="D9" s="341"/>
      <c r="E9" s="341"/>
      <c r="F9" s="341"/>
      <c r="G9" s="125"/>
    </row>
    <row r="10" spans="1:7" s="12" customFormat="1" ht="24" x14ac:dyDescent="0.45">
      <c r="A10" s="14" t="s">
        <v>43</v>
      </c>
      <c r="B10" s="338">
        <f>'A3 Exploitation'!B11:F11</f>
        <v>43367</v>
      </c>
      <c r="C10" s="338"/>
      <c r="D10" s="338"/>
      <c r="E10" s="338"/>
      <c r="F10" s="338"/>
      <c r="G10" s="125"/>
    </row>
    <row r="11" spans="1:7" s="12" customFormat="1" ht="24" x14ac:dyDescent="0.45">
      <c r="A11" s="14" t="s">
        <v>294</v>
      </c>
      <c r="B11" s="342">
        <f>D199</f>
        <v>0.8041666666666667</v>
      </c>
      <c r="C11" s="342"/>
      <c r="D11" s="342"/>
      <c r="E11" s="342"/>
      <c r="F11" s="342"/>
      <c r="G11" s="125"/>
    </row>
    <row r="12" spans="1:7" s="12" customFormat="1" ht="22.5" x14ac:dyDescent="0.45">
      <c r="A12" s="11"/>
      <c r="D12" s="321"/>
      <c r="E12" s="321"/>
      <c r="F12" s="321"/>
      <c r="G12" s="321"/>
    </row>
    <row r="13" spans="1:7" s="12" customFormat="1" ht="11.25" customHeight="1" x14ac:dyDescent="0.3">
      <c r="A13" s="322" t="s">
        <v>30</v>
      </c>
      <c r="B13" s="323" t="s">
        <v>31</v>
      </c>
      <c r="C13" s="323"/>
      <c r="D13" s="323" t="s">
        <v>46</v>
      </c>
      <c r="E13" s="323" t="s">
        <v>190</v>
      </c>
      <c r="F13" s="323" t="s">
        <v>191</v>
      </c>
      <c r="G13" s="112"/>
    </row>
    <row r="14" spans="1:7" s="12" customFormat="1" ht="12.75" customHeight="1" x14ac:dyDescent="0.3">
      <c r="A14" s="322"/>
      <c r="B14" s="34" t="s">
        <v>34</v>
      </c>
      <c r="C14" s="34" t="s">
        <v>33</v>
      </c>
      <c r="D14" s="323"/>
      <c r="E14" s="323"/>
      <c r="F14" s="323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6" t="s">
        <v>0</v>
      </c>
      <c r="B16" s="347"/>
      <c r="C16" s="347"/>
      <c r="D16" s="347"/>
      <c r="E16" s="347"/>
      <c r="F16" s="347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 t="s">
        <v>446</v>
      </c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8" t="s">
        <v>36</v>
      </c>
      <c r="B22" s="349"/>
      <c r="C22" s="350"/>
      <c r="D22" s="92">
        <f>SUM(B17:C21)</f>
        <v>10</v>
      </c>
    </row>
    <row r="23" spans="1:7" x14ac:dyDescent="0.3">
      <c r="A23" s="343" t="s">
        <v>295</v>
      </c>
      <c r="B23" s="344"/>
      <c r="C23" s="345"/>
      <c r="D23" s="33">
        <f>D22/(COUNT(B17:C21)*2)</f>
        <v>1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51" t="s">
        <v>4</v>
      </c>
      <c r="B25" s="352"/>
      <c r="C25" s="352"/>
      <c r="D25" s="352"/>
      <c r="E25" s="352"/>
      <c r="F25" s="352"/>
    </row>
    <row r="26" spans="1:7" ht="49.5" x14ac:dyDescent="0.35">
      <c r="A26" s="40" t="s">
        <v>97</v>
      </c>
      <c r="B26" s="94">
        <v>1</v>
      </c>
      <c r="C26" s="120" t="str">
        <f>IF(B26=0, -5, "0")</f>
        <v>0</v>
      </c>
      <c r="D26" s="113" t="s">
        <v>488</v>
      </c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43" t="s">
        <v>36</v>
      </c>
      <c r="B33" s="344"/>
      <c r="C33" s="345"/>
      <c r="D33" s="91">
        <f>SUM(B26:C32)</f>
        <v>13</v>
      </c>
    </row>
    <row r="34" spans="1:7" x14ac:dyDescent="0.3">
      <c r="A34" s="343" t="s">
        <v>295</v>
      </c>
      <c r="B34" s="344"/>
      <c r="C34" s="345"/>
      <c r="D34" s="33">
        <f>D33/(COUNT(B26:C32)*2)</f>
        <v>0.9285714285714286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51" t="s">
        <v>219</v>
      </c>
      <c r="B36" s="352"/>
      <c r="C36" s="352"/>
      <c r="D36" s="352"/>
      <c r="E36" s="352"/>
      <c r="F36" s="352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3" t="s">
        <v>36</v>
      </c>
      <c r="B42" s="344"/>
      <c r="C42" s="345"/>
      <c r="D42" s="91">
        <f>SUM(B37:C41)</f>
        <v>0</v>
      </c>
      <c r="E42" s="13"/>
      <c r="F42" s="13"/>
      <c r="G42" s="126"/>
    </row>
    <row r="43" spans="1:7" s="22" customFormat="1" x14ac:dyDescent="0.3">
      <c r="A43" s="343" t="s">
        <v>295</v>
      </c>
      <c r="B43" s="344"/>
      <c r="C43" s="345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3" t="s">
        <v>21</v>
      </c>
      <c r="B45" s="354"/>
      <c r="C45" s="354"/>
      <c r="D45" s="354"/>
      <c r="E45" s="354"/>
      <c r="F45" s="354"/>
    </row>
    <row r="46" spans="1:7" x14ac:dyDescent="0.3">
      <c r="A46" s="17" t="s">
        <v>270</v>
      </c>
      <c r="B46" s="94">
        <v>1</v>
      </c>
      <c r="C46" s="94"/>
      <c r="D46" s="95" t="s">
        <v>487</v>
      </c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/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43">
        <v>2</v>
      </c>
      <c r="B52" s="344"/>
      <c r="C52" s="345"/>
      <c r="D52" s="91">
        <f>SUM(B46:C51)</f>
        <v>11</v>
      </c>
    </row>
    <row r="53" spans="1:7" x14ac:dyDescent="0.3">
      <c r="A53" s="343" t="s">
        <v>295</v>
      </c>
      <c r="B53" s="344"/>
      <c r="C53" s="345"/>
      <c r="D53" s="33">
        <f>D52/(COUNT(B46:C51)*2)</f>
        <v>0.91666666666666663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51" t="s">
        <v>8</v>
      </c>
      <c r="B55" s="352"/>
      <c r="C55" s="352"/>
      <c r="D55" s="352"/>
      <c r="E55" s="352"/>
      <c r="F55" s="352"/>
    </row>
    <row r="56" spans="1:7" ht="46.5" x14ac:dyDescent="0.35">
      <c r="A56" s="43" t="s">
        <v>176</v>
      </c>
      <c r="B56" s="94">
        <v>1</v>
      </c>
      <c r="C56" s="120" t="str">
        <f>IF(B56=0, -5, "0")</f>
        <v>0</v>
      </c>
      <c r="D56" s="361" t="s">
        <v>564</v>
      </c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ht="33" x14ac:dyDescent="0.3">
      <c r="A58" s="23" t="s">
        <v>244</v>
      </c>
      <c r="B58" s="94">
        <v>1</v>
      </c>
      <c r="C58" s="94"/>
      <c r="D58" s="95" t="s">
        <v>560</v>
      </c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43" t="s">
        <v>36</v>
      </c>
      <c r="B63" s="344"/>
      <c r="C63" s="345"/>
      <c r="D63" s="91">
        <f>SUM(B56:C62)</f>
        <v>12</v>
      </c>
    </row>
    <row r="64" spans="1:7" x14ac:dyDescent="0.3">
      <c r="A64" s="343" t="s">
        <v>295</v>
      </c>
      <c r="B64" s="344"/>
      <c r="C64" s="345"/>
      <c r="D64" s="33">
        <f>D63/(COUNT(B56:C62)*2)</f>
        <v>0.8571428571428571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51" t="s">
        <v>130</v>
      </c>
      <c r="B66" s="352"/>
      <c r="C66" s="352"/>
      <c r="D66" s="352"/>
      <c r="E66" s="352"/>
      <c r="F66" s="352"/>
    </row>
    <row r="67" spans="1:7" ht="19.5" x14ac:dyDescent="0.4">
      <c r="A67" s="17" t="s">
        <v>271</v>
      </c>
      <c r="B67" s="100">
        <v>1</v>
      </c>
      <c r="C67" s="101"/>
      <c r="D67" s="95" t="s">
        <v>508</v>
      </c>
      <c r="E67" s="102"/>
      <c r="F67" s="94"/>
    </row>
    <row r="68" spans="1:7" ht="34.5" x14ac:dyDescent="0.4">
      <c r="A68" s="17" t="s">
        <v>272</v>
      </c>
      <c r="B68" s="100">
        <v>1</v>
      </c>
      <c r="C68" s="101"/>
      <c r="D68" s="95" t="s">
        <v>509</v>
      </c>
      <c r="E68" s="102"/>
      <c r="F68" s="94"/>
    </row>
    <row r="69" spans="1:7" ht="32.25" x14ac:dyDescent="0.4">
      <c r="A69" s="17" t="s">
        <v>293</v>
      </c>
      <c r="B69" s="100">
        <v>1</v>
      </c>
      <c r="C69" s="101"/>
      <c r="D69" s="103" t="s">
        <v>523</v>
      </c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>
        <v>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ht="33" x14ac:dyDescent="0.3">
      <c r="A78" s="21" t="s">
        <v>232</v>
      </c>
      <c r="B78" s="100">
        <v>1</v>
      </c>
      <c r="C78" s="106"/>
      <c r="D78" s="95" t="s">
        <v>520</v>
      </c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43" t="s">
        <v>36</v>
      </c>
      <c r="B84" s="344"/>
      <c r="C84" s="345"/>
      <c r="D84" s="91">
        <f>SUM(B67:C83)</f>
        <v>30</v>
      </c>
    </row>
    <row r="85" spans="1:7" x14ac:dyDescent="0.3">
      <c r="A85" s="343" t="s">
        <v>295</v>
      </c>
      <c r="B85" s="344"/>
      <c r="C85" s="345"/>
      <c r="D85" s="33">
        <f>D84/(COUNT(B67:C83)*2)</f>
        <v>0.88235294117647056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51" t="s">
        <v>211</v>
      </c>
      <c r="B87" s="352"/>
      <c r="C87" s="352"/>
      <c r="D87" s="352"/>
      <c r="E87" s="352"/>
      <c r="F87" s="352"/>
    </row>
    <row r="88" spans="1:7" ht="77.25" x14ac:dyDescent="0.4">
      <c r="A88" s="50" t="s">
        <v>273</v>
      </c>
      <c r="B88" s="110">
        <v>1</v>
      </c>
      <c r="C88" s="101"/>
      <c r="D88" s="304" t="s">
        <v>557</v>
      </c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107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07"/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107"/>
      <c r="E94" s="94"/>
      <c r="F94" s="94"/>
    </row>
    <row r="95" spans="1:7" x14ac:dyDescent="0.3">
      <c r="A95" s="20" t="s">
        <v>165</v>
      </c>
      <c r="B95" s="110">
        <v>1</v>
      </c>
      <c r="C95" s="94"/>
      <c r="D95" s="304" t="s">
        <v>527</v>
      </c>
      <c r="E95" s="94"/>
      <c r="F95" s="94"/>
    </row>
    <row r="96" spans="1:7" x14ac:dyDescent="0.3">
      <c r="A96" s="25" t="s">
        <v>282</v>
      </c>
      <c r="B96" s="110">
        <v>2</v>
      </c>
      <c r="C96" s="94"/>
      <c r="D96" s="107"/>
      <c r="E96" s="94"/>
      <c r="F96" s="94"/>
    </row>
    <row r="97" spans="1:7" x14ac:dyDescent="0.3">
      <c r="A97" s="25" t="s">
        <v>283</v>
      </c>
      <c r="B97" s="110">
        <v>1</v>
      </c>
      <c r="C97" s="94"/>
      <c r="D97" s="304" t="s">
        <v>528</v>
      </c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>
        <v>0</v>
      </c>
      <c r="C99" s="120">
        <f>IF(B99=0, -5, "0")</f>
        <v>-5</v>
      </c>
      <c r="D99" s="294" t="s">
        <v>529</v>
      </c>
      <c r="E99" s="305" t="s">
        <v>530</v>
      </c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43" t="s">
        <v>36</v>
      </c>
      <c r="B102" s="344"/>
      <c r="C102" s="345"/>
      <c r="D102" s="91">
        <f>SUM(B88:C101)</f>
        <v>18</v>
      </c>
    </row>
    <row r="103" spans="1:7" x14ac:dyDescent="0.3">
      <c r="A103" s="343" t="s">
        <v>295</v>
      </c>
      <c r="B103" s="344"/>
      <c r="C103" s="345"/>
      <c r="D103" s="33">
        <f>D102/(COUNT(B88:C101)*2)</f>
        <v>0.6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51" t="s">
        <v>212</v>
      </c>
      <c r="B106" s="352"/>
      <c r="C106" s="352"/>
      <c r="D106" s="352"/>
      <c r="E106" s="352"/>
      <c r="F106" s="352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32.25" x14ac:dyDescent="0.4">
      <c r="A108" s="17" t="s">
        <v>184</v>
      </c>
      <c r="B108" s="110">
        <v>1</v>
      </c>
      <c r="C108" s="101"/>
      <c r="D108" s="304" t="s">
        <v>531</v>
      </c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 t="s">
        <v>552</v>
      </c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43" t="s">
        <v>36</v>
      </c>
      <c r="B118" s="344"/>
      <c r="C118" s="345"/>
      <c r="D118" s="91">
        <f>SUM(B107:C117)</f>
        <v>21</v>
      </c>
      <c r="E118" s="13"/>
      <c r="F118" s="13"/>
      <c r="G118" s="126"/>
    </row>
    <row r="119" spans="1:7" s="22" customFormat="1" x14ac:dyDescent="0.3">
      <c r="A119" s="343" t="s">
        <v>295</v>
      </c>
      <c r="B119" s="344"/>
      <c r="C119" s="345"/>
      <c r="D119" s="33">
        <f>D118/(COUNT(B107:C117)*2)</f>
        <v>0.95454545454545459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51" t="s">
        <v>185</v>
      </c>
      <c r="B121" s="352"/>
      <c r="C121" s="352"/>
      <c r="D121" s="352"/>
      <c r="E121" s="352"/>
      <c r="F121" s="352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1</v>
      </c>
      <c r="C123" s="94"/>
      <c r="D123" s="95" t="s">
        <v>535</v>
      </c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1</v>
      </c>
      <c r="C126" s="101"/>
      <c r="D126" s="95" t="s">
        <v>469</v>
      </c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95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 t="s">
        <v>551</v>
      </c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3" t="s">
        <v>36</v>
      </c>
      <c r="B133" s="344"/>
      <c r="C133" s="345"/>
      <c r="D133" s="91">
        <f>SUM(B122:C132)</f>
        <v>20</v>
      </c>
    </row>
    <row r="134" spans="1:7" x14ac:dyDescent="0.3">
      <c r="A134" s="343" t="s">
        <v>295</v>
      </c>
      <c r="B134" s="344"/>
      <c r="C134" s="345"/>
      <c r="D134" s="32">
        <f>D133/(COUNT(B122:C132)*2)</f>
        <v>0.90909090909090906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51" t="s">
        <v>71</v>
      </c>
      <c r="B136" s="352"/>
      <c r="C136" s="352"/>
      <c r="D136" s="352"/>
      <c r="E136" s="352"/>
      <c r="F136" s="352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ht="30.75" x14ac:dyDescent="0.3">
      <c r="A140" s="52" t="s">
        <v>278</v>
      </c>
      <c r="B140" s="110">
        <v>1</v>
      </c>
      <c r="C140" s="95"/>
      <c r="D140" s="360" t="s">
        <v>556</v>
      </c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ht="49.5" x14ac:dyDescent="0.3">
      <c r="A147" s="50" t="s">
        <v>214</v>
      </c>
      <c r="B147" s="110">
        <v>1</v>
      </c>
      <c r="C147" s="95"/>
      <c r="D147" s="95" t="s">
        <v>475</v>
      </c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43" t="s">
        <v>36</v>
      </c>
      <c r="B149" s="344"/>
      <c r="C149" s="345"/>
      <c r="D149" s="91">
        <f>SUM(B137:C148)</f>
        <v>22</v>
      </c>
    </row>
    <row r="150" spans="1:7" x14ac:dyDescent="0.3">
      <c r="A150" s="343" t="s">
        <v>295</v>
      </c>
      <c r="B150" s="344"/>
      <c r="C150" s="345"/>
      <c r="D150" s="33">
        <f>D149/(COUNT(B137:C148)*2)</f>
        <v>0.91666666666666663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51" t="s">
        <v>217</v>
      </c>
      <c r="B152" s="352"/>
      <c r="C152" s="352"/>
      <c r="D152" s="352"/>
      <c r="E152" s="352"/>
      <c r="F152" s="352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33.75" x14ac:dyDescent="0.35">
      <c r="A155" s="40" t="s">
        <v>306</v>
      </c>
      <c r="B155" s="94">
        <v>1</v>
      </c>
      <c r="C155" s="120" t="str">
        <f>IF(B155=0, -5, "0")</f>
        <v>0</v>
      </c>
      <c r="D155" s="95" t="s">
        <v>570</v>
      </c>
      <c r="E155" s="94"/>
      <c r="F155" s="94"/>
    </row>
    <row r="156" spans="1:7" ht="50.25" x14ac:dyDescent="0.35">
      <c r="A156" s="40" t="s">
        <v>307</v>
      </c>
      <c r="B156" s="94">
        <v>1</v>
      </c>
      <c r="C156" s="120" t="str">
        <f>IF(B156=0, -5, "0")</f>
        <v>0</v>
      </c>
      <c r="D156" s="95" t="s">
        <v>450</v>
      </c>
      <c r="E156" s="94"/>
      <c r="F156" s="94"/>
    </row>
    <row r="157" spans="1:7" ht="33.75" x14ac:dyDescent="0.35">
      <c r="A157" s="40" t="s">
        <v>308</v>
      </c>
      <c r="B157" s="94">
        <v>1</v>
      </c>
      <c r="C157" s="120" t="str">
        <f>IF(B157=0, -5, "0")</f>
        <v>0</v>
      </c>
      <c r="D157" s="95" t="s">
        <v>534</v>
      </c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43" t="s">
        <v>36</v>
      </c>
      <c r="B161" s="349"/>
      <c r="C161" s="350"/>
      <c r="D161" s="92">
        <f>SUM(B153:C160)</f>
        <v>13</v>
      </c>
    </row>
    <row r="162" spans="1:7" x14ac:dyDescent="0.3">
      <c r="A162" s="343" t="s">
        <v>295</v>
      </c>
      <c r="B162" s="344"/>
      <c r="C162" s="345"/>
      <c r="D162" s="33">
        <f>D161/(COUNT(B153:C160)*2)</f>
        <v>0.8125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51" t="s">
        <v>77</v>
      </c>
      <c r="B164" s="352"/>
      <c r="C164" s="352"/>
      <c r="D164" s="352"/>
      <c r="E164" s="352"/>
      <c r="F164" s="352"/>
    </row>
    <row r="165" spans="1:7" ht="83.25" x14ac:dyDescent="0.35">
      <c r="A165" s="40" t="s">
        <v>286</v>
      </c>
      <c r="B165" s="94">
        <v>1</v>
      </c>
      <c r="C165" s="120" t="str">
        <f>IF(B165=0, -5, "0")</f>
        <v>0</v>
      </c>
      <c r="D165" s="95" t="s">
        <v>537</v>
      </c>
      <c r="E165" s="94"/>
      <c r="F165" s="94"/>
    </row>
    <row r="166" spans="1:7" ht="33" x14ac:dyDescent="0.3">
      <c r="A166" s="17" t="s">
        <v>287</v>
      </c>
      <c r="B166" s="94">
        <v>1</v>
      </c>
      <c r="C166" s="94"/>
      <c r="D166" s="95" t="s">
        <v>536</v>
      </c>
      <c r="E166" s="94"/>
      <c r="F166" s="94"/>
    </row>
    <row r="167" spans="1:7" ht="99" x14ac:dyDescent="0.3">
      <c r="A167" s="44" t="s">
        <v>215</v>
      </c>
      <c r="B167" s="94">
        <v>1</v>
      </c>
      <c r="C167" s="94"/>
      <c r="D167" s="95" t="s">
        <v>482</v>
      </c>
      <c r="E167" s="94"/>
      <c r="F167" s="94"/>
    </row>
    <row r="168" spans="1:7" x14ac:dyDescent="0.3">
      <c r="A168" s="17" t="s">
        <v>86</v>
      </c>
      <c r="B168" s="94">
        <v>1</v>
      </c>
      <c r="C168" s="94"/>
      <c r="D168" s="94" t="s">
        <v>550</v>
      </c>
      <c r="E168" s="95"/>
      <c r="F168" s="94"/>
    </row>
    <row r="169" spans="1:7" x14ac:dyDescent="0.3">
      <c r="A169" s="343" t="s">
        <v>36</v>
      </c>
      <c r="B169" s="344"/>
      <c r="C169" s="345"/>
      <c r="D169" s="91">
        <f>SUM(B165:C168)</f>
        <v>4</v>
      </c>
    </row>
    <row r="170" spans="1:7" x14ac:dyDescent="0.3">
      <c r="A170" s="343" t="s">
        <v>295</v>
      </c>
      <c r="B170" s="344"/>
      <c r="C170" s="345"/>
      <c r="D170" s="33">
        <f>D169/(COUNT(B165:C168)*2)</f>
        <v>0.5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5" t="s">
        <v>17</v>
      </c>
      <c r="B172" s="356"/>
      <c r="C172" s="356"/>
      <c r="D172" s="356"/>
      <c r="E172" s="356"/>
      <c r="F172" s="356"/>
    </row>
    <row r="173" spans="1:7" ht="33" x14ac:dyDescent="0.3">
      <c r="A173" s="20" t="s">
        <v>180</v>
      </c>
      <c r="B173" s="94">
        <v>1</v>
      </c>
      <c r="C173" s="94"/>
      <c r="D173" s="95" t="s">
        <v>489</v>
      </c>
      <c r="E173" s="94"/>
      <c r="F173" s="94"/>
    </row>
    <row r="174" spans="1:7" ht="49.5" x14ac:dyDescent="0.3">
      <c r="A174" s="17" t="s">
        <v>87</v>
      </c>
      <c r="B174" s="94">
        <v>1</v>
      </c>
      <c r="C174" s="94"/>
      <c r="D174" s="95" t="s">
        <v>571</v>
      </c>
      <c r="E174" s="94"/>
      <c r="F174" s="94"/>
    </row>
    <row r="175" spans="1:7" ht="33" x14ac:dyDescent="0.3">
      <c r="A175" s="44" t="s">
        <v>197</v>
      </c>
      <c r="B175" s="94">
        <v>1</v>
      </c>
      <c r="C175" s="94"/>
      <c r="D175" s="95" t="s">
        <v>572</v>
      </c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43" t="s">
        <v>36</v>
      </c>
      <c r="B177" s="344"/>
      <c r="C177" s="345"/>
      <c r="D177" s="91">
        <f>SUM(B173:C176)</f>
        <v>5</v>
      </c>
    </row>
    <row r="178" spans="1:7" x14ac:dyDescent="0.3">
      <c r="A178" s="343" t="s">
        <v>295</v>
      </c>
      <c r="B178" s="344"/>
      <c r="C178" s="345"/>
      <c r="D178" s="33">
        <f>D177/(COUNT(B173:C176)*2)</f>
        <v>0.625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51" t="s">
        <v>78</v>
      </c>
      <c r="B180" s="352"/>
      <c r="C180" s="352"/>
      <c r="D180" s="352"/>
      <c r="E180" s="352"/>
      <c r="F180" s="352"/>
    </row>
    <row r="181" spans="1:7" ht="33" x14ac:dyDescent="0.3">
      <c r="A181" s="44" t="s">
        <v>315</v>
      </c>
      <c r="B181" s="94">
        <v>1</v>
      </c>
      <c r="C181" s="94"/>
      <c r="D181" s="95" t="s">
        <v>507</v>
      </c>
      <c r="E181" s="95"/>
      <c r="F181" s="94"/>
    </row>
    <row r="182" spans="1:7" ht="33" x14ac:dyDescent="0.3">
      <c r="A182" s="52" t="s">
        <v>220</v>
      </c>
      <c r="B182" s="94">
        <v>1</v>
      </c>
      <c r="C182" s="94"/>
      <c r="D182" s="95" t="s">
        <v>548</v>
      </c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43" t="s">
        <v>36</v>
      </c>
      <c r="B186" s="344"/>
      <c r="C186" s="345"/>
      <c r="D186" s="91">
        <f>SUM(B181:C185)</f>
        <v>8</v>
      </c>
    </row>
    <row r="187" spans="1:7" x14ac:dyDescent="0.3">
      <c r="A187" s="343" t="s">
        <v>295</v>
      </c>
      <c r="B187" s="344"/>
      <c r="C187" s="345"/>
      <c r="D187" s="33">
        <f>D186/(COUNT(B181:C185)*2)</f>
        <v>0.8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51" t="s">
        <v>216</v>
      </c>
      <c r="B189" s="352"/>
      <c r="C189" s="352"/>
      <c r="D189" s="352"/>
      <c r="E189" s="352"/>
      <c r="F189" s="352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>
        <v>2</v>
      </c>
      <c r="C191" s="120" t="str">
        <f>IF(B191=0, -5, "0")</f>
        <v>0</v>
      </c>
      <c r="D191" s="94"/>
      <c r="E191" s="94"/>
      <c r="F191" s="94"/>
    </row>
    <row r="192" spans="1:7" ht="33" x14ac:dyDescent="0.3">
      <c r="A192" s="20" t="s">
        <v>311</v>
      </c>
      <c r="B192" s="94">
        <v>1</v>
      </c>
      <c r="C192" s="94"/>
      <c r="D192" s="95" t="s">
        <v>555</v>
      </c>
      <c r="E192" s="94"/>
      <c r="F192" s="94"/>
    </row>
    <row r="193" spans="1:6" ht="33" x14ac:dyDescent="0.3">
      <c r="A193" s="53" t="s">
        <v>189</v>
      </c>
      <c r="B193" s="94">
        <v>1</v>
      </c>
      <c r="C193" s="94"/>
      <c r="D193" s="294" t="s">
        <v>510</v>
      </c>
      <c r="E193" s="94"/>
      <c r="F193" s="94"/>
    </row>
    <row r="194" spans="1:6" x14ac:dyDescent="0.3">
      <c r="A194" s="343" t="s">
        <v>36</v>
      </c>
      <c r="B194" s="344"/>
      <c r="C194" s="345"/>
      <c r="D194" s="54">
        <f>SUM(B190:C193)</f>
        <v>6</v>
      </c>
    </row>
    <row r="195" spans="1:6" x14ac:dyDescent="0.3">
      <c r="A195" s="343" t="s">
        <v>295</v>
      </c>
      <c r="B195" s="344"/>
      <c r="C195" s="345"/>
      <c r="D195" s="33">
        <f>D194/(COUNT(B190:C193)*2)</f>
        <v>0.75</v>
      </c>
    </row>
    <row r="197" spans="1:6" ht="18" x14ac:dyDescent="0.35">
      <c r="A197" s="64" t="s">
        <v>246</v>
      </c>
      <c r="B197" s="63"/>
      <c r="C197" s="63"/>
      <c r="D197" s="296">
        <f>E197/F197</f>
        <v>0.4</v>
      </c>
      <c r="E197" s="286">
        <f>COUNTIF('A2 Technique'!F17:F193,"ok")</f>
        <v>10</v>
      </c>
      <c r="F197" s="287">
        <f>COUNTA('A2 Technique'!F17:F193)</f>
        <v>25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193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0.8041666666666667</v>
      </c>
    </row>
  </sheetData>
  <sheetProtection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538" zoomScale="70" zoomScaleSheetLayoutView="70" workbookViewId="0">
      <selection activeCell="B539" sqref="B1:B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5"/>
      <c r="E1" s="315"/>
      <c r="F1" s="315"/>
      <c r="G1" s="315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16" t="s">
        <v>179</v>
      </c>
      <c r="B7" s="316"/>
      <c r="C7" s="316"/>
      <c r="D7" s="316"/>
      <c r="E7" s="316"/>
      <c r="F7" s="316"/>
      <c r="G7" s="125"/>
    </row>
    <row r="8" spans="1:7" ht="29.25" x14ac:dyDescent="0.45">
      <c r="A8" s="317" t="str">
        <f>'Page de garde'!D18</f>
        <v>LAFAYETTE</v>
      </c>
      <c r="B8" s="317"/>
      <c r="C8" s="317"/>
      <c r="D8" s="317"/>
      <c r="E8" s="317"/>
      <c r="F8" s="317"/>
      <c r="G8" s="125"/>
    </row>
    <row r="9" spans="1:7" ht="24" x14ac:dyDescent="0.45">
      <c r="A9" s="14" t="s">
        <v>42</v>
      </c>
      <c r="B9" s="318"/>
      <c r="C9" s="318"/>
      <c r="D9" s="318"/>
      <c r="E9" s="318"/>
      <c r="F9" s="318"/>
      <c r="G9" s="125"/>
    </row>
    <row r="10" spans="1:7" ht="24" x14ac:dyDescent="0.45">
      <c r="A10" s="15" t="s">
        <v>44</v>
      </c>
      <c r="B10" s="319"/>
      <c r="C10" s="319"/>
      <c r="D10" s="319"/>
      <c r="E10" s="319"/>
      <c r="F10" s="319"/>
      <c r="G10" s="125"/>
    </row>
    <row r="11" spans="1:7" ht="24" x14ac:dyDescent="0.45">
      <c r="A11" s="14" t="s">
        <v>43</v>
      </c>
      <c r="B11" s="314"/>
      <c r="C11" s="314"/>
      <c r="D11" s="314"/>
      <c r="E11" s="314"/>
      <c r="F11" s="314"/>
      <c r="G11" s="125"/>
    </row>
    <row r="12" spans="1:7" ht="24" x14ac:dyDescent="0.45">
      <c r="A12" s="14" t="s">
        <v>239</v>
      </c>
      <c r="B12" s="320">
        <f>D549</f>
        <v>0</v>
      </c>
      <c r="C12" s="320"/>
      <c r="D12" s="320"/>
      <c r="E12" s="320"/>
      <c r="F12" s="320"/>
      <c r="G12" s="125"/>
    </row>
    <row r="13" spans="1:7" ht="22.5" x14ac:dyDescent="0.45">
      <c r="D13" s="321"/>
      <c r="E13" s="321"/>
      <c r="F13" s="321"/>
      <c r="G13" s="321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22" t="s">
        <v>30</v>
      </c>
      <c r="B17" s="323" t="s">
        <v>31</v>
      </c>
      <c r="C17" s="323"/>
      <c r="D17" s="323" t="s">
        <v>46</v>
      </c>
      <c r="E17" s="324" t="s">
        <v>310</v>
      </c>
      <c r="F17" s="324" t="s">
        <v>358</v>
      </c>
    </row>
    <row r="18" spans="1:8" ht="16.5" customHeight="1" x14ac:dyDescent="0.3">
      <c r="A18" s="322"/>
      <c r="B18" s="41" t="s">
        <v>34</v>
      </c>
      <c r="C18" s="41" t="s">
        <v>33</v>
      </c>
      <c r="D18" s="323"/>
      <c r="E18" s="324"/>
      <c r="F18" s="324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5" t="s">
        <v>379</v>
      </c>
      <c r="B38" s="326"/>
      <c r="C38" s="326"/>
      <c r="D38" s="326"/>
      <c r="E38" s="326"/>
      <c r="F38" s="327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22" t="s">
        <v>30</v>
      </c>
      <c r="B50" s="323" t="s">
        <v>31</v>
      </c>
      <c r="C50" s="323"/>
      <c r="D50" s="323" t="s">
        <v>46</v>
      </c>
      <c r="E50" s="324" t="s">
        <v>310</v>
      </c>
      <c r="F50" s="324" t="s">
        <v>360</v>
      </c>
      <c r="G50" s="127"/>
    </row>
    <row r="51" spans="1:7" ht="16.5" customHeight="1" x14ac:dyDescent="0.3">
      <c r="A51" s="322"/>
      <c r="B51" s="41" t="s">
        <v>34</v>
      </c>
      <c r="C51" s="41" t="s">
        <v>33</v>
      </c>
      <c r="D51" s="323"/>
      <c r="E51" s="324"/>
      <c r="F51" s="324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5" t="s">
        <v>379</v>
      </c>
      <c r="B94" s="326"/>
      <c r="C94" s="326"/>
      <c r="D94" s="326"/>
      <c r="E94" s="326"/>
      <c r="F94" s="327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81" t="str">
        <f>IFERROR(E99/F99,"N.A")</f>
        <v>N.A</v>
      </c>
      <c r="E99" s="282">
        <f>COUNTIF('A3 Exploitation'!F53:F98,"ok")</f>
        <v>0</v>
      </c>
      <c r="F99" s="283">
        <f>COUNTA('A3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22" t="s">
        <v>30</v>
      </c>
      <c r="B107" s="323" t="s">
        <v>31</v>
      </c>
      <c r="C107" s="323"/>
      <c r="D107" s="323" t="s">
        <v>46</v>
      </c>
      <c r="E107" s="324" t="s">
        <v>310</v>
      </c>
      <c r="F107" s="324" t="s">
        <v>360</v>
      </c>
    </row>
    <row r="108" spans="1:7" ht="16.5" customHeight="1" x14ac:dyDescent="0.3">
      <c r="A108" s="322"/>
      <c r="B108" s="41" t="s">
        <v>34</v>
      </c>
      <c r="C108" s="41" t="s">
        <v>33</v>
      </c>
      <c r="D108" s="323"/>
      <c r="E108" s="324"/>
      <c r="F108" s="324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8" t="s">
        <v>379</v>
      </c>
      <c r="B148" s="329"/>
      <c r="C148" s="329"/>
      <c r="D148" s="330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81" t="str">
        <f>IFERROR(E153/F153,"N.A")</f>
        <v>N.A</v>
      </c>
      <c r="E153" s="282">
        <f>COUNTIF('A3 Exploitation'!F110:F152,"ok")</f>
        <v>0</v>
      </c>
      <c r="F153" s="283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22" t="s">
        <v>30</v>
      </c>
      <c r="B162" s="323" t="s">
        <v>31</v>
      </c>
      <c r="C162" s="323"/>
      <c r="D162" s="323" t="s">
        <v>46</v>
      </c>
      <c r="E162" s="324" t="s">
        <v>310</v>
      </c>
      <c r="F162" s="324" t="s">
        <v>360</v>
      </c>
      <c r="G162" s="127"/>
    </row>
    <row r="163" spans="1:7" ht="16.5" customHeight="1" x14ac:dyDescent="0.3">
      <c r="A163" s="322"/>
      <c r="B163" s="41" t="s">
        <v>34</v>
      </c>
      <c r="C163" s="41" t="s">
        <v>33</v>
      </c>
      <c r="D163" s="323"/>
      <c r="E163" s="324"/>
      <c r="F163" s="324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31" t="s">
        <v>379</v>
      </c>
      <c r="B195" s="331"/>
      <c r="C195" s="331"/>
      <c r="D195" s="331"/>
      <c r="E195" s="331"/>
      <c r="F195" s="331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81" t="str">
        <f>IFERROR(E200/F200,"N.A")</f>
        <v>N.A</v>
      </c>
      <c r="E200" s="282">
        <f>COUNTIF('A3 Exploitation'!F165:F199,"ok")</f>
        <v>0</v>
      </c>
      <c r="F200" s="283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22" t="s">
        <v>30</v>
      </c>
      <c r="B209" s="323" t="s">
        <v>31</v>
      </c>
      <c r="C209" s="323"/>
      <c r="D209" s="323" t="s">
        <v>46</v>
      </c>
      <c r="E209" s="324" t="s">
        <v>310</v>
      </c>
      <c r="F209" s="324" t="s">
        <v>360</v>
      </c>
      <c r="G209" s="127"/>
    </row>
    <row r="210" spans="1:7" ht="16.5" customHeight="1" x14ac:dyDescent="0.3">
      <c r="A210" s="322"/>
      <c r="B210" s="41" t="s">
        <v>34</v>
      </c>
      <c r="C210" s="41" t="s">
        <v>33</v>
      </c>
      <c r="D210" s="323"/>
      <c r="E210" s="324"/>
      <c r="F210" s="324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31" t="s">
        <v>379</v>
      </c>
      <c r="B256" s="331"/>
      <c r="C256" s="331"/>
      <c r="D256" s="331"/>
      <c r="E256" s="331"/>
      <c r="F256" s="331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81" t="str">
        <f>IFERROR(E261/F261,"N.A")</f>
        <v>N.A</v>
      </c>
      <c r="E261" s="282">
        <f>COUNTIF('A3 Exploitation'!F212:F260,"ok")</f>
        <v>0</v>
      </c>
      <c r="F261" s="283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22" t="s">
        <v>30</v>
      </c>
      <c r="B270" s="323" t="s">
        <v>31</v>
      </c>
      <c r="C270" s="323"/>
      <c r="D270" s="323" t="s">
        <v>46</v>
      </c>
      <c r="E270" s="324" t="s">
        <v>310</v>
      </c>
      <c r="F270" s="324" t="s">
        <v>360</v>
      </c>
      <c r="G270" s="214"/>
    </row>
    <row r="271" spans="1:7" s="16" customFormat="1" ht="16.5" customHeight="1" x14ac:dyDescent="0.3">
      <c r="A271" s="322"/>
      <c r="B271" s="41" t="s">
        <v>34</v>
      </c>
      <c r="C271" s="41" t="s">
        <v>33</v>
      </c>
      <c r="D271" s="323"/>
      <c r="E271" s="324"/>
      <c r="F271" s="324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32" t="s">
        <v>396</v>
      </c>
      <c r="B308" s="333"/>
      <c r="C308" s="333"/>
      <c r="D308" s="333"/>
      <c r="E308" s="333"/>
      <c r="F308" s="334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81" t="str">
        <f>IFERROR(E313/F313,"N.A")</f>
        <v>N.A</v>
      </c>
      <c r="E313" s="282">
        <f>COUNTIF('A3 Exploitation'!F273:F312,"ok")</f>
        <v>0</v>
      </c>
      <c r="F313" s="283">
        <f>COUNTA('A3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22" t="s">
        <v>30</v>
      </c>
      <c r="B322" s="323" t="s">
        <v>31</v>
      </c>
      <c r="C322" s="323"/>
      <c r="D322" s="323" t="s">
        <v>46</v>
      </c>
      <c r="E322" s="324" t="s">
        <v>310</v>
      </c>
      <c r="F322" s="324" t="s">
        <v>360</v>
      </c>
      <c r="G322" s="127"/>
    </row>
    <row r="323" spans="1:7" ht="16.5" customHeight="1" x14ac:dyDescent="0.3">
      <c r="A323" s="322"/>
      <c r="B323" s="41" t="s">
        <v>34</v>
      </c>
      <c r="C323" s="41" t="s">
        <v>33</v>
      </c>
      <c r="D323" s="323"/>
      <c r="E323" s="324"/>
      <c r="F323" s="324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32" t="s">
        <v>379</v>
      </c>
      <c r="B349" s="333"/>
      <c r="C349" s="333"/>
      <c r="D349" s="333"/>
      <c r="E349" s="333"/>
      <c r="F349" s="333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81" t="str">
        <f>IFERROR(E353/F353,"N.A")</f>
        <v>N.A</v>
      </c>
      <c r="E353" s="282">
        <f>COUNTIF('A3 Exploitation'!F325:F352,"ok")</f>
        <v>0</v>
      </c>
      <c r="F353" s="283">
        <f>COUNTA('A3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22" t="s">
        <v>30</v>
      </c>
      <c r="B362" s="323" t="s">
        <v>31</v>
      </c>
      <c r="C362" s="323"/>
      <c r="D362" s="323" t="s">
        <v>46</v>
      </c>
      <c r="E362" s="324" t="s">
        <v>310</v>
      </c>
      <c r="F362" s="324" t="s">
        <v>360</v>
      </c>
      <c r="G362" s="127"/>
    </row>
    <row r="363" spans="1:7" ht="16.5" customHeight="1" x14ac:dyDescent="0.3">
      <c r="A363" s="322"/>
      <c r="B363" s="41" t="s">
        <v>34</v>
      </c>
      <c r="C363" s="41" t="s">
        <v>33</v>
      </c>
      <c r="D363" s="323"/>
      <c r="E363" s="324"/>
      <c r="F363" s="324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31" t="s">
        <v>379</v>
      </c>
      <c r="B383" s="331"/>
      <c r="C383" s="331"/>
      <c r="D383" s="331"/>
      <c r="E383" s="331"/>
      <c r="F383" s="331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81" t="str">
        <f>IFERROR(E386/F386,"N.A")</f>
        <v>N.A</v>
      </c>
      <c r="E386" s="282">
        <f>COUNTIF('A3 Exploitation'!F365:F385,"ok")</f>
        <v>0</v>
      </c>
      <c r="F386" s="283">
        <f>COUNTA('A3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22" t="s">
        <v>30</v>
      </c>
      <c r="B395" s="323" t="s">
        <v>31</v>
      </c>
      <c r="C395" s="323"/>
      <c r="D395" s="323" t="s">
        <v>46</v>
      </c>
      <c r="E395" s="324" t="s">
        <v>310</v>
      </c>
      <c r="F395" s="324" t="s">
        <v>360</v>
      </c>
      <c r="G395" s="127"/>
    </row>
    <row r="396" spans="1:7" ht="16.5" customHeight="1" x14ac:dyDescent="0.3">
      <c r="A396" s="322"/>
      <c r="B396" s="41" t="s">
        <v>34</v>
      </c>
      <c r="C396" s="41" t="s">
        <v>33</v>
      </c>
      <c r="D396" s="323"/>
      <c r="E396" s="324"/>
      <c r="F396" s="324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31" t="s">
        <v>379</v>
      </c>
      <c r="B435" s="331"/>
      <c r="C435" s="331"/>
      <c r="D435" s="331"/>
      <c r="E435" s="331"/>
      <c r="F435" s="331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81" t="str">
        <f>IFERROR(E439/F439,"N.A")</f>
        <v>N.A</v>
      </c>
      <c r="E439" s="282">
        <f>COUNTIF('A3 Exploitation'!F398:F438,"ok")</f>
        <v>0</v>
      </c>
      <c r="F439" s="283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22" t="s">
        <v>30</v>
      </c>
      <c r="B448" s="323" t="s">
        <v>31</v>
      </c>
      <c r="C448" s="323"/>
      <c r="D448" s="323" t="s">
        <v>46</v>
      </c>
      <c r="E448" s="324" t="s">
        <v>310</v>
      </c>
      <c r="F448" s="324" t="s">
        <v>360</v>
      </c>
      <c r="G448" s="127"/>
    </row>
    <row r="449" spans="1:6" ht="16.5" customHeight="1" x14ac:dyDescent="0.3">
      <c r="A449" s="322"/>
      <c r="B449" s="41" t="s">
        <v>34</v>
      </c>
      <c r="C449" s="41" t="s">
        <v>33</v>
      </c>
      <c r="D449" s="323"/>
      <c r="E449" s="324"/>
      <c r="F449" s="324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35" t="s">
        <v>379</v>
      </c>
      <c r="B471" s="336"/>
      <c r="C471" s="336"/>
      <c r="D471" s="336"/>
      <c r="E471" s="336"/>
      <c r="F471" s="336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02" t="str">
        <f>IF(D476=1, 2, IF(AND(D476&lt;1,D476&gt;0), 1, IF(D476=0,"0","NA")))</f>
        <v>NA</v>
      </c>
      <c r="C476" s="140"/>
      <c r="D476" s="281" t="str">
        <f>IFERROR(E476/F476,"N.A")</f>
        <v>N.A</v>
      </c>
      <c r="E476" s="282">
        <f>COUNTIF('A3 Exploitation'!F451:F475,"ok")</f>
        <v>0</v>
      </c>
      <c r="F476" s="283">
        <f>COUNTA('A3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7" t="s">
        <v>367</v>
      </c>
      <c r="B483" s="337"/>
      <c r="C483" s="337"/>
      <c r="D483" s="337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22" t="s">
        <v>30</v>
      </c>
      <c r="B485" s="323" t="s">
        <v>31</v>
      </c>
      <c r="C485" s="323"/>
      <c r="D485" s="323" t="s">
        <v>46</v>
      </c>
      <c r="E485" s="324" t="s">
        <v>310</v>
      </c>
      <c r="F485" s="324" t="s">
        <v>360</v>
      </c>
      <c r="G485" s="127"/>
    </row>
    <row r="486" spans="1:7" ht="16.5" customHeight="1" x14ac:dyDescent="0.3">
      <c r="A486" s="322"/>
      <c r="B486" s="41" t="s">
        <v>34</v>
      </c>
      <c r="C486" s="41" t="s">
        <v>33</v>
      </c>
      <c r="D486" s="323"/>
      <c r="E486" s="324"/>
      <c r="F486" s="324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22" t="s">
        <v>30</v>
      </c>
      <c r="B507" s="323" t="s">
        <v>31</v>
      </c>
      <c r="C507" s="323"/>
      <c r="D507" s="323" t="s">
        <v>46</v>
      </c>
      <c r="E507" s="324" t="s">
        <v>310</v>
      </c>
      <c r="F507" s="324" t="s">
        <v>360</v>
      </c>
      <c r="G507" s="127"/>
    </row>
    <row r="508" spans="1:7" ht="16.5" customHeight="1" x14ac:dyDescent="0.3">
      <c r="A508" s="322"/>
      <c r="B508" s="41" t="s">
        <v>34</v>
      </c>
      <c r="C508" s="41" t="s">
        <v>33</v>
      </c>
      <c r="D508" s="323"/>
      <c r="E508" s="324"/>
      <c r="F508" s="324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22" t="s">
        <v>30</v>
      </c>
      <c r="B518" s="323" t="s">
        <v>31</v>
      </c>
      <c r="C518" s="323"/>
      <c r="D518" s="323" t="s">
        <v>46</v>
      </c>
      <c r="E518" s="324" t="s">
        <v>310</v>
      </c>
      <c r="F518" s="324" t="s">
        <v>360</v>
      </c>
      <c r="G518" s="127"/>
    </row>
    <row r="519" spans="1:7" ht="16.5" customHeight="1" x14ac:dyDescent="0.3">
      <c r="A519" s="322"/>
      <c r="B519" s="41" t="s">
        <v>34</v>
      </c>
      <c r="C519" s="41" t="s">
        <v>33</v>
      </c>
      <c r="D519" s="323"/>
      <c r="E519" s="324"/>
      <c r="F519" s="324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3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22" t="s">
        <v>30</v>
      </c>
      <c r="B538" s="323" t="s">
        <v>31</v>
      </c>
      <c r="C538" s="323"/>
      <c r="D538" s="323" t="s">
        <v>46</v>
      </c>
      <c r="E538" s="324" t="s">
        <v>310</v>
      </c>
      <c r="F538" s="324" t="s">
        <v>360</v>
      </c>
      <c r="G538" s="127"/>
    </row>
    <row r="539" spans="1:7" ht="16.5" customHeight="1" x14ac:dyDescent="0.3">
      <c r="A539" s="322"/>
      <c r="B539" s="41" t="s">
        <v>34</v>
      </c>
      <c r="C539" s="41" t="s">
        <v>33</v>
      </c>
      <c r="D539" s="323"/>
      <c r="E539" s="324"/>
      <c r="F539" s="324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O0YMkdU9S92xDZutNOR26sZjBo3pwi2c29FHxnJsfKkE92iYdekVu7EPC9dbdkz+F/FpQ+fUCvb4vBtZYBFVLw==" saltValue="ltf27sjyNTJiVByksIRdU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5"/>
      <c r="E1" s="315"/>
      <c r="F1" s="315"/>
      <c r="G1" s="315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39" t="s">
        <v>50</v>
      </c>
      <c r="B6" s="339"/>
      <c r="C6" s="339"/>
      <c r="D6" s="339"/>
      <c r="E6" s="339"/>
      <c r="F6" s="339"/>
      <c r="G6" s="125"/>
    </row>
    <row r="7" spans="1:7" s="12" customFormat="1" ht="21.75" customHeight="1" x14ac:dyDescent="0.45">
      <c r="A7" s="317" t="e">
        <f>#REF!</f>
        <v>#REF!</v>
      </c>
      <c r="B7" s="317"/>
      <c r="C7" s="317"/>
      <c r="D7" s="317"/>
      <c r="E7" s="317"/>
      <c r="F7" s="317"/>
      <c r="G7" s="125"/>
    </row>
    <row r="8" spans="1:7" s="12" customFormat="1" ht="24" x14ac:dyDescent="0.45">
      <c r="A8" s="14" t="s">
        <v>42</v>
      </c>
      <c r="B8" s="340">
        <f>'A4 Exploitation'!B9:F9</f>
        <v>0</v>
      </c>
      <c r="C8" s="340"/>
      <c r="D8" s="340"/>
      <c r="E8" s="340"/>
      <c r="F8" s="340"/>
      <c r="G8" s="125"/>
    </row>
    <row r="9" spans="1:7" s="12" customFormat="1" ht="24" x14ac:dyDescent="0.45">
      <c r="A9" s="15" t="s">
        <v>44</v>
      </c>
      <c r="B9" s="341">
        <f>'A4 Exploitation'!B10:F10</f>
        <v>0</v>
      </c>
      <c r="C9" s="341"/>
      <c r="D9" s="341"/>
      <c r="E9" s="341"/>
      <c r="F9" s="341"/>
      <c r="G9" s="125"/>
    </row>
    <row r="10" spans="1:7" s="12" customFormat="1" ht="24" x14ac:dyDescent="0.45">
      <c r="A10" s="14" t="s">
        <v>43</v>
      </c>
      <c r="B10" s="338">
        <f>'A4 Exploitation'!A8:F8</f>
        <v>0</v>
      </c>
      <c r="C10" s="338"/>
      <c r="D10" s="338"/>
      <c r="E10" s="338"/>
      <c r="F10" s="338"/>
      <c r="G10" s="125"/>
    </row>
    <row r="11" spans="1:7" s="12" customFormat="1" ht="24" x14ac:dyDescent="0.45">
      <c r="A11" s="14" t="s">
        <v>294</v>
      </c>
      <c r="B11" s="342">
        <f>D199</f>
        <v>0</v>
      </c>
      <c r="C11" s="342"/>
      <c r="D11" s="342"/>
      <c r="E11" s="342"/>
      <c r="F11" s="342"/>
      <c r="G11" s="125"/>
    </row>
    <row r="12" spans="1:7" s="12" customFormat="1" ht="22.5" x14ac:dyDescent="0.45">
      <c r="A12" s="11"/>
      <c r="D12" s="321"/>
      <c r="E12" s="321"/>
      <c r="F12" s="321"/>
      <c r="G12" s="321"/>
    </row>
    <row r="13" spans="1:7" s="12" customFormat="1" ht="11.25" customHeight="1" x14ac:dyDescent="0.3">
      <c r="A13" s="322" t="s">
        <v>30</v>
      </c>
      <c r="B13" s="323" t="s">
        <v>31</v>
      </c>
      <c r="C13" s="323"/>
      <c r="D13" s="323" t="s">
        <v>46</v>
      </c>
      <c r="E13" s="323" t="s">
        <v>190</v>
      </c>
      <c r="F13" s="323" t="s">
        <v>191</v>
      </c>
      <c r="G13" s="112"/>
    </row>
    <row r="14" spans="1:7" s="12" customFormat="1" ht="12.75" customHeight="1" x14ac:dyDescent="0.3">
      <c r="A14" s="322"/>
      <c r="B14" s="34" t="s">
        <v>34</v>
      </c>
      <c r="C14" s="34" t="s">
        <v>33</v>
      </c>
      <c r="D14" s="323"/>
      <c r="E14" s="323"/>
      <c r="F14" s="323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6" t="s">
        <v>0</v>
      </c>
      <c r="B16" s="347"/>
      <c r="C16" s="347"/>
      <c r="D16" s="347"/>
      <c r="E16" s="347"/>
      <c r="F16" s="347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8" t="s">
        <v>36</v>
      </c>
      <c r="B22" s="349"/>
      <c r="C22" s="350"/>
      <c r="D22" s="245">
        <f>SUM(B17:C21)</f>
        <v>0</v>
      </c>
    </row>
    <row r="23" spans="1:7" x14ac:dyDescent="0.3">
      <c r="A23" s="343" t="s">
        <v>295</v>
      </c>
      <c r="B23" s="344"/>
      <c r="C23" s="345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51" t="s">
        <v>4</v>
      </c>
      <c r="B25" s="352"/>
      <c r="C25" s="352"/>
      <c r="D25" s="352"/>
      <c r="E25" s="352"/>
      <c r="F25" s="352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3" t="s">
        <v>36</v>
      </c>
      <c r="B33" s="344"/>
      <c r="C33" s="345"/>
      <c r="D33" s="244">
        <f>SUM(B26:C32)</f>
        <v>0</v>
      </c>
    </row>
    <row r="34" spans="1:7" x14ac:dyDescent="0.3">
      <c r="A34" s="343" t="s">
        <v>295</v>
      </c>
      <c r="B34" s="344"/>
      <c r="C34" s="345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51" t="s">
        <v>219</v>
      </c>
      <c r="B36" s="352"/>
      <c r="C36" s="352"/>
      <c r="D36" s="352"/>
      <c r="E36" s="352"/>
      <c r="F36" s="352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3" t="s">
        <v>36</v>
      </c>
      <c r="B42" s="344"/>
      <c r="C42" s="345"/>
      <c r="D42" s="244">
        <f>SUM(B37:C41)</f>
        <v>0</v>
      </c>
      <c r="E42" s="13"/>
      <c r="F42" s="13"/>
      <c r="G42" s="126"/>
    </row>
    <row r="43" spans="1:7" s="22" customFormat="1" x14ac:dyDescent="0.3">
      <c r="A43" s="343" t="s">
        <v>295</v>
      </c>
      <c r="B43" s="344"/>
      <c r="C43" s="345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3" t="s">
        <v>21</v>
      </c>
      <c r="B45" s="354"/>
      <c r="C45" s="354"/>
      <c r="D45" s="354"/>
      <c r="E45" s="354"/>
      <c r="F45" s="354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3" t="s">
        <v>36</v>
      </c>
      <c r="B52" s="344"/>
      <c r="C52" s="345"/>
      <c r="D52" s="244">
        <f>SUM(B46:C51)</f>
        <v>0</v>
      </c>
    </row>
    <row r="53" spans="1:7" x14ac:dyDescent="0.3">
      <c r="A53" s="343" t="s">
        <v>295</v>
      </c>
      <c r="B53" s="344"/>
      <c r="C53" s="345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51" t="s">
        <v>8</v>
      </c>
      <c r="B55" s="352"/>
      <c r="C55" s="352"/>
      <c r="D55" s="352"/>
      <c r="E55" s="352"/>
      <c r="F55" s="352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3" t="s">
        <v>36</v>
      </c>
      <c r="B63" s="344"/>
      <c r="C63" s="345"/>
      <c r="D63" s="244">
        <f>SUM(B56:C62)</f>
        <v>0</v>
      </c>
    </row>
    <row r="64" spans="1:7" x14ac:dyDescent="0.3">
      <c r="A64" s="343" t="s">
        <v>295</v>
      </c>
      <c r="B64" s="344"/>
      <c r="C64" s="345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51" t="s">
        <v>130</v>
      </c>
      <c r="B66" s="352"/>
      <c r="C66" s="352"/>
      <c r="D66" s="352"/>
      <c r="E66" s="352"/>
      <c r="F66" s="352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3" t="s">
        <v>36</v>
      </c>
      <c r="B84" s="344"/>
      <c r="C84" s="345"/>
      <c r="D84" s="244">
        <f>SUM(B67:C83)</f>
        <v>0</v>
      </c>
    </row>
    <row r="85" spans="1:7" x14ac:dyDescent="0.3">
      <c r="A85" s="343" t="s">
        <v>295</v>
      </c>
      <c r="B85" s="344"/>
      <c r="C85" s="345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51" t="s">
        <v>211</v>
      </c>
      <c r="B87" s="352"/>
      <c r="C87" s="352"/>
      <c r="D87" s="352"/>
      <c r="E87" s="352"/>
      <c r="F87" s="352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3" t="s">
        <v>36</v>
      </c>
      <c r="B102" s="344"/>
      <c r="C102" s="345"/>
      <c r="D102" s="244">
        <f>SUM(B88:C101)</f>
        <v>0</v>
      </c>
    </row>
    <row r="103" spans="1:7" x14ac:dyDescent="0.3">
      <c r="A103" s="343" t="s">
        <v>295</v>
      </c>
      <c r="B103" s="344"/>
      <c r="C103" s="345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51" t="s">
        <v>212</v>
      </c>
      <c r="B106" s="352"/>
      <c r="C106" s="352"/>
      <c r="D106" s="352"/>
      <c r="E106" s="352"/>
      <c r="F106" s="352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3" t="s">
        <v>36</v>
      </c>
      <c r="B118" s="344"/>
      <c r="C118" s="345"/>
      <c r="D118" s="244">
        <f>SUM(B107:C117)</f>
        <v>0</v>
      </c>
      <c r="E118" s="13"/>
      <c r="F118" s="13"/>
      <c r="G118" s="126"/>
    </row>
    <row r="119" spans="1:7" s="22" customFormat="1" x14ac:dyDescent="0.3">
      <c r="A119" s="343" t="s">
        <v>295</v>
      </c>
      <c r="B119" s="344"/>
      <c r="C119" s="345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51" t="s">
        <v>185</v>
      </c>
      <c r="B121" s="352"/>
      <c r="C121" s="352"/>
      <c r="D121" s="352"/>
      <c r="E121" s="352"/>
      <c r="F121" s="352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3" t="s">
        <v>36</v>
      </c>
      <c r="B133" s="344"/>
      <c r="C133" s="345"/>
      <c r="D133" s="244">
        <f>SUM(B122:C132)</f>
        <v>0</v>
      </c>
    </row>
    <row r="134" spans="1:7" x14ac:dyDescent="0.3">
      <c r="A134" s="343" t="s">
        <v>295</v>
      </c>
      <c r="B134" s="344"/>
      <c r="C134" s="345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51" t="s">
        <v>71</v>
      </c>
      <c r="B136" s="352"/>
      <c r="C136" s="352"/>
      <c r="D136" s="352"/>
      <c r="E136" s="352"/>
      <c r="F136" s="352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3" t="s">
        <v>36</v>
      </c>
      <c r="B149" s="344"/>
      <c r="C149" s="345"/>
      <c r="D149" s="244">
        <f>SUM(B137:C148)</f>
        <v>0</v>
      </c>
    </row>
    <row r="150" spans="1:7" x14ac:dyDescent="0.3">
      <c r="A150" s="343" t="s">
        <v>295</v>
      </c>
      <c r="B150" s="344"/>
      <c r="C150" s="345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51" t="s">
        <v>217</v>
      </c>
      <c r="B152" s="352"/>
      <c r="C152" s="352"/>
      <c r="D152" s="352"/>
      <c r="E152" s="352"/>
      <c r="F152" s="352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3" t="s">
        <v>36</v>
      </c>
      <c r="B161" s="349"/>
      <c r="C161" s="350"/>
      <c r="D161" s="245">
        <f>SUM(B153:C160)</f>
        <v>0</v>
      </c>
    </row>
    <row r="162" spans="1:7" x14ac:dyDescent="0.3">
      <c r="A162" s="343" t="s">
        <v>295</v>
      </c>
      <c r="B162" s="344"/>
      <c r="C162" s="345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51" t="s">
        <v>77</v>
      </c>
      <c r="B164" s="352"/>
      <c r="C164" s="352"/>
      <c r="D164" s="352"/>
      <c r="E164" s="352"/>
      <c r="F164" s="352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3" t="s">
        <v>36</v>
      </c>
      <c r="B169" s="344"/>
      <c r="C169" s="345"/>
      <c r="D169" s="244">
        <f>SUM(B165:C168)</f>
        <v>0</v>
      </c>
    </row>
    <row r="170" spans="1:7" x14ac:dyDescent="0.3">
      <c r="A170" s="343" t="s">
        <v>295</v>
      </c>
      <c r="B170" s="344"/>
      <c r="C170" s="345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5" t="s">
        <v>17</v>
      </c>
      <c r="B172" s="356"/>
      <c r="C172" s="356"/>
      <c r="D172" s="356"/>
      <c r="E172" s="356"/>
      <c r="F172" s="356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3" t="s">
        <v>36</v>
      </c>
      <c r="B177" s="344"/>
      <c r="C177" s="345"/>
      <c r="D177" s="244">
        <f>SUM(B173:C176)</f>
        <v>0</v>
      </c>
    </row>
    <row r="178" spans="1:7" x14ac:dyDescent="0.3">
      <c r="A178" s="343" t="s">
        <v>295</v>
      </c>
      <c r="B178" s="344"/>
      <c r="C178" s="345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51" t="s">
        <v>78</v>
      </c>
      <c r="B180" s="352"/>
      <c r="C180" s="352"/>
      <c r="D180" s="352"/>
      <c r="E180" s="352"/>
      <c r="F180" s="352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3" t="s">
        <v>36</v>
      </c>
      <c r="B186" s="344"/>
      <c r="C186" s="345"/>
      <c r="D186" s="244">
        <f>SUM(B181:C185)</f>
        <v>0</v>
      </c>
    </row>
    <row r="187" spans="1:7" x14ac:dyDescent="0.3">
      <c r="A187" s="343" t="s">
        <v>295</v>
      </c>
      <c r="B187" s="344"/>
      <c r="C187" s="345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51" t="s">
        <v>216</v>
      </c>
      <c r="B189" s="352"/>
      <c r="C189" s="352"/>
      <c r="D189" s="352"/>
      <c r="E189" s="352"/>
      <c r="F189" s="352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3" t="s">
        <v>36</v>
      </c>
      <c r="B194" s="344"/>
      <c r="C194" s="345"/>
      <c r="D194" s="54">
        <f>SUM(B190:C193)</f>
        <v>0</v>
      </c>
    </row>
    <row r="195" spans="1:6" x14ac:dyDescent="0.3">
      <c r="A195" s="343" t="s">
        <v>295</v>
      </c>
      <c r="B195" s="344"/>
      <c r="C195" s="345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E197/F197</f>
        <v>#DIV/0!</v>
      </c>
      <c r="E197" s="286">
        <f>COUNTIF('A3 Technique'!F17:F193,"ok")</f>
        <v>0</v>
      </c>
      <c r="F197" s="287">
        <f>COUNTA('A3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DELL</cp:lastModifiedBy>
  <cp:lastPrinted>2018-02-22T14:54:44Z</cp:lastPrinted>
  <dcterms:created xsi:type="dcterms:W3CDTF">2015-10-03T07:44:26Z</dcterms:created>
  <dcterms:modified xsi:type="dcterms:W3CDTF">2018-10-04T22:00:27Z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