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"/>
    </mc:Choice>
  </mc:AlternateContent>
  <bookViews>
    <workbookView xWindow="0" yWindow="0" windowWidth="20490" windowHeight="7755" tabRatio="916" activeTab="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8" i="25" l="1"/>
  <c r="D199" i="25" s="1"/>
  <c r="H42" i="25"/>
  <c r="A7" i="32"/>
  <c r="B10" i="32"/>
  <c r="F543" i="31" l="1"/>
  <c r="F532" i="43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7" i="43"/>
  <c r="D476" i="40"/>
  <c r="B476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D386" i="38" s="1"/>
  <c r="B386" i="38" s="1"/>
  <c r="D387" i="38" s="1"/>
  <c r="F353" i="38"/>
  <c r="E353" i="38"/>
  <c r="F313" i="38"/>
  <c r="E313" i="38"/>
  <c r="D313" i="38" s="1"/>
  <c r="B313" i="38" s="1"/>
  <c r="D314" i="38" s="1"/>
  <c r="F261" i="38"/>
  <c r="E261" i="38"/>
  <c r="F200" i="38"/>
  <c r="E200" i="38"/>
  <c r="D200" i="38" s="1"/>
  <c r="B200" i="38" s="1"/>
  <c r="F153" i="38"/>
  <c r="E153" i="38"/>
  <c r="F99" i="38"/>
  <c r="E99" i="38"/>
  <c r="D99" i="38" s="1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D532" i="33" s="1"/>
  <c r="F512" i="33"/>
  <c r="E512" i="33"/>
  <c r="F498" i="33"/>
  <c r="E498" i="33"/>
  <c r="D498" i="33" s="1"/>
  <c r="D499" i="33" s="1"/>
  <c r="F476" i="33"/>
  <c r="E476" i="33"/>
  <c r="F439" i="33"/>
  <c r="E439" i="33"/>
  <c r="D439" i="33" s="1"/>
  <c r="F386" i="33"/>
  <c r="E386" i="33"/>
  <c r="F353" i="33"/>
  <c r="E353" i="33"/>
  <c r="D353" i="33" s="1"/>
  <c r="F313" i="33"/>
  <c r="E313" i="33"/>
  <c r="F261" i="33"/>
  <c r="E261" i="33"/>
  <c r="F200" i="33"/>
  <c r="E200" i="33"/>
  <c r="F153" i="33"/>
  <c r="E153" i="33"/>
  <c r="D153" i="33" s="1"/>
  <c r="B153" i="33" s="1"/>
  <c r="F99" i="33"/>
  <c r="E99" i="33"/>
  <c r="F41" i="33"/>
  <c r="E41" i="33"/>
  <c r="D41" i="33" s="1"/>
  <c r="F200" i="43"/>
  <c r="F153" i="43"/>
  <c r="F99" i="43"/>
  <c r="F41" i="43"/>
  <c r="E543" i="43"/>
  <c r="E532" i="43"/>
  <c r="F512" i="43"/>
  <c r="E512" i="43"/>
  <c r="F498" i="43"/>
  <c r="E498" i="43"/>
  <c r="F476" i="43"/>
  <c r="E476" i="43"/>
  <c r="D476" i="43" s="1"/>
  <c r="F439" i="43"/>
  <c r="E439" i="43"/>
  <c r="F386" i="43"/>
  <c r="E386" i="43"/>
  <c r="F353" i="43"/>
  <c r="E353" i="43"/>
  <c r="F313" i="43"/>
  <c r="E313" i="43"/>
  <c r="F261" i="43"/>
  <c r="E261" i="43"/>
  <c r="E200" i="43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41" i="40" l="1"/>
  <c r="D153" i="40"/>
  <c r="B153" i="40" s="1"/>
  <c r="D154" i="40" s="1"/>
  <c r="D353" i="40"/>
  <c r="B353" i="40" s="1"/>
  <c r="D354" i="40" s="1"/>
  <c r="D498" i="40"/>
  <c r="B498" i="40" s="1"/>
  <c r="D499" i="40" s="1"/>
  <c r="D502" i="40" s="1"/>
  <c r="D503" i="40" s="1"/>
  <c r="D200" i="43"/>
  <c r="B200" i="43" s="1"/>
  <c r="D201" i="43" s="1"/>
  <c r="B41" i="33"/>
  <c r="D42" i="33" s="1"/>
  <c r="D261" i="43"/>
  <c r="B261" i="43" s="1"/>
  <c r="D262" i="43" s="1"/>
  <c r="D265" i="43" s="1"/>
  <c r="D266" i="43" s="1"/>
  <c r="D353" i="43"/>
  <c r="D439" i="43"/>
  <c r="D440" i="43" s="1"/>
  <c r="D498" i="43"/>
  <c r="D499" i="43" s="1"/>
  <c r="D533" i="33"/>
  <c r="D534" i="33" s="1"/>
  <c r="B532" i="33"/>
  <c r="D476" i="33"/>
  <c r="B476" i="33" s="1"/>
  <c r="B439" i="33"/>
  <c r="D440" i="33" s="1"/>
  <c r="B353" i="33"/>
  <c r="D354" i="33" s="1"/>
  <c r="D261" i="33"/>
  <c r="B261" i="33"/>
  <c r="D262" i="33" s="1"/>
  <c r="D512" i="38"/>
  <c r="D543" i="38"/>
  <c r="B543" i="38" s="1"/>
  <c r="D544" i="38" s="1"/>
  <c r="D545" i="38" s="1"/>
  <c r="D99" i="40"/>
  <c r="B99" i="40" s="1"/>
  <c r="D100" i="40" s="1"/>
  <c r="D101" i="40" s="1"/>
  <c r="D200" i="40"/>
  <c r="B200" i="40" s="1"/>
  <c r="D201" i="40" s="1"/>
  <c r="D202" i="40" s="1"/>
  <c r="D313" i="40"/>
  <c r="B313" i="40" s="1"/>
  <c r="D314" i="40" s="1"/>
  <c r="D386" i="40"/>
  <c r="B386" i="40" s="1"/>
  <c r="D387" i="40" s="1"/>
  <c r="D390" i="40" s="1"/>
  <c r="D391" i="40" s="1"/>
  <c r="D512" i="40"/>
  <c r="B512" i="40" s="1"/>
  <c r="D513" i="40" s="1"/>
  <c r="D514" i="40" s="1"/>
  <c r="D543" i="40"/>
  <c r="B543" i="40" s="1"/>
  <c r="D544" i="40" s="1"/>
  <c r="D261" i="40"/>
  <c r="B261" i="40" s="1"/>
  <c r="D439" i="40"/>
  <c r="B439" i="40" s="1"/>
  <c r="D440" i="40" s="1"/>
  <c r="D443" i="40" s="1"/>
  <c r="D444" i="40" s="1"/>
  <c r="D532" i="40"/>
  <c r="B532" i="40" s="1"/>
  <c r="D533" i="40" s="1"/>
  <c r="D534" i="40" s="1"/>
  <c r="D313" i="43"/>
  <c r="B313" i="43" s="1"/>
  <c r="D314" i="43" s="1"/>
  <c r="D315" i="43" s="1"/>
  <c r="D386" i="43"/>
  <c r="B386" i="43" s="1"/>
  <c r="D387" i="43" s="1"/>
  <c r="D390" i="43" s="1"/>
  <c r="D391" i="43" s="1"/>
  <c r="D512" i="43"/>
  <c r="B512" i="43" s="1"/>
  <c r="D513" i="43" s="1"/>
  <c r="D514" i="43" s="1"/>
  <c r="B152" i="29" s="1"/>
  <c r="D543" i="43"/>
  <c r="D544" i="43" s="1"/>
  <c r="D545" i="43" s="1"/>
  <c r="B171" i="29" s="1"/>
  <c r="D99" i="33"/>
  <c r="D200" i="33"/>
  <c r="D313" i="33"/>
  <c r="B313" i="33" s="1"/>
  <c r="D314" i="33" s="1"/>
  <c r="D315" i="33" s="1"/>
  <c r="D386" i="33"/>
  <c r="D512" i="33"/>
  <c r="D543" i="33"/>
  <c r="D41" i="38"/>
  <c r="B41" i="38" s="1"/>
  <c r="D42" i="38" s="1"/>
  <c r="D45" i="38" s="1"/>
  <c r="D46" i="38" s="1"/>
  <c r="D153" i="38"/>
  <c r="B153" i="38" s="1"/>
  <c r="D154" i="38" s="1"/>
  <c r="D261" i="38"/>
  <c r="B261" i="38" s="1"/>
  <c r="D262" i="38" s="1"/>
  <c r="D353" i="38"/>
  <c r="B353" i="38" s="1"/>
  <c r="D354" i="38" s="1"/>
  <c r="D357" i="38" s="1"/>
  <c r="D358" i="38" s="1"/>
  <c r="D439" i="38"/>
  <c r="B439" i="38" s="1"/>
  <c r="D440" i="38" s="1"/>
  <c r="D441" i="38" s="1"/>
  <c r="D498" i="38"/>
  <c r="B498" i="38" s="1"/>
  <c r="D499" i="38" s="1"/>
  <c r="D532" i="38"/>
  <c r="B532" i="38" s="1"/>
  <c r="D533" i="38" s="1"/>
  <c r="D534" i="38" s="1"/>
  <c r="B41" i="40"/>
  <c r="D42" i="40" s="1"/>
  <c r="D45" i="40" s="1"/>
  <c r="D46" i="40" s="1"/>
  <c r="B99" i="38"/>
  <c r="D100" i="38" s="1"/>
  <c r="D101" i="38" s="1"/>
  <c r="B512" i="38"/>
  <c r="D513" i="38" s="1"/>
  <c r="D514" i="38" s="1"/>
  <c r="D41" i="43"/>
  <c r="D532" i="43"/>
  <c r="B532" i="43" s="1"/>
  <c r="D533" i="43" s="1"/>
  <c r="D534" i="43" s="1"/>
  <c r="B162" i="29" s="1"/>
  <c r="D155" i="43"/>
  <c r="D157" i="43"/>
  <c r="D158" i="43" s="1"/>
  <c r="D202" i="43"/>
  <c r="D204" i="43"/>
  <c r="D205" i="43" s="1"/>
  <c r="D443" i="43"/>
  <c r="D444" i="43" s="1"/>
  <c r="D441" i="43"/>
  <c r="D263" i="43"/>
  <c r="D478" i="43"/>
  <c r="D480" i="43"/>
  <c r="D481" i="43" s="1"/>
  <c r="D101" i="43"/>
  <c r="D102" i="43"/>
  <c r="D103" i="43" s="1"/>
  <c r="D500" i="43"/>
  <c r="D502" i="43"/>
  <c r="D503" i="43" s="1"/>
  <c r="B143" i="29" s="1"/>
  <c r="D502" i="33"/>
  <c r="D503" i="33" s="1"/>
  <c r="D357" i="40"/>
  <c r="D358" i="40" s="1"/>
  <c r="D262" i="40"/>
  <c r="D265" i="40" s="1"/>
  <c r="D266" i="40" s="1"/>
  <c r="D502" i="38"/>
  <c r="D503" i="38" s="1"/>
  <c r="D201" i="38"/>
  <c r="D202" i="38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388" i="40"/>
  <c r="D317" i="40"/>
  <c r="D318" i="40" s="1"/>
  <c r="D315" i="40"/>
  <c r="D355" i="40"/>
  <c r="D500" i="40"/>
  <c r="D85" i="40"/>
  <c r="D173" i="40"/>
  <c r="D388" i="38"/>
  <c r="D390" i="38"/>
  <c r="D391" i="38" s="1"/>
  <c r="D155" i="38"/>
  <c r="D157" i="38"/>
  <c r="D158" i="38" s="1"/>
  <c r="D480" i="38"/>
  <c r="D481" i="38" s="1"/>
  <c r="D478" i="38"/>
  <c r="D317" i="38"/>
  <c r="D318" i="38" s="1"/>
  <c r="D315" i="38"/>
  <c r="D500" i="38"/>
  <c r="D85" i="38"/>
  <c r="D173" i="38"/>
  <c r="D85" i="31"/>
  <c r="D173" i="31"/>
  <c r="D500" i="33"/>
  <c r="D500" i="36"/>
  <c r="D354" i="43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5" i="33" l="1"/>
  <c r="D46" i="33" s="1"/>
  <c r="D43" i="33"/>
  <c r="B543" i="33"/>
  <c r="D544" i="33" s="1"/>
  <c r="D545" i="33" s="1"/>
  <c r="D355" i="38"/>
  <c r="D43" i="38"/>
  <c r="D43" i="40"/>
  <c r="D387" i="33"/>
  <c r="D388" i="33" s="1"/>
  <c r="B386" i="33"/>
  <c r="B512" i="33"/>
  <c r="D513" i="33" s="1"/>
  <c r="D514" i="33" s="1"/>
  <c r="D443" i="33"/>
  <c r="D441" i="33"/>
  <c r="D357" i="33"/>
  <c r="D358" i="33" s="1"/>
  <c r="D355" i="33"/>
  <c r="D265" i="33"/>
  <c r="D266" i="33" s="1"/>
  <c r="D263" i="33"/>
  <c r="B200" i="33"/>
  <c r="D201" i="33" s="1"/>
  <c r="D547" i="33"/>
  <c r="B99" i="33"/>
  <c r="D100" i="33" s="1"/>
  <c r="D102" i="33" s="1"/>
  <c r="D444" i="33"/>
  <c r="B126" i="29" s="1"/>
  <c r="D317" i="33"/>
  <c r="D318" i="33" s="1"/>
  <c r="D265" i="38"/>
  <c r="D266" i="38" s="1"/>
  <c r="D263" i="38"/>
  <c r="D102" i="40"/>
  <c r="D103" i="40" s="1"/>
  <c r="D547" i="40"/>
  <c r="D388" i="43"/>
  <c r="D478" i="33"/>
  <c r="D547" i="38"/>
  <c r="D102" i="38"/>
  <c r="D103" i="38" s="1"/>
  <c r="D317" i="43"/>
  <c r="D318" i="43" s="1"/>
  <c r="B98" i="29" s="1"/>
  <c r="D263" i="40"/>
  <c r="D547" i="43"/>
  <c r="D443" i="38"/>
  <c r="D444" i="38" s="1"/>
  <c r="D42" i="43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390" i="33" l="1"/>
  <c r="D391" i="33" s="1"/>
  <c r="D202" i="33"/>
  <c r="D204" i="33"/>
  <c r="D205" i="33" s="1"/>
  <c r="D103" i="33"/>
  <c r="D548" i="33"/>
  <c r="D549" i="33" s="1"/>
  <c r="D101" i="33"/>
  <c r="D102" i="39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F512" i="31"/>
  <c r="E512" i="31"/>
  <c r="D512" i="31" s="1"/>
  <c r="F498" i="31"/>
  <c r="E498" i="31"/>
  <c r="D498" i="31" s="1"/>
  <c r="F476" i="31"/>
  <c r="E476" i="31"/>
  <c r="F439" i="31"/>
  <c r="E439" i="31"/>
  <c r="D439" i="31" s="1"/>
  <c r="F386" i="31"/>
  <c r="E386" i="31"/>
  <c r="D386" i="31" s="1"/>
  <c r="F353" i="31"/>
  <c r="E353" i="31"/>
  <c r="D353" i="31" s="1"/>
  <c r="F313" i="31"/>
  <c r="E313" i="31"/>
  <c r="D313" i="31" s="1"/>
  <c r="F261" i="31"/>
  <c r="E261" i="31"/>
  <c r="D261" i="31" s="1"/>
  <c r="F200" i="31"/>
  <c r="E200" i="31"/>
  <c r="D200" i="31" s="1"/>
  <c r="F153" i="31"/>
  <c r="E153" i="31"/>
  <c r="D153" i="31" s="1"/>
  <c r="F99" i="31"/>
  <c r="E99" i="31"/>
  <c r="D99" i="31" s="1"/>
  <c r="F41" i="31"/>
  <c r="E41" i="31"/>
  <c r="D41" i="31" s="1"/>
  <c r="B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476" i="31" l="1"/>
  <c r="B476" i="31" s="1"/>
  <c r="D477" i="31" s="1"/>
  <c r="D480" i="31" s="1"/>
  <c r="D481" i="31" s="1"/>
  <c r="D197" i="35"/>
  <c r="D201" i="31"/>
  <c r="D204" i="31" s="1"/>
  <c r="D205" i="31" s="1"/>
  <c r="B200" i="31"/>
  <c r="B512" i="31"/>
  <c r="D513" i="31" s="1"/>
  <c r="D514" i="31" s="1"/>
  <c r="B99" i="31"/>
  <c r="D100" i="31" s="1"/>
  <c r="B313" i="31"/>
  <c r="D314" i="31" s="1"/>
  <c r="B386" i="31"/>
  <c r="D387" i="31" s="1"/>
  <c r="B153" i="31"/>
  <c r="D154" i="31" s="1"/>
  <c r="B353" i="31"/>
  <c r="D354" i="31" s="1"/>
  <c r="B439" i="31"/>
  <c r="D440" i="31" s="1"/>
  <c r="B532" i="31"/>
  <c r="D533" i="31" s="1"/>
  <c r="D534" i="31" s="1"/>
  <c r="B261" i="31"/>
  <c r="D262" i="31" s="1"/>
  <c r="B498" i="31"/>
  <c r="D499" i="31" s="1"/>
  <c r="D63" i="35"/>
  <c r="D64" i="35" s="1"/>
  <c r="D149" i="35"/>
  <c r="D150" i="35" s="1"/>
  <c r="D161" i="35"/>
  <c r="D162" i="35" s="1"/>
  <c r="D133" i="35"/>
  <c r="D134" i="35" s="1"/>
  <c r="D118" i="35"/>
  <c r="D119" i="35" s="1"/>
  <c r="D102" i="35"/>
  <c r="D103" i="35" s="1"/>
  <c r="D42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478" i="31" l="1"/>
  <c r="D202" i="31"/>
  <c r="D388" i="31"/>
  <c r="D390" i="31"/>
  <c r="D391" i="31" s="1"/>
  <c r="D263" i="31"/>
  <c r="D265" i="31"/>
  <c r="D266" i="31" s="1"/>
  <c r="D317" i="31"/>
  <c r="D318" i="31" s="1"/>
  <c r="D315" i="31"/>
  <c r="D155" i="31"/>
  <c r="D157" i="31"/>
  <c r="D158" i="31" s="1"/>
  <c r="D441" i="31"/>
  <c r="D443" i="31"/>
  <c r="D444" i="31" s="1"/>
  <c r="D500" i="31"/>
  <c r="D502" i="31"/>
  <c r="D503" i="31" s="1"/>
  <c r="D357" i="31"/>
  <c r="D358" i="31" s="1"/>
  <c r="D355" i="31"/>
  <c r="D102" i="31"/>
  <c r="D103" i="31" s="1"/>
  <c r="D101" i="31"/>
  <c r="D198" i="35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s="1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D186" i="25"/>
  <c r="D187" i="25" s="1"/>
  <c r="D177" i="25"/>
  <c r="D178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25" l="1"/>
  <c r="D162" i="25" s="1"/>
  <c r="D63" i="25"/>
  <c r="D64" i="25" s="1"/>
  <c r="D149" i="25"/>
  <c r="D150" i="25" s="1"/>
  <c r="D133" i="25"/>
  <c r="D134" i="25" s="1"/>
  <c r="D118" i="25"/>
  <c r="D119" i="25" s="1"/>
  <c r="D84" i="25"/>
  <c r="D85" i="25" s="1"/>
  <c r="D102" i="25"/>
  <c r="D103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<sst xmlns="http://schemas.openxmlformats.org/spreadsheetml/2006/main" count="5230" uniqueCount="628">
  <si>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</si>
  <si>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</si>
  <si>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</si>
  <si>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</si>
  <si>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</si>
  <si>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</si>
  <si>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</si>
  <si>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</si>
  <si>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</si>
  <si>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</si>
  <si>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</si>
  <si>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</si>
  <si>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</si>
  <si>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</si>
  <si>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</si>
  <si>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</si>
  <si>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</si>
  <si>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</si>
  <si>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</si>
  <si>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</si>
  <si>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</si>
  <si>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</si>
  <si>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</si>
  <si>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</si>
  <si>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</si>
  <si>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</si>
  <si>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</si>
  <si>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</si>
  <si>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</si>
  <si>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</si>
  <si>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</si>
  <si>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</si>
  <si>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</si>
  <si>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</si>
  <si>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</si>
  <si>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</si>
  <si>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</si>
  <si>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</si>
  <si>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</si>
  <si>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</si>
  <si>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</si>
  <si>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</si>
  <si>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</si>
  <si>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</si>
  <si>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</si>
  <si>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</si>
  <si>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</si>
  <si>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</si>
  <si>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</si>
  <si>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</si>
  <si>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</si>
  <si>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</si>
  <si>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</si>
  <si>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</si>
  <si>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</si>
  <si>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</si>
  <si>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</si>
  <si>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</si>
  <si>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</si>
  <si>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</si>
  <si>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</si>
  <si>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</si>
  <si>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</si>
  <si>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</si>
  <si>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</si>
  <si>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</si>
  <si>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</si>
  <si>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</si>
  <si>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</si>
  <si>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</si>
  <si>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</si>
  <si>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</si>
  <si>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</si>
  <si>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</si>
  <si>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</si>
  <si>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</si>
  <si>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</si>
  <si>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</si>
  <si>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</si>
  <si>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</si>
  <si>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</si>
  <si>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</si>
  <si>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</si>
  <si>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</si>
  <si>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</si>
  <si>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</si>
  <si>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</si>
  <si>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</si>
  <si>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</si>
  <si>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</si>
  <si>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</si>
  <si>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</si>
  <si>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</si>
  <si>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</si>
  <si>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</si>
  <si>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</si>
  <si>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</si>
  <si>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</si>
  <si>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</si>
  <si>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</si>
  <si>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</si>
  <si>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</si>
  <si>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</si>
  <si>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</si>
  <si>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</si>
  <si>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</si>
  <si>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</si>
  <si>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</si>
  <si>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</si>
  <si>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</si>
  <si>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</si>
  <si>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</si>
  <si>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</si>
  <si>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</si>
  <si>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</si>
  <si>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</si>
  <si>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</si>
  <si>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</si>
  <si>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</si>
  <si>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</si>
  <si>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</si>
  <si>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</si>
  <si>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</si>
  <si>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</si>
  <si>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</si>
  <si>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</si>
  <si>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</si>
  <si>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</si>
  <si>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</si>
  <si>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</si>
  <si>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</si>
  <si>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</si>
  <si>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</si>
  <si>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</si>
  <si>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</si>
  <si>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</si>
  <si>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</si>
  <si>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</si>
  <si>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</si>
  <si>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</si>
  <si>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</si>
  <si>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</si>
  <si>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</si>
  <si>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</si>
  <si>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</si>
  <si>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</si>
  <si>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</si>
  <si>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</si>
  <si>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</si>
  <si>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</si>
  <si>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</si>
  <si>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</si>
  <si>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</si>
  <si>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</si>
  <si>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</si>
  <si>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</si>
  <si>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</si>
  <si>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</si>
  <si>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</si>
  <si>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</si>
  <si>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</si>
  <si>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</si>
  <si>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</si>
  <si>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</si>
  <si>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</si>
  <si>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</si>
  <si>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</si>
  <si>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</si>
  <si>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</si>
  <si>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</si>
  <si>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</si>
  <si>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</si>
  <si>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</si>
  <si>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</si>
  <si>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</si>
  <si>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</si>
  <si>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</si>
  <si>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</si>
  <si>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</si>
  <si>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</si>
  <si>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</si>
  <si>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</si>
  <si>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</si>
  <si>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</si>
  <si>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</si>
  <si>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</si>
  <si>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</si>
  <si>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</si>
  <si>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</si>
  <si>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</si>
  <si>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</si>
  <si>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</si>
  <si>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</si>
  <si>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</si>
  <si>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</si>
  <si>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</si>
  <si>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</si>
  <si>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</si>
  <si>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</si>
  <si>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</si>
  <si>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</si>
  <si>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</si>
  <si>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</si>
  <si>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</si>
  <si>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</si>
  <si>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</si>
  <si>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</si>
  <si>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</si>
  <si>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</si>
  <si>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</si>
  <si>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</si>
  <si>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</si>
  <si>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</si>
  <si>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</si>
  <si>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</si>
  <si>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</si>
  <si>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</si>
  <si>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</si>
  <si>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</si>
  <si>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</si>
  <si>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</si>
  <si>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</si>
  <si>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</si>
  <si>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</si>
  <si>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</si>
  <si>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</si>
  <si>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</si>
  <si>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</si>
  <si>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</si>
  <si>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</si>
  <si>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</si>
  <si>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</si>
  <si>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</si>
  <si>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</si>
  <si>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</si>
  <si>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</si>
  <si>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</si>
  <si>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</si>
  <si>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</si>
  <si>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</si>
  <si>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</si>
  <si>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</si>
  <si>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</si>
  <si>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</si>
  <si>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</si>
  <si>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</si>
  <si>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</si>
  <si>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</si>
  <si>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</si>
  <si>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</si>
  <si>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</si>
  <si>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</si>
  <si>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</si>
  <si>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</si>
  <si>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</si>
  <si>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</si>
  <si>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</si>
  <si>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</si>
  <si>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</si>
  <si>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</si>
  <si>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</si>
  <si>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</si>
  <si>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</si>
  <si>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</si>
  <si>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</si>
  <si>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</si>
  <si>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</si>
  <si>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</si>
  <si>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</si>
  <si>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</si>
  <si>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</si>
  <si>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</si>
  <si>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</si>
  <si>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</si>
  <si>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</si>
  <si>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</si>
  <si>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</si>
  <si>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</si>
  <si>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</si>
  <si>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</si>
  <si>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</si>
  <si>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</si>
  <si>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</si>
  <si>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</si>
  <si>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</si>
  <si>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</si>
  <si>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</si>
  <si>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</si>
  <si>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</si>
  <si>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</si>
  <si>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</si>
  <si>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</si>
  <si>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</si>
  <si>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</si>
  <si>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</si>
  <si>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</si>
  <si>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</si>
  <si>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</si>
  <si>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</si>
  <si>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</si>
  <si>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</si>
  <si>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</si>
  <si>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</si>
  <si>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</si>
  <si>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</si>
  <si>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</si>
  <si>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</si>
  <si>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</si>
  <si>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</si>
  <si>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</si>
  <si>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</si>
  <si>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</si>
  <si>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</si>
  <si>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</si>
  <si>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</si>
  <si>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</si>
  <si>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</si>
  <si>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</si>
  <si>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</si>
  <si>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</si>
  <si>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</si>
  <si>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</si>
  <si>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</si>
  <si>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</si>
  <si>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</si>
  <si>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</si>
  <si>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</si>
  <si>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</si>
  <si>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</si>
  <si>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</si>
  <si>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</si>
  <si>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</si>
  <si>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</si>
  <si>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</si>
  <si>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</si>
  <si>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</si>
  <si>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</si>
  <si>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</si>
  <si>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</si>
  <si>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</si>
  <si>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</si>
  <si>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</si>
  <si>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</si>
  <si>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</si>
  <si>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</si>
  <si>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</si>
  <si>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</si>
  <si>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</si>
  <si>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</si>
  <si>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</si>
  <si>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</si>
  <si>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</si>
  <si>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</si>
  <si>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</si>
  <si>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</si>
  <si>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</si>
  <si>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</si>
  <si>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</si>
  <si>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</si>
  <si>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</si>
  <si>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</si>
  <si>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</si>
  <si>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</si>
  <si>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</si>
  <si>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</si>
  <si>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</si>
  <si>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</si>
  <si>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</si>
  <si>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</si>
  <si>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</si>
  <si>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</si>
  <si>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</si>
  <si>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</si>
  <si>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</si>
  <si>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</si>
  <si>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</si>
  <si>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</si>
  <si>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</si>
  <si>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</si>
  <si>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</si>
  <si>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</si>
  <si>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</si>
  <si>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</si>
  <si>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</si>
  <si>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</si>
  <si>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</si>
  <si>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</si>
  <si>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</si>
  <si>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</si>
  <si>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</si>
  <si>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</si>
  <si>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</si>
  <si>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</si>
  <si>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</si>
  <si>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</si>
  <si>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</si>
  <si>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</si>
  <si>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</si>
  <si>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</si>
  <si>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</si>
  <si>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</si>
  <si>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</si>
  <si>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</si>
  <si>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</si>
  <si>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</si>
  <si>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</si>
  <si>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</si>
  <si>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</si>
  <si>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</si>
  <si>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</si>
  <si>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</si>
  <si>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Chambre froide négative: le revêtement de l’entrée de la chambre est ébréché et cassé</t>
  </si>
  <si>
    <t>LAFAYETTE</t>
  </si>
  <si>
    <t>Monte charge sale</t>
  </si>
  <si>
    <t xml:space="preserve">l’étiquette de pain du fournisseur halima ben farhat comporte DL à la place de DF (date de fabrication), l’étiquetage est caché par la mention offre spéciale, verrine de mousse au chocolat comportant étiquette verrine de fruits </t>
  </si>
  <si>
    <t>les cercles de gateau sont sales apres nettoyage</t>
  </si>
  <si>
    <t>Etat d'usure avancée des paniers en rotins utilisés pour l'exposition des morceaux de cake. Le nettoyage de ces équipements devient difficile. Remplacer ces éléments par du matériel nettoyable.</t>
  </si>
  <si>
    <t>La réserve n'est pas cloisonnée.</t>
  </si>
  <si>
    <t>néon non protégé au niveau de la boulangerie</t>
  </si>
  <si>
    <t>les sandwichs sont exposés en partie a température ambiante vu leur nombre élevé</t>
  </si>
  <si>
    <t>néon au labo non fonctionnel, et néon chambre froide négative non fonctionnel</t>
  </si>
  <si>
    <t>meuble d'exposition à moitié protégé</t>
  </si>
  <si>
    <t>hotte en panne</t>
  </si>
  <si>
    <t>salade houria exposée et identifiée par une ancienne DLC 01/03/18 alors que la DLC sur etiquette balance est 02/03/18</t>
  </si>
  <si>
    <t>manque de conservation des certificats sanitaires</t>
  </si>
  <si>
    <t>objet personnel entreposé dans le porte stock sachet au niveau volailles trad</t>
  </si>
  <si>
    <t>DLC escalope poulet LS sur l'étiquette balance 03/03/18 &gt; DLC du fournisseur 02/03/18</t>
  </si>
  <si>
    <t>manque d'égouttoir pour les abats</t>
  </si>
  <si>
    <t>Poussoir sale, grilles évaporateurs du labo sales</t>
  </si>
  <si>
    <t>Température mesurée à cœur de cuisse de dinde 3,6°C</t>
  </si>
  <si>
    <t>thermomètre afficheur linéaire LS et trad non fonctionnel</t>
  </si>
  <si>
    <t>sur la fiche de tracabilité des produits LS :indiquer la date de réception du poisson</t>
  </si>
  <si>
    <t>siphon non protégé</t>
  </si>
  <si>
    <t>néon grilé au niveau du meuble surgelés</t>
  </si>
  <si>
    <t>Présence d’un paquet Choco linis de dont la DLC 19/01/2018</t>
  </si>
  <si>
    <t>Chambre froide négative: le revêtement de l’entrée de la chambre est ébréché et cassé et sol de la chambre froide positive est écaillé</t>
  </si>
  <si>
    <t>manque de cache néon au niveau des douches hommes</t>
  </si>
  <si>
    <t>absence de distributeur  savon liquide en fromage charcuterie</t>
  </si>
  <si>
    <t>absence de distributeur papier en fromage charcuterie</t>
  </si>
  <si>
    <t>absence de plan d'action suite aux analyses non conformes</t>
  </si>
  <si>
    <t>Stagnation d'eau au sol du rayon poissonnerie vu la conception initiale de la pente d'écoulement.</t>
  </si>
  <si>
    <t>Revêtement du monte-charge rouillé</t>
  </si>
  <si>
    <t>revetement du sol crevassé</t>
  </si>
  <si>
    <t>la durée de vie du soufflet goutta est de 3 mois sur l’étiquette balance, manque de DLC sur l’étiquette balance de l’escalope de dinde pané,                   salade houria exposée et identifiée par une ancienne DLC 01/03/18 alors que la DLC sur etiquette balance est 02/03/18</t>
  </si>
  <si>
    <t>verifier l'identification des produits au rayon</t>
  </si>
  <si>
    <t>Directeur &amp; chefs rayons</t>
  </si>
  <si>
    <t>Le revêtement du sol est crevassé.</t>
  </si>
  <si>
    <t>Absence de rideaux à lanières dans au niveau de la porte de réception pour empêcher la pénétration de mouches.</t>
  </si>
  <si>
    <t>Respecter la date de retrait des produits.</t>
  </si>
  <si>
    <t>Présence de souillures dans les grilles du meuble fromage et charcuterie.</t>
  </si>
  <si>
    <t>Absence de distributeur de papier essuie-mains au rayon fromage/ volaille trad.</t>
  </si>
  <si>
    <t>Présence de savon liquide dans le flacon d'origine mais le dispositif est vide.</t>
  </si>
  <si>
    <t>Bouchage à l'évier du rayon volaille trad.</t>
  </si>
  <si>
    <t>Augmenter la fréquence de nettoyage des DEIV.</t>
  </si>
  <si>
    <t>Etat de salissure avancée du meuble volaille trad.</t>
  </si>
  <si>
    <t>Renforcer le nettoyage et désinfection du meuble.</t>
  </si>
  <si>
    <t>Le plan de nettoyage et désinfection du local et matériel n'est pas communiqué et affiché.</t>
  </si>
  <si>
    <t>Utilisation de pulvérisateur d'insecticide au rayon volaille trad. Il s'agit d'une non-conformité réglementaire.</t>
  </si>
  <si>
    <t xml:space="preserve">Interdire cette pratique.
</t>
  </si>
  <si>
    <t xml:space="preserve">Le pesage des bananes &amp; kiwi et épices est réalisé par une balance placée au rayon fromage. Cette opération se déroule à coté de la trancheuse à charcuterie.
Attention au risque de contamination croisée. </t>
  </si>
  <si>
    <t>Prévoir une zone séparée pour le pesage des épices et fruits (banane et kiwi).</t>
  </si>
  <si>
    <t>Exposition des produits 'Nwasser et Hlelim' dans le meuble froid. Le fournisseur n'indique pas la température de stockage de ces produits. Avertir le service qualité sur cet écart.</t>
  </si>
  <si>
    <t xml:space="preserve">T° laboratoire de l'ordre de 22°C </t>
  </si>
  <si>
    <t>Meuble d'exposition partiellement protégé.
Les vitre du meuble froid sont brisées.
Les vitres du meuble des pizzas sont détériorées.</t>
  </si>
  <si>
    <t>Renforcer les actions de nettoyage et dégraissage des équipements.</t>
  </si>
  <si>
    <t>La température de l'huile a atteint 289°C &gt; 170°C.</t>
  </si>
  <si>
    <t>Revoir le système de réchauffage de la friteuse.</t>
  </si>
  <si>
    <t>Les manches des paniers de la friteuse sont abimées.</t>
  </si>
  <si>
    <t>Ajuster la température du meuble froid.</t>
  </si>
  <si>
    <t>Billots fissurés.</t>
  </si>
  <si>
    <t>T° laboratoire de l'ordre de 17°C &gt; 10°C</t>
  </si>
  <si>
    <t>Accrochage d’une carcasse bovine par un fil en plastique n’ayant pas de preuve d’alimentarité.
On note la présence d'une mouche sur le fil.</t>
  </si>
  <si>
    <t xml:space="preserve">Stockage des emballages et du savon liquide dans la chambre froide.
</t>
  </si>
  <si>
    <t>T° affichée 5°C,T° mesurée -2°C</t>
  </si>
  <si>
    <t>Le distributeur de savon liquide du rayon poissonnerie est abimé.</t>
  </si>
  <si>
    <t>Présence de rouille sur la gaine de fabrique de glace. Les vis de fixation sont aussi rouillées.</t>
  </si>
  <si>
    <t>T° chambre froide 3°C</t>
  </si>
  <si>
    <t>Absence d'identification de la date de réception des produits 'Merlan &amp; chevrettes'.</t>
  </si>
  <si>
    <t>Le service technique n'a pas encore réalisé le nettoyage approfondi de la machine suite aux résultats non conformes de la glace.</t>
  </si>
  <si>
    <t>Les certificats de salubrité des produits de la mer surgelés ne sont pas archivés au niveau du rayon.</t>
  </si>
  <si>
    <t>Réparer et entretenir les chambres de pousse.</t>
  </si>
  <si>
    <t>Présence de piqûres de moisissures sur les tapis de la façonneuse. Les autres tapis ont été nettoyés.</t>
  </si>
  <si>
    <t xml:space="preserve">Présence de rouille sur le revêtement externe de la chambre froide traiteur, sur le revêtement du meuble boucherie LS et les revêtements muraux de la casserie et plonge boucherie.
</t>
  </si>
  <si>
    <t xml:space="preserve">Absence de la liste des ingrédients sur les étiquettes UHD de la pâtisserie tunisienne (reconditionnée par UHD).
</t>
  </si>
  <si>
    <t>Présence de piqûres de moisissures sur le revêtement des meubles yaourts.</t>
  </si>
  <si>
    <t>Développement de rouille sur les boites de conserve d'artichauts marinés à l'huile 'Mediterra food'. Aviser le fournisseur sur cet écart.</t>
  </si>
  <si>
    <t>Présence de toile d'araignée au plafond de la zone de stockage des épices.</t>
  </si>
  <si>
    <t>Le revêtement du sol est écaillé.</t>
  </si>
  <si>
    <t xml:space="preserve">Ecaillement du revêtement du sol en face de la chambre froide
</t>
  </si>
  <si>
    <t>Le DEIV du local déchets est non fonctionnel.</t>
  </si>
  <si>
    <t>Etat d'usure avancée des chariots destinés au stockage des restes d'emballage.</t>
  </si>
  <si>
    <t>Non disponibilité des dossiers médicaux et des résultats d'analyse copro des opérateurs externes à Carrefour 'Chahia'.</t>
  </si>
  <si>
    <t>Les plaques externes de la hotte sont souillées.
Accumulation de résidus brulés sur les parois internes de la friteuse.</t>
  </si>
  <si>
    <t xml:space="preserve">Elévation de la température à cœur des morceaux de fromage et charcuterie (T° prélevée &gt; 14°C) suite à une attente prolongée à température ambiante. On note que la porte du laboratoire donnant sur le rayon est maintenue continuellement ouverte et que la température du laboratoire est de l'ordre de 22°C.
</t>
  </si>
  <si>
    <t xml:space="preserve">Les morceaux de volaille non conformes sont jetés à la poubelle et ne sont pas placés dans la zone de produits casse.
</t>
  </si>
  <si>
    <t xml:space="preserve">Manque d'indication de prix de vente pour la menthe fraiche et séchée.
Les boules de harissa, emballées par le fournisseur 'Copra', sont dépourvues d'étiquettes. 
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</si>
  <si>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</si>
  <si>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</si>
  <si>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</si>
  <si>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L'huile de friture est de couleur brunâtre vu la température très élevée de la friteuse (T° mesurée de l'huile &gt; 280°C).  La vérification de la température de l'huile n'est pas réalisé comme indiqué dans l'instruction de friture communiquée au rayon. Avertir le service technique sur cet écart.</t>
  </si>
  <si>
    <t>Dépassement de la date de retrait de plusieurs pots de ricotta 'Meriah' ayant une DLC le 06/07/20185. Ces produits ont été aussi découpés et emballés en portions.</t>
  </si>
  <si>
    <t xml:space="preserve">Respect des durées de vie des produits trad. exposés dans le stand </t>
  </si>
  <si>
    <t>Manque d'égouttoir pour exposition des abats.</t>
  </si>
  <si>
    <t>Les pastèques découpées et emballées ne font pas l'objet de décontamination.</t>
  </si>
  <si>
    <t>Les DEIV des rayons fromage et volaille trad. sont remplis de cadavres d'insectes</t>
  </si>
  <si>
    <t>Mme Meriam CHOUCHENE</t>
  </si>
  <si>
    <t>T° prélevée par thermosonde dans la zone supérieure du meuble froid est de l'ordre de 25°C&gt; 10°C.
T° prélevée par thermosonde dans la zone inférieure du meuble est de l'ordre de 12°C.</t>
  </si>
  <si>
    <t>L'accès au local déchet de la boucherie est protégé par un rideau à lanières.</t>
  </si>
  <si>
    <t>La réserve n'est pas cloisonnée</t>
  </si>
  <si>
    <t>Le local de la casserie n'est pas cloisonné</t>
  </si>
  <si>
    <t>Ecaillement du revêtement du monte-charge.</t>
  </si>
  <si>
    <t>Taux d'hygrométrie 49%</t>
  </si>
  <si>
    <t>Protéger correctement le meuble d'exposition.
Remplacer les vitres abimés des meubles froids et pizza.</t>
  </si>
  <si>
    <t>La manche de la trancheuse est attachée par un emballage en plastique.</t>
  </si>
  <si>
    <t>Procéder à un traitement antirouille pour les revêtements corrodés.</t>
  </si>
  <si>
    <t xml:space="preserve">Présence de mouches au rayon volaille trad. &amp; fromage &amp; boucherie LS &amp; poissonnerie.
présence de cafards germaniques derrière et dans la porte l’armoire froide des produits casse
</t>
  </si>
  <si>
    <t>Renforcer la lutte contre les mouches et les cafards germaniques.</t>
  </si>
  <si>
    <t>Stagnation d'eau au sol du laboratoire pâtisserie suite aux opérations de nettoyage. Revoir le système de drainage des eaux à ce niveau.</t>
  </si>
  <si>
    <t>Taux de réalisation du plan d'action précédent</t>
  </si>
  <si>
    <t>Directeur du magasin et chefs rayons</t>
  </si>
  <si>
    <t>quelques filets de cuisson de baguettes sont effilochées</t>
  </si>
  <si>
    <t>manque de tracabilité pour assortiment x4 emballés le 22/09/18</t>
  </si>
  <si>
    <t>huile de maîs indiqué sur l'étiquette balance de cake noisette alors que l'huile utilisée peut etre changée par celle de tournesol</t>
  </si>
  <si>
    <t>manque de cache néon au niveau de la boulangerie</t>
  </si>
  <si>
    <t>labo en remodeling</t>
  </si>
  <si>
    <t>hotte sale au dessus de la friteuse</t>
  </si>
  <si>
    <t>cumul de restes alimentaires au niveau des deux trous de la vitrine réfrigérée</t>
  </si>
  <si>
    <t>manque de vitre pour le présentoir réfrigéré</t>
  </si>
  <si>
    <t>manque de porte pour la rotissoire</t>
  </si>
  <si>
    <t>T° prélevée par thermosonde est 19°C.
et celle affiché 4,9°C</t>
  </si>
  <si>
    <t>Revoir la température du meuble</t>
  </si>
  <si>
    <t>les trous ne sont pas protégées suite aux travaux de remodeling</t>
  </si>
  <si>
    <t>les DEIV du rayon fromages charcuterie sont remplis de cadavres d’insectes</t>
  </si>
  <si>
    <t>OK</t>
  </si>
  <si>
    <t>En boucherie déplacer le distributeur de papier au dessus du lave main</t>
  </si>
  <si>
    <t>plinthe décollée au niveau du labo</t>
  </si>
  <si>
    <t>en boucherie robinet de la plonge cassée et non fonctionelle</t>
  </si>
  <si>
    <t>manque de pistolet pour la centrale de nettoyage de la boul/pat
en boucherie la centrale de nettoyage fonctionne ans produits de Nettoyage desinfection vu l’absence de conduite</t>
  </si>
  <si>
    <t>Acceptation de deux carcasses ovines le 22/09/18 alors que le certificat de salubrité comprend une seule carcasse</t>
  </si>
  <si>
    <t>manque de conservation des certificats de salubrité des produits de la mer livrés par l'entrepot
Acceptation de deux carcasses ovines le 22/09/18 alors que le certificat de salubrité comprend une seule carcasse</t>
  </si>
  <si>
    <t>vérifier le contenu des certificats de salubrité selon les produits livrés</t>
  </si>
  <si>
    <t>entreposage des abats sans égouttoir malgré plusieurs mails envoyés par le magasin</t>
  </si>
  <si>
    <t>absence de fiches d'autocontroles de nettoyage desinfection</t>
  </si>
  <si>
    <t>absence de fiches d'autocontroles de température</t>
  </si>
  <si>
    <t xml:space="preserve">assurer l'enregistrement d'autocontroles de nettoyage desinfection </t>
  </si>
  <si>
    <t>assurer l'enregistrement d'autocontroles de température</t>
  </si>
  <si>
    <t>absnce de rapport d'audit et de son plan d'action</t>
  </si>
  <si>
    <t>afficher le rapport et etablir le plan d'action</t>
  </si>
  <si>
    <t>le couvercle de la poubelle volaille trad est cassé</t>
  </si>
  <si>
    <t>manque de verification du thermomètre depuis le 02/07/18</t>
  </si>
  <si>
    <t>absence d'eau chaude en boucherie</t>
  </si>
  <si>
    <t>T° affichée 2,9°C,T° mesurée -3,3°C</t>
  </si>
  <si>
    <t>T° affichée 7,3°C,T° mesurée 4,3°C</t>
  </si>
  <si>
    <t>manque d'enregistrement du suivi de la température a cœur des produits</t>
  </si>
  <si>
    <t>stockage anarchique et non organisé des produits de mer surgelés et saumons risque de contamination des autres produits (traiteur, et boulangerie)</t>
  </si>
  <si>
    <t>Chambre froide négative: depot de givre au niveau du sol</t>
  </si>
  <si>
    <t>Chambre froide négative: plinthe cassée et ébréchée</t>
  </si>
  <si>
    <t xml:space="preserve">peinture écaillée au niveau plafond de la ch froide positive
Chambre froide négative: plinthe cassée et ébréchée
</t>
  </si>
  <si>
    <t xml:space="preserve">présence de traces de moisissures sur la plinthe de la chambre froide
</t>
  </si>
  <si>
    <t>: étiquetage non conforme : charcuterie tranchée et sous vide chahia portant une  DLC  31/09/18 pour lot 18260 : jambon de boeuf, saucisson de dinde à l’ail et salami de bœuf</t>
  </si>
  <si>
    <t>présence de goutelettes d’eau au niveau du linéaire</t>
  </si>
  <si>
    <t>étiquetage non conforme pizza surgelée FINO : manque de DF et numéro de lot et en plus la DLC est mentionné sur une étiquette adhésive.</t>
  </si>
  <si>
    <t xml:space="preserve">étiquetage non conforme :brownies mama mia lot 113/215 et 113/220 : DF, DLC et lot invisible vu que l’impression est faite en noir sur la partie marron de l’emballage et non pas à l’endroit blanc dédié pour ca.
</t>
  </si>
  <si>
    <t>Manque d'enregistrement du suivi de température à cœur des produits</t>
  </si>
  <si>
    <t xml:space="preserve">Chambre froide négative: plinthe cassée et ébréchée
</t>
  </si>
  <si>
    <t xml:space="preserve">le meuble d’exposition est souillé avec présence de cadavres de mouches
</t>
  </si>
  <si>
    <t>présence de 7 unités de poichiche moulu périmés dont la DLC 06/09/18</t>
  </si>
  <si>
    <t>Renforcer le contrôle de DLC</t>
  </si>
  <si>
    <t>pate d'ail et harissa non protégés</t>
  </si>
  <si>
    <t xml:space="preserve">protéger les produits exposés  (harissa et pâte d'ail)
</t>
  </si>
  <si>
    <t>Absence de distributeur de savon liquide au rayon fromage/ volaille trad.</t>
  </si>
  <si>
    <t>Absence de rideaux à lanières  au niveau de la porte de réception pour empêcher la pénétration de mouches.</t>
  </si>
  <si>
    <t>présence de cafards au niveau réserve farine</t>
  </si>
  <si>
    <t>Directeur magasin &amp; chefs rayons</t>
  </si>
  <si>
    <t>Absence de la procédure de N&amp;D et des fiches de suivi.</t>
  </si>
  <si>
    <t>Le nettoyage de la balance est réalisé au niveau de la poissonnerie. Attention au risque de contamination croisée.</t>
  </si>
  <si>
    <t>Absence de station de nettoyage au niveau de la réception.</t>
  </si>
  <si>
    <t>Implanter une station de nettoyage au niveau de la réception.</t>
  </si>
  <si>
    <t>Colmater les trous aux murs.</t>
  </si>
  <si>
    <t>Egouttage du condensat de l'évaporateur.</t>
  </si>
  <si>
    <t>T° laboratoire 13°C</t>
  </si>
  <si>
    <t>Protéger l'accès du local déchet de la boucherie.</t>
  </si>
  <si>
    <t>Selon le chef rayon, les framboises ne font pas objet de décontamination vu leur fragilité.</t>
  </si>
  <si>
    <t>Assurer la décontamination de tous les fruits avant utilisation.</t>
  </si>
  <si>
    <t>Ecaillement du revêtement du sol</t>
  </si>
  <si>
    <t>Le démontage ne peut être assuré que par l'équipe technique. Absence de preuve de suivi.</t>
  </si>
  <si>
    <t>Présence de souillures sous les meubles d'exposition des fromages.</t>
  </si>
  <si>
    <t>Stockage des abats déballés sans égouttoir.</t>
  </si>
  <si>
    <t>Mauvais drainage de l'eau stagnante du stand poissonnerie.</t>
  </si>
  <si>
    <t>Développement de rouille au plafond de la chambre froide.</t>
  </si>
  <si>
    <t>Développement de rouille sur les parois internes et externe de la fabrique de glace.</t>
  </si>
  <si>
    <t>Fixer le revêtement du sol du laboratoire.
Fixer le revêtement du sol de la plonge.</t>
  </si>
  <si>
    <t>T° meuble froid 5°C, T° prélevée 16°C</t>
  </si>
  <si>
    <t>T° salade Ommek Mechouia 16,5°C.</t>
  </si>
  <si>
    <t>T° laboratoire 17°C &gt; 12°C.</t>
  </si>
  <si>
    <t>Présence d'un cadavre de cafard derrière le meuble.</t>
  </si>
  <si>
    <t>Le référentiel qualité stipule que la durée d'exposition doit être de 4H en respectant la chaine chaude (Vente à 63°C minimum)</t>
  </si>
  <si>
    <t xml:space="preserve">Exposition des poulets rôtis sur un présentoir chaud; la température prélevée des poulets est de 43°C à cœur. La durée prévue pour l'exposition des poulets est de 4H. </t>
  </si>
  <si>
    <t>Utilisation d'un couteau bleu dans la boucherie.
Absence d'identification indiquant l'identification des ustensiles de découpe.</t>
  </si>
  <si>
    <t>Manque d'étiquettes UHD sur les boules de Harissa.</t>
  </si>
  <si>
    <t>Etat de propreté insatisfaisant du meuble volaille trad.</t>
  </si>
  <si>
    <t>Le nettoyage de la presse orange ne fait pas objet de suivi.</t>
  </si>
  <si>
    <t>Présence de rouille sur les étagères des conserves.</t>
  </si>
  <si>
    <t>Prévoir la procédure de nettoyage et assurer le remplissage des fiches de suivi.</t>
  </si>
  <si>
    <t xml:space="preserve">Stockage d'un fardeau composé de 6 briques de lait au niveau du laboratoire. </t>
  </si>
  <si>
    <t>Interdire cette pratique.</t>
  </si>
  <si>
    <t xml:space="preserve">
</t>
  </si>
  <si>
    <t>Bien que la Lécithine de Soja existe dans la composition du la matière grasse 'Sahla', cet ingrédient ‘allergène’ n’est pas indiqué dans la liste des composants UHD. 
Suite à une vérification de la traçabilité des tartelettes citron *2 (DE 12/12/2018), l'étiquette UHD indique la présence de beurre lorsque la crème a été fabriquée par une matière grasse végétale (vu la pénurie de beurre). Avertir les services concernés sur cet écart.</t>
  </si>
  <si>
    <t>Port de chaussures et/ou vêtement de ville (manteau).</t>
  </si>
  <si>
    <t>Les produits 'casse' étaient maintenus dans la poubelle et non placés dans la zone casse.</t>
  </si>
  <si>
    <t>Barbe non protégée.</t>
  </si>
  <si>
    <t>Manipulation manuelle de la poubelle suite au lavage des mains.</t>
  </si>
  <si>
    <t>Les DEIV du rayon fromage/ charcuterie sont remplis de cadavres d'insectes.</t>
  </si>
  <si>
    <t>Présence de mégots de cigarettes au quai de réception. La zone manque de propreté.</t>
  </si>
  <si>
    <t>La température prélevée de la salade 'Ommek Houria' est 16,5°C &gt; 10°C. Aucune action corrective n'a été mise en œuvre.</t>
  </si>
  <si>
    <t>La vérification du tamis n'est pas possible; le démontage de l'appareil ne peut être assuré que par l'équipe technique.
Les enregistrements sont relatifs uniquement à la mise en marche de l'appareil.</t>
  </si>
  <si>
    <t>Ecaillement du revêtement du sol.</t>
  </si>
  <si>
    <t>Réserve non cloisonnée.</t>
  </si>
  <si>
    <t>Présence de carrelage crevassé au laboratoire qui engendre la stagnation d'eau aux crevasses.
Ecaillement du revêtement du sol de la plonge.
Casserie non cloisonnée.</t>
  </si>
  <si>
    <t>Présence de rouille sur le meuble boucherie LS.</t>
  </si>
  <si>
    <t>Ecaillement du revêtement mural de la plonge de la pâtisserie et boucherie.</t>
  </si>
  <si>
    <t>Local déchet de la boucherie n'est pas muni de porte; uniquement protégé par des rideaux à lanières.</t>
  </si>
  <si>
    <t>Ecaillement du revêtement interne du monte-charge.</t>
  </si>
  <si>
    <t>Les hottes ne sont pas fonctionnelles.</t>
  </si>
  <si>
    <t>Ecaillement des revêtements muraux. Présence de fissures à ce niveau.</t>
  </si>
  <si>
    <t>Présence de plusieurs brèches au revêtement mural de la boucherie et poissonnerie.</t>
  </si>
  <si>
    <t>Présence d'un cafard au stand de la poissonnerie.</t>
  </si>
  <si>
    <t>Développement de moisissures dans les framboises prêtes à l'utilisation. Ces produits étaient entreposés à proximité des autres préparations prêtes à la cuisson.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</si>
</sst>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b/>
      <sz val="18"/>
      <color rgb="FF0070C0"/>
      <name val="Century Gothic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4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165" fontId="8" fillId="0" borderId="1" xfId="0" applyNumberFormat="1" applyFont="1" applyBorder="1" applyAlignment="1" applyProtection="1">
      <alignment horizontal="left" wrapText="1"/>
      <protection locked="0"/>
    </xf>
    <xf numFmtId="0" fontId="45" fillId="0" borderId="0" xfId="0" applyFont="1" applyAlignment="1">
      <alignment horizontal="left" vertical="center" readingOrder="1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9" fontId="14" fillId="0" borderId="3" xfId="0" applyNumberFormat="1" applyFont="1" applyFill="1" applyBorder="1" applyAlignment="1" applyProtection="1">
      <alignment wrapText="1"/>
    </xf>
    <xf numFmtId="0" fontId="44" fillId="0" borderId="4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vertical="center" wrapText="1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  <xf numFmtId="166" fontId="8" fillId="0" borderId="0" xfId="0" applyNumberFormat="1" applyFont="1" applyFill="1"/>
    <xf numFmtId="166" fontId="3" fillId="4" borderId="0" xfId="0" applyNumberFormat="1" applyFont="1" applyFill="1" applyBorder="1" applyAlignment="1" applyProtection="1">
      <alignment horizontal="left" vertical="center" wrapText="1"/>
      <protection hidden="1"/>
    </xf>
    <xf numFmtId="166" fontId="26" fillId="7" borderId="1" xfId="0" applyNumberFormat="1" applyFont="1" applyFill="1" applyBorder="1" applyAlignment="1" applyProtection="1">
      <alignment horizontal="center"/>
      <protection hidden="1"/>
    </xf>
    <xf numFmtId="166" fontId="14" fillId="0" borderId="0" xfId="0" applyNumberFormat="1" applyFont="1" applyFill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0.71875</c:v>
                </c:pt>
                <c:pt idx="3">
                  <c:v>0.875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781712"/>
        <c:axId val="60794768"/>
      </c:barChart>
      <c:catAx>
        <c:axId val="6078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794768"/>
        <c:crosses val="autoZero"/>
        <c:auto val="1"/>
        <c:lblAlgn val="ctr"/>
        <c:lblOffset val="100"/>
        <c:noMultiLvlLbl val="0"/>
      </c:catAx>
      <c:valAx>
        <c:axId val="6079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78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0.59090909090909094</c:v>
                </c:pt>
                <c:pt idx="3">
                  <c:v>0.97368421052631582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389760"/>
        <c:axId val="59384320"/>
      </c:barChart>
      <c:catAx>
        <c:axId val="593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384320"/>
        <c:crosses val="autoZero"/>
        <c:auto val="1"/>
        <c:lblAlgn val="ctr"/>
        <c:lblOffset val="100"/>
        <c:noMultiLvlLbl val="0"/>
      </c:catAx>
      <c:valAx>
        <c:axId val="5938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38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390304"/>
        <c:axId val="59390848"/>
      </c:barChart>
      <c:catAx>
        <c:axId val="5939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390848"/>
        <c:crosses val="autoZero"/>
        <c:auto val="1"/>
        <c:lblAlgn val="ctr"/>
        <c:lblOffset val="100"/>
        <c:noMultiLvlLbl val="0"/>
      </c:catAx>
      <c:valAx>
        <c:axId val="5939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39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0.5</c:v>
                </c:pt>
                <c:pt idx="2">
                  <c:v>0.83333333333333337</c:v>
                </c:pt>
                <c:pt idx="3">
                  <c:v>0.66666666666666663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378336"/>
        <c:axId val="59385408"/>
      </c:barChart>
      <c:catAx>
        <c:axId val="5937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385408"/>
        <c:crosses val="autoZero"/>
        <c:auto val="1"/>
        <c:lblAlgn val="ctr"/>
        <c:lblOffset val="100"/>
        <c:noMultiLvlLbl val="0"/>
      </c:catAx>
      <c:valAx>
        <c:axId val="5938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37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0.95454545454545459</c:v>
                </c:pt>
                <c:pt idx="2">
                  <c:v>0.95833333333333337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386496"/>
        <c:axId val="59375616"/>
      </c:barChart>
      <c:catAx>
        <c:axId val="5938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375616"/>
        <c:crosses val="autoZero"/>
        <c:auto val="1"/>
        <c:lblAlgn val="ctr"/>
        <c:lblOffset val="100"/>
        <c:noMultiLvlLbl val="0"/>
      </c:catAx>
      <c:valAx>
        <c:axId val="5937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38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5691472"/>
        <c:axId val="65689296"/>
      </c:barChart>
      <c:catAx>
        <c:axId val="6569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5689296"/>
        <c:crosses val="autoZero"/>
        <c:auto val="1"/>
        <c:lblAlgn val="ctr"/>
        <c:lblOffset val="100"/>
        <c:noMultiLvlLbl val="0"/>
      </c:catAx>
      <c:valAx>
        <c:axId val="6568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569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0.93220338983050843</c:v>
                </c:pt>
                <c:pt idx="1">
                  <c:v>0.83050847457627119</c:v>
                </c:pt>
                <c:pt idx="2">
                  <c:v>0.8041666666666667</c:v>
                </c:pt>
                <c:pt idx="3">
                  <c:v>0.83057851239669422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5693104"/>
        <c:axId val="65681680"/>
      </c:barChart>
      <c:catAx>
        <c:axId val="6569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5681680"/>
        <c:crosses val="autoZero"/>
        <c:auto val="1"/>
        <c:lblAlgn val="ctr"/>
        <c:lblOffset val="100"/>
        <c:noMultiLvlLbl val="0"/>
      </c:catAx>
      <c:valAx>
        <c:axId val="6568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569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0.95514950166112955</c:v>
                </c:pt>
                <c:pt idx="1">
                  <c:v>0.92833333333333334</c:v>
                </c:pt>
                <c:pt idx="2">
                  <c:v>0.92492012779552712</c:v>
                </c:pt>
                <c:pt idx="3">
                  <c:v>0.93606557377049182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5682224"/>
        <c:axId val="65687120"/>
      </c:barChart>
      <c:catAx>
        <c:axId val="6568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5687120"/>
        <c:crosses val="autoZero"/>
        <c:auto val="1"/>
        <c:lblAlgn val="ctr"/>
        <c:lblOffset val="100"/>
        <c:noMultiLvlLbl val="0"/>
      </c:catAx>
      <c:valAx>
        <c:axId val="6568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568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0.94367644574581899</c:v>
                </c:pt>
                <c:pt idx="1">
                  <c:v>0.87942090395480221</c:v>
                </c:pt>
                <c:pt idx="2">
                  <c:v>0.86454339723109697</c:v>
                </c:pt>
                <c:pt idx="3">
                  <c:v>0.88332204308359308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5688208"/>
        <c:axId val="65689840"/>
        <c:extLst xmlns:c16r2="http://schemas.microsoft.com/office/drawing/2015/06/chart"/>
      </c:barChart>
      <c:catAx>
        <c:axId val="65688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5689840"/>
        <c:crosses val="autoZero"/>
        <c:auto val="1"/>
        <c:lblAlgn val="ctr"/>
        <c:lblOffset val="100"/>
        <c:noMultiLvlLbl val="0"/>
      </c:catAx>
      <c:valAx>
        <c:axId val="656898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568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0.86900000000000011</c:v>
                </c:pt>
                <c:pt idx="1">
                  <c:v>0.76736111111111116</c:v>
                </c:pt>
                <c:pt idx="2">
                  <c:v>0.59166666666666679</c:v>
                </c:pt>
                <c:pt idx="3">
                  <c:v>0.77258064516129032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5692016"/>
        <c:axId val="420997536"/>
        <c:extLst xmlns:c16r2="http://schemas.microsoft.com/office/drawing/2015/06/chart"/>
      </c:barChart>
      <c:catAx>
        <c:axId val="6569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0997536"/>
        <c:crosses val="autoZero"/>
        <c:auto val="1"/>
        <c:lblAlgn val="ctr"/>
        <c:lblOffset val="100"/>
        <c:noMultiLvlLbl val="0"/>
      </c:catAx>
      <c:valAx>
        <c:axId val="42099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569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0.97368421052631582</c:v>
                </c:pt>
                <c:pt idx="2">
                  <c:v>0.97297297297297303</c:v>
                </c:pt>
                <c:pt idx="3">
                  <c:v>0.85526315789473684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786608"/>
        <c:axId val="60788240"/>
      </c:barChart>
      <c:catAx>
        <c:axId val="6078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788240"/>
        <c:crosses val="autoZero"/>
        <c:auto val="1"/>
        <c:lblAlgn val="ctr"/>
        <c:lblOffset val="100"/>
        <c:noMultiLvlLbl val="0"/>
      </c:catAx>
      <c:valAx>
        <c:axId val="60788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78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0.9285714285714286</c:v>
                </c:pt>
                <c:pt idx="2">
                  <c:v>0.98571428571428577</c:v>
                </c:pt>
                <c:pt idx="3">
                  <c:v>0.86111111111111116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790960"/>
        <c:axId val="60791504"/>
      </c:barChart>
      <c:catAx>
        <c:axId val="6079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791504"/>
        <c:crosses val="autoZero"/>
        <c:auto val="1"/>
        <c:lblAlgn val="ctr"/>
        <c:lblOffset val="100"/>
        <c:noMultiLvlLbl val="0"/>
      </c:catAx>
      <c:valAx>
        <c:axId val="6079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79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0.98333333333333328</c:v>
                </c:pt>
                <c:pt idx="1">
                  <c:v>0.71875</c:v>
                </c:pt>
                <c:pt idx="2">
                  <c:v>1</c:v>
                </c:pt>
                <c:pt idx="3">
                  <c:v>0.98333333333333328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888352"/>
        <c:axId val="2079888896"/>
      </c:barChart>
      <c:catAx>
        <c:axId val="207988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888896"/>
        <c:crosses val="autoZero"/>
        <c:auto val="1"/>
        <c:lblAlgn val="ctr"/>
        <c:lblOffset val="100"/>
        <c:noMultiLvlLbl val="0"/>
      </c:catAx>
      <c:valAx>
        <c:axId val="207988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88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0.91249999999999998</c:v>
                </c:pt>
                <c:pt idx="1">
                  <c:v>0.90243902439024393</c:v>
                </c:pt>
                <c:pt idx="2">
                  <c:v>0.90243902439024393</c:v>
                </c:pt>
                <c:pt idx="3">
                  <c:v>0.90243902439024393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886176"/>
        <c:axId val="2079882912"/>
      </c:barChart>
      <c:catAx>
        <c:axId val="207988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882912"/>
        <c:crosses val="autoZero"/>
        <c:auto val="1"/>
        <c:lblAlgn val="ctr"/>
        <c:lblOffset val="100"/>
        <c:noMultiLvlLbl val="0"/>
      </c:catAx>
      <c:valAx>
        <c:axId val="207988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886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0.97142857142857142</c:v>
                </c:pt>
                <c:pt idx="2">
                  <c:v>0.97222222222222221</c:v>
                </c:pt>
                <c:pt idx="3">
                  <c:v>0.98571428571428577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889440"/>
        <c:axId val="2079887808"/>
      </c:barChart>
      <c:catAx>
        <c:axId val="207988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887808"/>
        <c:crosses val="autoZero"/>
        <c:auto val="1"/>
        <c:lblAlgn val="ctr"/>
        <c:lblOffset val="100"/>
        <c:noMultiLvlLbl val="0"/>
      </c:catAx>
      <c:valAx>
        <c:axId val="207988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88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0.97499999999999998</c:v>
                </c:pt>
                <c:pt idx="2">
                  <c:v>0.97916666666666663</c:v>
                </c:pt>
                <c:pt idx="3">
                  <c:v>0.97826086956521741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891072"/>
        <c:axId val="2079893792"/>
      </c:barChart>
      <c:catAx>
        <c:axId val="207989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893792"/>
        <c:crosses val="autoZero"/>
        <c:auto val="1"/>
        <c:lblAlgn val="ctr"/>
        <c:lblOffset val="100"/>
        <c:noMultiLvlLbl val="0"/>
      </c:catAx>
      <c:valAx>
        <c:axId val="207989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89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0.77777777777777779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892160"/>
        <c:axId val="2079894336"/>
      </c:barChart>
      <c:catAx>
        <c:axId val="207989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894336"/>
        <c:crosses val="autoZero"/>
        <c:auto val="1"/>
        <c:lblAlgn val="ctr"/>
        <c:lblOffset val="100"/>
        <c:noMultiLvlLbl val="0"/>
      </c:catAx>
      <c:valAx>
        <c:axId val="207989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89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0.98148148148148151</c:v>
                </c:pt>
                <c:pt idx="2">
                  <c:v>0.93103448275862066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884000"/>
        <c:axId val="2079885088"/>
      </c:barChart>
      <c:catAx>
        <c:axId val="207988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885088"/>
        <c:crosses val="autoZero"/>
        <c:auto val="1"/>
        <c:lblAlgn val="ctr"/>
        <c:lblOffset val="100"/>
        <c:noMultiLvlLbl val="0"/>
      </c:catAx>
      <c:valAx>
        <c:axId val="2079885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88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66" zoomScaleSheetLayoutView="100" workbookViewId="0">
      <selection activeCell="M70" sqref="M70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7" t="s">
        <v>324</v>
      </c>
      <c r="B18" s="317"/>
      <c r="C18" s="317"/>
      <c r="D18" s="318" t="s">
        <v>412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9" t="s">
        <v>325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3" t="s">
        <v>327</v>
      </c>
      <c r="C23" s="313"/>
      <c r="D23" s="78"/>
      <c r="E23" s="78"/>
      <c r="F23" s="78"/>
      <c r="G23" s="78"/>
      <c r="H23" s="78"/>
      <c r="I23" s="78"/>
      <c r="J23" s="77" t="str">
        <f>D18</f>
        <v>LAFAYETTE</v>
      </c>
    </row>
    <row r="24" spans="1:11" ht="33" customHeight="1" x14ac:dyDescent="0.25">
      <c r="A24" s="86" t="s">
        <v>328</v>
      </c>
      <c r="B24" s="312">
        <f>AVERAGE('A1 Exploitation'!D549,'A1 Technique'!D199)</f>
        <v>0.94367644574581899</v>
      </c>
      <c r="C24" s="312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2">
        <f>AVERAGE('A2 Exploitation'!D549,'A2 Technique'!D199)</f>
        <v>0.87942090395480221</v>
      </c>
      <c r="C25" s="312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2">
        <f>AVERAGE('A3 Exploitation'!D549,'A3 Technique'!D199)</f>
        <v>0.86454339723109697</v>
      </c>
      <c r="C26" s="312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2">
        <f>AVERAGE('A4 Exploitation'!D549,'A4 Technique'!D199)</f>
        <v>0.88332204308359308</v>
      </c>
      <c r="C27" s="312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2">
        <f>AVERAGE('A5 Exploitation'!D549,'A5 Technique'!D199)</f>
        <v>0</v>
      </c>
      <c r="C28" s="312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2">
        <f>AVERAGE('A6 Exploitation'!D549,'A6 Technique'!D199)</f>
        <v>0</v>
      </c>
      <c r="C29" s="312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3" t="s">
        <v>334</v>
      </c>
      <c r="C33" s="313"/>
      <c r="D33" s="78"/>
      <c r="E33" s="78"/>
      <c r="F33" s="78"/>
      <c r="G33" s="78"/>
      <c r="H33" s="78"/>
      <c r="I33" s="78"/>
      <c r="J33" s="77" t="str">
        <f>D18</f>
        <v>LAFAYETTE</v>
      </c>
    </row>
    <row r="34" spans="1:10" ht="33" customHeight="1" x14ac:dyDescent="0.25">
      <c r="A34" s="86" t="s">
        <v>328</v>
      </c>
      <c r="B34" s="312">
        <f>'A1 Exploitation'!D549</f>
        <v>0.95514950166112955</v>
      </c>
      <c r="C34" s="312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2">
        <f>'A2 Exploitation'!D549</f>
        <v>0.92833333333333334</v>
      </c>
      <c r="C35" s="312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2">
        <f>'A3 Exploitation'!D549</f>
        <v>0.92492012779552712</v>
      </c>
      <c r="C36" s="312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2">
        <f>'A4 Exploitation'!D549</f>
        <v>0.93606557377049182</v>
      </c>
      <c r="C37" s="312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2">
        <f>'A5 Exploitation'!D549</f>
        <v>0</v>
      </c>
      <c r="C38" s="312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2">
        <f>'A6 Exploitation'!D549</f>
        <v>0</v>
      </c>
      <c r="C39" s="312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6" t="s">
        <v>335</v>
      </c>
      <c r="C42" s="316"/>
      <c r="D42" s="78"/>
      <c r="E42" s="78"/>
      <c r="F42" s="78"/>
      <c r="G42" s="78"/>
      <c r="H42" s="78"/>
      <c r="I42" s="78"/>
      <c r="J42" s="77" t="str">
        <f>D18</f>
        <v>LAFAYETTE</v>
      </c>
    </row>
    <row r="43" spans="1:10" ht="33" customHeight="1" x14ac:dyDescent="0.25">
      <c r="A43" s="86" t="s">
        <v>328</v>
      </c>
      <c r="B43" s="312">
        <f>AVERAGE('A1 Exploitation'!D547, 'A1 Technique'!D197)</f>
        <v>0.86900000000000011</v>
      </c>
      <c r="C43" s="312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2">
        <f>AVERAGE('A2 Exploitation'!D547, 'A2 Technique'!D197)</f>
        <v>0.76736111111111116</v>
      </c>
      <c r="C44" s="312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2">
        <f>AVERAGE('A3 Exploitation'!D547, 'A3 Technique'!D197)</f>
        <v>0.59166666666666679</v>
      </c>
      <c r="C45" s="312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2">
        <f>AVERAGE('A4 Exploitation'!D547, 'A4 Technique'!D197)</f>
        <v>0.77258064516129032</v>
      </c>
      <c r="C46" s="312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2" t="e">
        <f>AVERAGE('A5 Exploitation'!D547, 'A5 Technique'!D197)</f>
        <v>#DIV/0!</v>
      </c>
      <c r="C47" s="312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2" t="e">
        <f>AVERAGE('A6 Exploitation'!D547, 'A6 Technique'!D197)</f>
        <v>#DIV/0!</v>
      </c>
      <c r="C48" s="312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3" t="s">
        <v>336</v>
      </c>
      <c r="C51" s="313"/>
      <c r="D51" s="78"/>
      <c r="E51" s="78"/>
      <c r="F51" s="78"/>
      <c r="G51" s="78"/>
      <c r="H51" s="78"/>
      <c r="I51" s="78"/>
      <c r="J51" s="77" t="str">
        <f>D18</f>
        <v>LAFAYETTE</v>
      </c>
    </row>
    <row r="52" spans="1:10" ht="33" customHeight="1" x14ac:dyDescent="0.25">
      <c r="A52" s="86" t="s">
        <v>328</v>
      </c>
      <c r="B52" s="315">
        <f>'A1 Exploitation'!D46</f>
        <v>0.96666666666666667</v>
      </c>
      <c r="C52" s="31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5">
        <f>'A2 Exploitation'!D46</f>
        <v>1</v>
      </c>
      <c r="C53" s="31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5">
        <f>'A3 Exploitation'!D46</f>
        <v>0.71875</v>
      </c>
      <c r="C54" s="31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5">
        <f>'A4 Exploitation'!D46</f>
        <v>0.875</v>
      </c>
      <c r="C55" s="31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5">
        <f>'A5 Exploitation'!D46</f>
        <v>0</v>
      </c>
      <c r="C56" s="31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5">
        <f>'A6 Exploitation'!D46</f>
        <v>0</v>
      </c>
      <c r="C57" s="31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3" t="s">
        <v>337</v>
      </c>
      <c r="C60" s="313"/>
      <c r="D60" s="78"/>
      <c r="E60" s="78"/>
      <c r="F60" s="78"/>
      <c r="G60" s="78"/>
      <c r="H60" s="78"/>
      <c r="I60" s="78"/>
      <c r="J60" s="77" t="str">
        <f>D18</f>
        <v>LAFAYETTE</v>
      </c>
    </row>
    <row r="61" spans="1:10" ht="33" customHeight="1" x14ac:dyDescent="0.25">
      <c r="A61" s="86" t="s">
        <v>328</v>
      </c>
      <c r="B61" s="312">
        <f>'A1 Exploitation'!D103</f>
        <v>0.94594594594594594</v>
      </c>
      <c r="C61" s="312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2">
        <f>'A2 Exploitation'!D103</f>
        <v>0.97368421052631582</v>
      </c>
      <c r="C62" s="312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2">
        <f>'A3 Exploitation'!D103</f>
        <v>0.97297297297297303</v>
      </c>
      <c r="C63" s="312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2">
        <f>'A4 Exploitation'!D103</f>
        <v>0.85526315789473684</v>
      </c>
      <c r="C64" s="312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2">
        <f>'A5 Exploitation'!D103</f>
        <v>0</v>
      </c>
      <c r="C65" s="312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2">
        <f>'A6 Exploitation'!D103</f>
        <v>0</v>
      </c>
      <c r="C66" s="312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3" t="s">
        <v>338</v>
      </c>
      <c r="C69" s="313"/>
      <c r="D69" s="78"/>
      <c r="E69" s="78"/>
      <c r="F69" s="78"/>
      <c r="G69" s="78"/>
      <c r="H69" s="78"/>
      <c r="I69" s="78"/>
      <c r="J69" s="77" t="str">
        <f>D18</f>
        <v>LAFAYETTE</v>
      </c>
    </row>
    <row r="70" spans="1:10" ht="33" customHeight="1" x14ac:dyDescent="0.25">
      <c r="A70" s="86" t="s">
        <v>328</v>
      </c>
      <c r="B70" s="312">
        <f>'A1 Exploitation'!D158</f>
        <v>0.94117647058823528</v>
      </c>
      <c r="C70" s="312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2">
        <f>'A2 Exploitation'!D158</f>
        <v>0.9285714285714286</v>
      </c>
      <c r="C71" s="312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2">
        <f>'A3 Exploitation'!D158</f>
        <v>0.98571428571428577</v>
      </c>
      <c r="C72" s="312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2">
        <f>'A4 Exploitation'!D158</f>
        <v>0.86111111111111116</v>
      </c>
      <c r="C73" s="312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2">
        <f>'A5 Exploitation'!D158</f>
        <v>0</v>
      </c>
      <c r="C74" s="312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2">
        <f>'A6 Exploitation'!D158</f>
        <v>0</v>
      </c>
      <c r="C75" s="312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3" t="s">
        <v>339</v>
      </c>
      <c r="C78" s="313"/>
      <c r="D78" s="78"/>
      <c r="E78" s="78"/>
      <c r="F78" s="78"/>
      <c r="G78" s="78"/>
      <c r="H78" s="78"/>
      <c r="I78" s="78"/>
      <c r="J78" s="77" t="str">
        <f>D18</f>
        <v>LAFAYETTE</v>
      </c>
    </row>
    <row r="79" spans="1:10" ht="33" customHeight="1" x14ac:dyDescent="0.25">
      <c r="A79" s="86" t="s">
        <v>328</v>
      </c>
      <c r="B79" s="312">
        <f>'A1 Exploitation'!D205</f>
        <v>0.98333333333333328</v>
      </c>
      <c r="C79" s="312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2">
        <f>'A2 Exploitation'!D205</f>
        <v>0.71875</v>
      </c>
      <c r="C80" s="312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2">
        <f>'A3 Exploitation'!D205</f>
        <v>1</v>
      </c>
      <c r="C81" s="312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2">
        <f>'A4 Exploitation'!D205</f>
        <v>0.98333333333333328</v>
      </c>
      <c r="C82" s="312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2">
        <f>'A5 Exploitation'!D205</f>
        <v>0</v>
      </c>
      <c r="C83" s="312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2">
        <f>'A6 Exploitation'!D205</f>
        <v>0</v>
      </c>
      <c r="C84" s="312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3" t="s">
        <v>340</v>
      </c>
      <c r="C87" s="313"/>
      <c r="D87" s="78"/>
      <c r="E87" s="78"/>
      <c r="F87" s="78"/>
      <c r="G87" s="78"/>
      <c r="H87" s="78"/>
      <c r="I87" s="78"/>
      <c r="J87" s="77" t="str">
        <f>D18</f>
        <v>LAFAYETTE</v>
      </c>
    </row>
    <row r="88" spans="1:10" ht="33" customHeight="1" x14ac:dyDescent="0.25">
      <c r="A88" s="86" t="s">
        <v>328</v>
      </c>
      <c r="B88" s="312">
        <f>'A1 Exploitation'!D266</f>
        <v>0.91249999999999998</v>
      </c>
      <c r="C88" s="312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2">
        <f>'A2 Exploitation'!D266</f>
        <v>0.90243902439024393</v>
      </c>
      <c r="C89" s="312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2">
        <f>'A3 Exploitation'!D266</f>
        <v>0.90243902439024393</v>
      </c>
      <c r="C90" s="312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2">
        <f>'A4 Exploitation'!D266</f>
        <v>0.90243902439024393</v>
      </c>
      <c r="C91" s="312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2">
        <f>'A5 Exploitation'!D266</f>
        <v>0</v>
      </c>
      <c r="C92" s="312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2">
        <f>'A6 Exploitation'!D266</f>
        <v>0</v>
      </c>
      <c r="C93" s="312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3" t="s">
        <v>341</v>
      </c>
      <c r="C96" s="313"/>
      <c r="D96" s="78"/>
      <c r="E96" s="78"/>
      <c r="F96" s="78"/>
      <c r="G96" s="78"/>
      <c r="H96" s="78"/>
      <c r="I96" s="78"/>
      <c r="J96" s="77" t="str">
        <f>D18</f>
        <v>LAFAYETTE</v>
      </c>
    </row>
    <row r="97" spans="1:10" ht="33" customHeight="1" x14ac:dyDescent="0.25">
      <c r="A97" s="86" t="s">
        <v>328</v>
      </c>
      <c r="B97" s="312">
        <f>'A1 Exploitation'!D318</f>
        <v>0.97142857142857142</v>
      </c>
      <c r="C97" s="312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2">
        <f>'A2 Exploitation'!D318</f>
        <v>0.97142857142857142</v>
      </c>
      <c r="C98" s="312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2">
        <f>'A3 Exploitation'!D318</f>
        <v>0.97222222222222221</v>
      </c>
      <c r="C99" s="312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2">
        <f>'A4 Exploitation'!D318</f>
        <v>0.98571428571428577</v>
      </c>
      <c r="C100" s="312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2">
        <f>'A5 Exploitation'!D318</f>
        <v>0</v>
      </c>
      <c r="C101" s="312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2">
        <f>'A6 Exploitation'!D318</f>
        <v>0</v>
      </c>
      <c r="C102" s="312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3" t="s">
        <v>342</v>
      </c>
      <c r="C105" s="313"/>
      <c r="D105" s="78"/>
      <c r="E105" s="78"/>
      <c r="F105" s="78"/>
      <c r="G105" s="78"/>
      <c r="H105" s="78"/>
      <c r="I105" s="78"/>
      <c r="J105" s="77" t="str">
        <f>D18</f>
        <v>LAFAYETTE</v>
      </c>
    </row>
    <row r="106" spans="1:10" ht="33" customHeight="1" x14ac:dyDescent="0.25">
      <c r="A106" s="86" t="s">
        <v>328</v>
      </c>
      <c r="B106" s="312">
        <f>'A1 Exploitation'!D358</f>
        <v>1</v>
      </c>
      <c r="C106" s="312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2">
        <f>'A2 Exploitation'!D358</f>
        <v>0.97499999999999998</v>
      </c>
      <c r="C107" s="312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2">
        <f>'A3 Exploitation'!D358</f>
        <v>0.97916666666666663</v>
      </c>
      <c r="C108" s="312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2">
        <f>'A4 Exploitation'!D358</f>
        <v>0.97826086956521741</v>
      </c>
      <c r="C109" s="312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2">
        <f>'A5 Exploitation'!D358</f>
        <v>0</v>
      </c>
      <c r="C110" s="312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2">
        <f>'A6 Exploitation'!D358</f>
        <v>0</v>
      </c>
      <c r="C111" s="312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3" t="s">
        <v>343</v>
      </c>
      <c r="C114" s="313"/>
      <c r="D114" s="78"/>
      <c r="E114" s="78"/>
      <c r="F114" s="78"/>
      <c r="G114" s="78"/>
      <c r="H114" s="78"/>
      <c r="I114" s="78"/>
      <c r="J114" s="77" t="str">
        <f>D18</f>
        <v>LAFAYETTE</v>
      </c>
    </row>
    <row r="115" spans="1:10" ht="33" customHeight="1" x14ac:dyDescent="0.25">
      <c r="A115" s="86" t="s">
        <v>328</v>
      </c>
      <c r="B115" s="312">
        <f>'A1 Exploitation'!D391</f>
        <v>0.77777777777777779</v>
      </c>
      <c r="C115" s="312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2">
        <f>'A2 Exploitation'!D391</f>
        <v>1</v>
      </c>
      <c r="C116" s="312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2">
        <f>'A3 Exploitation'!D391</f>
        <v>1</v>
      </c>
      <c r="C117" s="312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2">
        <f>'A4 Exploitation'!D391</f>
        <v>1</v>
      </c>
      <c r="C118" s="312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2">
        <f>'A5 Exploitation'!D391</f>
        <v>0</v>
      </c>
      <c r="C119" s="312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2">
        <f>'A6 Exploitation'!D391</f>
        <v>0</v>
      </c>
      <c r="C120" s="312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3" t="s">
        <v>344</v>
      </c>
      <c r="C123" s="313"/>
      <c r="D123" s="78"/>
      <c r="E123" s="78"/>
      <c r="F123" s="78"/>
      <c r="G123" s="78"/>
      <c r="H123" s="78"/>
      <c r="I123" s="78"/>
      <c r="J123" s="77" t="str">
        <f>D18</f>
        <v>LAFAYETTE</v>
      </c>
    </row>
    <row r="124" spans="1:10" ht="33" customHeight="1" x14ac:dyDescent="0.25">
      <c r="A124" s="86" t="s">
        <v>328</v>
      </c>
      <c r="B124" s="312">
        <f>'A1 Exploitation'!D444</f>
        <v>1</v>
      </c>
      <c r="C124" s="312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2">
        <f>'A2 Exploitation'!D444</f>
        <v>0.98148148148148151</v>
      </c>
      <c r="C125" s="312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2">
        <f>'A3 Exploitation'!D444</f>
        <v>0.93103448275862066</v>
      </c>
      <c r="C126" s="312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2">
        <f>'A4 Exploitation'!D444</f>
        <v>1</v>
      </c>
      <c r="C127" s="312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2">
        <f>'A5 Exploitation'!D444</f>
        <v>0</v>
      </c>
      <c r="C128" s="312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2">
        <f>'A6 Exploitation'!D444</f>
        <v>0</v>
      </c>
      <c r="C129" s="312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3" t="s">
        <v>345</v>
      </c>
      <c r="C132" s="313"/>
      <c r="D132" s="78"/>
      <c r="E132" s="78"/>
      <c r="F132" s="78"/>
      <c r="G132" s="78"/>
      <c r="H132" s="78"/>
      <c r="I132" s="78"/>
      <c r="J132" s="77" t="str">
        <f>D18</f>
        <v>LAFAYETTE</v>
      </c>
    </row>
    <row r="133" spans="1:10" ht="33" customHeight="1" x14ac:dyDescent="0.25">
      <c r="A133" s="86" t="s">
        <v>328</v>
      </c>
      <c r="B133" s="312">
        <f>'A1 Exploitation'!D481</f>
        <v>1</v>
      </c>
      <c r="C133" s="312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2">
        <f>'A2 Exploitation'!D481</f>
        <v>0.91666666666666663</v>
      </c>
      <c r="C134" s="312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2">
        <f>'A3 Exploitation'!D481</f>
        <v>0.59090909090909094</v>
      </c>
      <c r="C135" s="312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2">
        <f>'A4 Exploitation'!D481</f>
        <v>0.97368421052631582</v>
      </c>
      <c r="C136" s="312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2">
        <f>'A5 Exploitation'!D481</f>
        <v>0</v>
      </c>
      <c r="C137" s="312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2">
        <f>'A6 Exploitation'!D481</f>
        <v>0</v>
      </c>
      <c r="C138" s="312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3" t="s">
        <v>346</v>
      </c>
      <c r="C141" s="313"/>
      <c r="D141" s="78"/>
      <c r="E141" s="78"/>
      <c r="F141" s="78"/>
      <c r="G141" s="78"/>
      <c r="H141" s="78"/>
      <c r="I141" s="78"/>
      <c r="J141" s="77" t="str">
        <f>D18</f>
        <v>LAFAYETTE</v>
      </c>
    </row>
    <row r="142" spans="1:10" ht="33" customHeight="1" x14ac:dyDescent="0.25">
      <c r="A142" s="86" t="s">
        <v>328</v>
      </c>
      <c r="B142" s="312">
        <f>'A1 Exploitation'!D503</f>
        <v>1</v>
      </c>
      <c r="C142" s="312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2">
        <f>'A2 Exploitation'!D503</f>
        <v>1</v>
      </c>
      <c r="C143" s="312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2">
        <f>'A3 Exploitation'!D503</f>
        <v>1</v>
      </c>
      <c r="C144" s="312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2">
        <f>'A4 Exploitation'!D503</f>
        <v>1</v>
      </c>
      <c r="C145" s="312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2">
        <f>'A5 Exploitation'!D503</f>
        <v>0</v>
      </c>
      <c r="C146" s="312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2">
        <f>'A6 Exploitation'!D503</f>
        <v>0</v>
      </c>
      <c r="C147" s="312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3" t="s">
        <v>347</v>
      </c>
      <c r="C150" s="313"/>
      <c r="D150" s="78"/>
      <c r="E150" s="78"/>
      <c r="F150" s="78"/>
      <c r="G150" s="78"/>
      <c r="H150" s="78"/>
      <c r="I150" s="78"/>
      <c r="J150" s="77" t="str">
        <f>D18</f>
        <v>LAFAYETTE</v>
      </c>
    </row>
    <row r="151" spans="1:10" ht="33" customHeight="1" x14ac:dyDescent="0.25">
      <c r="A151" s="86" t="s">
        <v>328</v>
      </c>
      <c r="B151" s="312">
        <f>'A1 Exploitation'!D514</f>
        <v>1</v>
      </c>
      <c r="C151" s="312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2">
        <f>'A2 Exploitation'!D514</f>
        <v>0.5</v>
      </c>
      <c r="C152" s="312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2">
        <f>'A3 Exploitation'!D514</f>
        <v>0.83333333333333337</v>
      </c>
      <c r="C153" s="312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2">
        <f>'A4 Exploitation'!D514</f>
        <v>0.66666666666666663</v>
      </c>
      <c r="C154" s="312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2">
        <f>'A5 Exploitation'!D514</f>
        <v>0</v>
      </c>
      <c r="C155" s="312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2">
        <f>'A6 Exploitation'!D514</f>
        <v>0</v>
      </c>
      <c r="C156" s="312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4"/>
      <c r="C159" s="31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3" t="s">
        <v>348</v>
      </c>
      <c r="C160" s="313"/>
      <c r="D160" s="78"/>
      <c r="E160" s="78"/>
      <c r="F160" s="78"/>
      <c r="G160" s="78"/>
      <c r="H160" s="78"/>
      <c r="I160" s="78"/>
      <c r="J160" s="77" t="str">
        <f>D18</f>
        <v>LAFAYETTE</v>
      </c>
    </row>
    <row r="161" spans="1:10" ht="33" customHeight="1" x14ac:dyDescent="0.25">
      <c r="A161" s="86" t="s">
        <v>328</v>
      </c>
      <c r="B161" s="312">
        <f>'A1 Exploitation'!D534</f>
        <v>1</v>
      </c>
      <c r="C161" s="312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2">
        <f>'A2 Exploitation'!D534</f>
        <v>0.95454545454545459</v>
      </c>
      <c r="C162" s="312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2">
        <f>'A3 Exploitation'!D534</f>
        <v>0.95833333333333337</v>
      </c>
      <c r="C163" s="312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2">
        <f>'A4 Exploitation'!D534</f>
        <v>1</v>
      </c>
      <c r="C164" s="312"/>
    </row>
    <row r="165" spans="1:10" ht="33" customHeight="1" x14ac:dyDescent="0.25">
      <c r="A165" s="85" t="s">
        <v>332</v>
      </c>
      <c r="B165" s="312">
        <f>'A5 Exploitation'!D534</f>
        <v>0</v>
      </c>
      <c r="C165" s="312"/>
    </row>
    <row r="166" spans="1:10" ht="18" x14ac:dyDescent="0.25">
      <c r="A166" s="85" t="s">
        <v>333</v>
      </c>
      <c r="B166" s="312">
        <f>'A6 Exploitation'!D534</f>
        <v>0</v>
      </c>
      <c r="C166" s="312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3" t="s">
        <v>349</v>
      </c>
      <c r="C169" s="313"/>
      <c r="J169" s="77" t="str">
        <f>D18</f>
        <v>LAFAYETTE</v>
      </c>
    </row>
    <row r="170" spans="1:10" ht="33" customHeight="1" x14ac:dyDescent="0.25">
      <c r="A170" s="86" t="s">
        <v>328</v>
      </c>
      <c r="B170" s="312">
        <f>'A1 Exploitation'!D545</f>
        <v>1</v>
      </c>
      <c r="C170" s="312"/>
    </row>
    <row r="171" spans="1:10" ht="33" customHeight="1" x14ac:dyDescent="0.25">
      <c r="A171" s="85" t="s">
        <v>329</v>
      </c>
      <c r="B171" s="312">
        <f>'A2 Exploitation'!D545</f>
        <v>1</v>
      </c>
      <c r="C171" s="312"/>
    </row>
    <row r="172" spans="1:10" ht="33" customHeight="1" x14ac:dyDescent="0.25">
      <c r="A172" s="86" t="s">
        <v>330</v>
      </c>
      <c r="B172" s="312">
        <f>'A3 Exploitation'!D545</f>
        <v>1</v>
      </c>
      <c r="C172" s="312"/>
    </row>
    <row r="173" spans="1:10" ht="33" customHeight="1" x14ac:dyDescent="0.25">
      <c r="A173" s="86" t="s">
        <v>331</v>
      </c>
      <c r="B173" s="312">
        <f>'A4 Exploitation'!D545</f>
        <v>1</v>
      </c>
      <c r="C173" s="312"/>
    </row>
    <row r="174" spans="1:10" ht="33" customHeight="1" x14ac:dyDescent="0.25">
      <c r="A174" s="85" t="s">
        <v>332</v>
      </c>
      <c r="B174" s="312">
        <f>'A5 Exploitation'!D545</f>
        <v>0</v>
      </c>
      <c r="C174" s="312"/>
    </row>
    <row r="175" spans="1:10" ht="18" x14ac:dyDescent="0.25">
      <c r="A175" s="85" t="s">
        <v>333</v>
      </c>
      <c r="B175" s="312">
        <f>'A6 Exploitation'!D545</f>
        <v>0</v>
      </c>
      <c r="C175" s="312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3" t="s">
        <v>350</v>
      </c>
      <c r="C178" s="313"/>
      <c r="J178" s="77" t="str">
        <f>D18</f>
        <v>LAFAYETTE</v>
      </c>
    </row>
    <row r="179" spans="1:10" ht="33" customHeight="1" x14ac:dyDescent="0.25">
      <c r="A179" s="86" t="s">
        <v>328</v>
      </c>
      <c r="B179" s="312">
        <f>'A1 Technique'!D199</f>
        <v>0.93220338983050843</v>
      </c>
      <c r="C179" s="312"/>
    </row>
    <row r="180" spans="1:10" ht="33" customHeight="1" x14ac:dyDescent="0.25">
      <c r="A180" s="85" t="s">
        <v>329</v>
      </c>
      <c r="B180" s="312">
        <f>'A2 Technique'!D199</f>
        <v>0.83050847457627119</v>
      </c>
      <c r="C180" s="312"/>
    </row>
    <row r="181" spans="1:10" ht="33" customHeight="1" x14ac:dyDescent="0.25">
      <c r="A181" s="86" t="s">
        <v>330</v>
      </c>
      <c r="B181" s="312">
        <f>'A3 Technique'!D199</f>
        <v>0.8041666666666667</v>
      </c>
      <c r="C181" s="312"/>
    </row>
    <row r="182" spans="1:10" ht="33" customHeight="1" x14ac:dyDescent="0.25">
      <c r="A182" s="86" t="s">
        <v>331</v>
      </c>
      <c r="B182" s="312">
        <f>'A4 Technique'!D199</f>
        <v>0.83057851239669422</v>
      </c>
      <c r="C182" s="312"/>
    </row>
    <row r="183" spans="1:10" ht="33" customHeight="1" x14ac:dyDescent="0.25">
      <c r="A183" s="85" t="s">
        <v>332</v>
      </c>
      <c r="B183" s="312">
        <f>'A5 Technique'!D199</f>
        <v>0</v>
      </c>
      <c r="C183" s="312"/>
    </row>
    <row r="184" spans="1:10" ht="18" x14ac:dyDescent="0.25">
      <c r="A184" s="85" t="s">
        <v>333</v>
      </c>
      <c r="B184" s="312">
        <f>'A6 Technique'!D199</f>
        <v>0</v>
      </c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9"/>
      <c r="E1" s="339"/>
      <c r="F1" s="339"/>
      <c r="G1" s="33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25"/>
    </row>
    <row r="8" spans="1:7" ht="29.25" x14ac:dyDescent="0.45">
      <c r="A8" s="341" t="str">
        <f>'Page de garde'!D18</f>
        <v>LAFAYETTE</v>
      </c>
      <c r="B8" s="341"/>
      <c r="C8" s="341"/>
      <c r="D8" s="341"/>
      <c r="E8" s="341"/>
      <c r="F8" s="341"/>
      <c r="G8" s="125"/>
    </row>
    <row r="9" spans="1:7" ht="24" x14ac:dyDescent="0.45">
      <c r="A9" s="14" t="s">
        <v>42</v>
      </c>
      <c r="B9" s="342"/>
      <c r="C9" s="342"/>
      <c r="D9" s="342"/>
      <c r="E9" s="342"/>
      <c r="F9" s="342"/>
      <c r="G9" s="125"/>
    </row>
    <row r="10" spans="1:7" ht="24" x14ac:dyDescent="0.45">
      <c r="A10" s="15" t="s">
        <v>44</v>
      </c>
      <c r="B10" s="343"/>
      <c r="C10" s="343"/>
      <c r="D10" s="343"/>
      <c r="E10" s="343"/>
      <c r="F10" s="343"/>
      <c r="G10" s="125"/>
    </row>
    <row r="11" spans="1:7" ht="24" x14ac:dyDescent="0.45">
      <c r="A11" s="14" t="s">
        <v>43</v>
      </c>
      <c r="B11" s="338"/>
      <c r="C11" s="338"/>
      <c r="D11" s="338"/>
      <c r="E11" s="338"/>
      <c r="F11" s="338"/>
      <c r="G11" s="125"/>
    </row>
    <row r="12" spans="1:7" ht="24" x14ac:dyDescent="0.45">
      <c r="A12" s="14" t="s">
        <v>239</v>
      </c>
      <c r="B12" s="336">
        <f>D549</f>
        <v>0</v>
      </c>
      <c r="C12" s="336"/>
      <c r="D12" s="336"/>
      <c r="E12" s="336"/>
      <c r="F12" s="336"/>
      <c r="G12" s="125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358</v>
      </c>
    </row>
    <row r="18" spans="1:8" ht="16.5" customHeight="1" x14ac:dyDescent="0.3">
      <c r="A18" s="320"/>
      <c r="B18" s="41" t="s">
        <v>34</v>
      </c>
      <c r="C18" s="41" t="s">
        <v>33</v>
      </c>
      <c r="D18" s="321"/>
      <c r="E18" s="322"/>
      <c r="F18" s="32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360</v>
      </c>
      <c r="G50" s="127"/>
    </row>
    <row r="51" spans="1:7" ht="16.5" customHeight="1" x14ac:dyDescent="0.3">
      <c r="A51" s="320"/>
      <c r="B51" s="41" t="s">
        <v>34</v>
      </c>
      <c r="C51" s="41" t="s">
        <v>33</v>
      </c>
      <c r="D51" s="321"/>
      <c r="E51" s="322"/>
      <c r="F51" s="32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360</v>
      </c>
    </row>
    <row r="108" spans="1:7" ht="16.5" customHeight="1" x14ac:dyDescent="0.3">
      <c r="A108" s="320"/>
      <c r="B108" s="41" t="s">
        <v>34</v>
      </c>
      <c r="C108" s="41" t="s">
        <v>33</v>
      </c>
      <c r="D108" s="321"/>
      <c r="E108" s="322"/>
      <c r="F108" s="32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360</v>
      </c>
      <c r="G162" s="127"/>
    </row>
    <row r="163" spans="1:7" ht="16.5" customHeight="1" x14ac:dyDescent="0.3">
      <c r="A163" s="320"/>
      <c r="B163" s="41" t="s">
        <v>34</v>
      </c>
      <c r="C163" s="41" t="s">
        <v>33</v>
      </c>
      <c r="D163" s="321"/>
      <c r="E163" s="322"/>
      <c r="F163" s="32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360</v>
      </c>
      <c r="G209" s="127"/>
    </row>
    <row r="210" spans="1:7" ht="16.5" customHeight="1" x14ac:dyDescent="0.3">
      <c r="A210" s="320"/>
      <c r="B210" s="41" t="s">
        <v>34</v>
      </c>
      <c r="C210" s="41" t="s">
        <v>33</v>
      </c>
      <c r="D210" s="321"/>
      <c r="E210" s="322"/>
      <c r="F210" s="32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360</v>
      </c>
      <c r="G270" s="214"/>
    </row>
    <row r="271" spans="1:7" s="16" customFormat="1" ht="16.5" customHeight="1" x14ac:dyDescent="0.3">
      <c r="A271" s="320"/>
      <c r="B271" s="41" t="s">
        <v>34</v>
      </c>
      <c r="C271" s="41" t="s">
        <v>33</v>
      </c>
      <c r="D271" s="321"/>
      <c r="E271" s="322"/>
      <c r="F271" s="32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360</v>
      </c>
      <c r="G322" s="127"/>
    </row>
    <row r="323" spans="1:7" ht="16.5" customHeight="1" x14ac:dyDescent="0.3">
      <c r="A323" s="320"/>
      <c r="B323" s="41" t="s">
        <v>34</v>
      </c>
      <c r="C323" s="41" t="s">
        <v>33</v>
      </c>
      <c r="D323" s="321"/>
      <c r="E323" s="322"/>
      <c r="F323" s="32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360</v>
      </c>
      <c r="G362" s="127"/>
    </row>
    <row r="363" spans="1:7" ht="16.5" customHeight="1" x14ac:dyDescent="0.3">
      <c r="A363" s="320"/>
      <c r="B363" s="41" t="s">
        <v>34</v>
      </c>
      <c r="C363" s="41" t="s">
        <v>33</v>
      </c>
      <c r="D363" s="321"/>
      <c r="E363" s="322"/>
      <c r="F363" s="32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360</v>
      </c>
      <c r="G395" s="127"/>
    </row>
    <row r="396" spans="1:7" ht="16.5" customHeight="1" x14ac:dyDescent="0.3">
      <c r="A396" s="320"/>
      <c r="B396" s="41" t="s">
        <v>34</v>
      </c>
      <c r="C396" s="41" t="s">
        <v>33</v>
      </c>
      <c r="D396" s="321"/>
      <c r="E396" s="322"/>
      <c r="F396" s="32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360</v>
      </c>
      <c r="G448" s="127"/>
    </row>
    <row r="449" spans="1:6" ht="16.5" customHeight="1" x14ac:dyDescent="0.3">
      <c r="A449" s="320"/>
      <c r="B449" s="41" t="s">
        <v>34</v>
      </c>
      <c r="C449" s="41" t="s">
        <v>33</v>
      </c>
      <c r="D449" s="321"/>
      <c r="E449" s="322"/>
      <c r="F449" s="32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3" t="s">
        <v>379</v>
      </c>
      <c r="B471" s="324"/>
      <c r="C471" s="324"/>
      <c r="D471" s="324"/>
      <c r="E471" s="324"/>
      <c r="F471" s="32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5" t="s">
        <v>367</v>
      </c>
      <c r="B483" s="325"/>
      <c r="C483" s="325"/>
      <c r="D483" s="32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360</v>
      </c>
      <c r="G485" s="127"/>
    </row>
    <row r="486" spans="1:7" ht="16.5" customHeight="1" x14ac:dyDescent="0.3">
      <c r="A486" s="320"/>
      <c r="B486" s="41" t="s">
        <v>34</v>
      </c>
      <c r="C486" s="41" t="s">
        <v>33</v>
      </c>
      <c r="D486" s="321"/>
      <c r="E486" s="322"/>
      <c r="F486" s="32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360</v>
      </c>
      <c r="G507" s="127"/>
    </row>
    <row r="508" spans="1:7" ht="16.5" customHeight="1" x14ac:dyDescent="0.3">
      <c r="A508" s="320"/>
      <c r="B508" s="41" t="s">
        <v>34</v>
      </c>
      <c r="C508" s="41" t="s">
        <v>33</v>
      </c>
      <c r="D508" s="321"/>
      <c r="E508" s="322"/>
      <c r="F508" s="32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360</v>
      </c>
      <c r="G518" s="127"/>
    </row>
    <row r="519" spans="1:7" ht="16.5" customHeight="1" x14ac:dyDescent="0.3">
      <c r="A519" s="320"/>
      <c r="B519" s="41" t="s">
        <v>34</v>
      </c>
      <c r="C519" s="41" t="s">
        <v>33</v>
      </c>
      <c r="D519" s="321"/>
      <c r="E519" s="322"/>
      <c r="F519" s="32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360</v>
      </c>
      <c r="G538" s="127"/>
    </row>
    <row r="539" spans="1:7" ht="16.5" customHeight="1" x14ac:dyDescent="0.3">
      <c r="A539" s="320"/>
      <c r="B539" s="41" t="s">
        <v>34</v>
      </c>
      <c r="C539" s="41" t="s">
        <v>33</v>
      </c>
      <c r="D539" s="321"/>
      <c r="E539" s="322"/>
      <c r="F539" s="32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9"/>
      <c r="E1" s="339"/>
      <c r="F1" s="339"/>
      <c r="G1" s="33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45">
      <c r="A7" s="341" t="str">
        <f>'A5 Exploitation'!A8:F8</f>
        <v>LAFAYETTE</v>
      </c>
      <c r="B7" s="341"/>
      <c r="C7" s="341"/>
      <c r="D7" s="341"/>
      <c r="E7" s="341"/>
      <c r="F7" s="341"/>
      <c r="G7" s="125"/>
    </row>
    <row r="8" spans="1:7" s="12" customFormat="1" ht="24" x14ac:dyDescent="0.45">
      <c r="A8" s="14" t="s">
        <v>42</v>
      </c>
      <c r="B8" s="361">
        <f>'A5 Exploitation'!B9:F9</f>
        <v>0</v>
      </c>
      <c r="C8" s="361"/>
      <c r="D8" s="361"/>
      <c r="E8" s="361"/>
      <c r="F8" s="361"/>
      <c r="G8" s="125"/>
    </row>
    <row r="9" spans="1:7" s="12" customFormat="1" ht="24" x14ac:dyDescent="0.45">
      <c r="A9" s="15" t="s">
        <v>44</v>
      </c>
      <c r="B9" s="362">
        <f>'A5 Exploitation'!B10:F10</f>
        <v>0</v>
      </c>
      <c r="C9" s="362"/>
      <c r="D9" s="362"/>
      <c r="E9" s="362"/>
      <c r="F9" s="362"/>
      <c r="G9" s="125"/>
    </row>
    <row r="10" spans="1:7" s="12" customFormat="1" ht="24" x14ac:dyDescent="0.45">
      <c r="A10" s="14" t="s">
        <v>43</v>
      </c>
      <c r="B10" s="359">
        <f>'A5 Exploitation'!B11:F11</f>
        <v>0</v>
      </c>
      <c r="C10" s="359"/>
      <c r="D10" s="359"/>
      <c r="E10" s="359"/>
      <c r="F10" s="359"/>
      <c r="G10" s="125"/>
    </row>
    <row r="11" spans="1:7" s="12" customFormat="1" ht="24" x14ac:dyDescent="0.45">
      <c r="A11" s="14" t="s">
        <v>294</v>
      </c>
      <c r="B11" s="358">
        <f>D199</f>
        <v>0</v>
      </c>
      <c r="C11" s="358"/>
      <c r="D11" s="358"/>
      <c r="E11" s="358"/>
      <c r="F11" s="358"/>
      <c r="G11" s="125"/>
    </row>
    <row r="12" spans="1:7" s="12" customFormat="1" ht="22.5" x14ac:dyDescent="0.45">
      <c r="A12" s="11"/>
      <c r="D12" s="337"/>
      <c r="E12" s="337"/>
      <c r="F12" s="337"/>
      <c r="G12" s="337"/>
    </row>
    <row r="13" spans="1:7" s="12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112"/>
    </row>
    <row r="14" spans="1:7" s="12" customFormat="1" ht="12.75" customHeight="1" x14ac:dyDescent="0.3">
      <c r="A14" s="320"/>
      <c r="B14" s="34" t="s">
        <v>34</v>
      </c>
      <c r="C14" s="34" t="s">
        <v>33</v>
      </c>
      <c r="D14" s="321"/>
      <c r="E14" s="321"/>
      <c r="F14" s="32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5" t="s">
        <v>36</v>
      </c>
      <c r="B22" s="351"/>
      <c r="C22" s="352"/>
      <c r="D22" s="258">
        <f>SUM(B17:C21)</f>
        <v>0</v>
      </c>
    </row>
    <row r="23" spans="1:7" x14ac:dyDescent="0.3">
      <c r="A23" s="346" t="s">
        <v>295</v>
      </c>
      <c r="B23" s="347"/>
      <c r="C23" s="34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6" t="s">
        <v>36</v>
      </c>
      <c r="B33" s="347"/>
      <c r="C33" s="348"/>
      <c r="D33" s="257">
        <f>SUM(B26:C32)</f>
        <v>0</v>
      </c>
    </row>
    <row r="34" spans="1:7" x14ac:dyDescent="0.3">
      <c r="A34" s="346" t="s">
        <v>295</v>
      </c>
      <c r="B34" s="347"/>
      <c r="C34" s="34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6" t="s">
        <v>36</v>
      </c>
      <c r="B42" s="347"/>
      <c r="C42" s="348"/>
      <c r="D42" s="257">
        <f>SUM(B37:C41)</f>
        <v>0</v>
      </c>
      <c r="E42" s="13"/>
      <c r="F42" s="13"/>
      <c r="G42" s="126"/>
    </row>
    <row r="43" spans="1:7" s="22" customFormat="1" x14ac:dyDescent="0.3">
      <c r="A43" s="346" t="s">
        <v>295</v>
      </c>
      <c r="B43" s="347"/>
      <c r="C43" s="34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6" t="s">
        <v>36</v>
      </c>
      <c r="B52" s="347"/>
      <c r="C52" s="348"/>
      <c r="D52" s="257">
        <f>SUM(B46:C51)</f>
        <v>0</v>
      </c>
    </row>
    <row r="53" spans="1:7" x14ac:dyDescent="0.3">
      <c r="A53" s="346" t="s">
        <v>295</v>
      </c>
      <c r="B53" s="347"/>
      <c r="C53" s="34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6" t="s">
        <v>36</v>
      </c>
      <c r="B63" s="347"/>
      <c r="C63" s="348"/>
      <c r="D63" s="257">
        <f>SUM(B56:C62)</f>
        <v>0</v>
      </c>
    </row>
    <row r="64" spans="1:7" x14ac:dyDescent="0.3">
      <c r="A64" s="346" t="s">
        <v>295</v>
      </c>
      <c r="B64" s="347"/>
      <c r="C64" s="34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6" t="s">
        <v>36</v>
      </c>
      <c r="B84" s="347"/>
      <c r="C84" s="348"/>
      <c r="D84" s="257">
        <f>SUM(B67:C83)</f>
        <v>0</v>
      </c>
    </row>
    <row r="85" spans="1:7" x14ac:dyDescent="0.3">
      <c r="A85" s="346" t="s">
        <v>295</v>
      </c>
      <c r="B85" s="347"/>
      <c r="C85" s="34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6" t="s">
        <v>36</v>
      </c>
      <c r="B102" s="347"/>
      <c r="C102" s="348"/>
      <c r="D102" s="257">
        <f>SUM(B88:C101)</f>
        <v>0</v>
      </c>
    </row>
    <row r="103" spans="1:7" x14ac:dyDescent="0.3">
      <c r="A103" s="346" t="s">
        <v>295</v>
      </c>
      <c r="B103" s="347"/>
      <c r="C103" s="34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6" t="s">
        <v>36</v>
      </c>
      <c r="B118" s="347"/>
      <c r="C118" s="34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6" t="s">
        <v>295</v>
      </c>
      <c r="B119" s="347"/>
      <c r="C119" s="34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6" t="s">
        <v>36</v>
      </c>
      <c r="B133" s="347"/>
      <c r="C133" s="348"/>
      <c r="D133" s="257">
        <f>SUM(B122:C132)</f>
        <v>0</v>
      </c>
    </row>
    <row r="134" spans="1:7" x14ac:dyDescent="0.3">
      <c r="A134" s="346" t="s">
        <v>295</v>
      </c>
      <c r="B134" s="347"/>
      <c r="C134" s="34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6" t="s">
        <v>36</v>
      </c>
      <c r="B149" s="347"/>
      <c r="C149" s="348"/>
      <c r="D149" s="257">
        <f>SUM(B137:C148)</f>
        <v>0</v>
      </c>
    </row>
    <row r="150" spans="1:7" x14ac:dyDescent="0.3">
      <c r="A150" s="346" t="s">
        <v>295</v>
      </c>
      <c r="B150" s="347"/>
      <c r="C150" s="34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6" t="s">
        <v>36</v>
      </c>
      <c r="B161" s="351"/>
      <c r="C161" s="352"/>
      <c r="D161" s="258">
        <f>SUM(B153:C160)</f>
        <v>0</v>
      </c>
    </row>
    <row r="162" spans="1:7" x14ac:dyDescent="0.3">
      <c r="A162" s="346" t="s">
        <v>295</v>
      </c>
      <c r="B162" s="347"/>
      <c r="C162" s="34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6" t="s">
        <v>36</v>
      </c>
      <c r="B169" s="347"/>
      <c r="C169" s="348"/>
      <c r="D169" s="257">
        <f>SUM(B165:C168)</f>
        <v>0</v>
      </c>
    </row>
    <row r="170" spans="1:7" x14ac:dyDescent="0.3">
      <c r="A170" s="346" t="s">
        <v>295</v>
      </c>
      <c r="B170" s="347"/>
      <c r="C170" s="34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6" t="s">
        <v>36</v>
      </c>
      <c r="B177" s="347"/>
      <c r="C177" s="348"/>
      <c r="D177" s="257">
        <f>SUM(B173:C176)</f>
        <v>0</v>
      </c>
    </row>
    <row r="178" spans="1:7" x14ac:dyDescent="0.3">
      <c r="A178" s="346" t="s">
        <v>295</v>
      </c>
      <c r="B178" s="347"/>
      <c r="C178" s="34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6" t="s">
        <v>36</v>
      </c>
      <c r="B186" s="347"/>
      <c r="C186" s="348"/>
      <c r="D186" s="257">
        <f>SUM(B181:C185)</f>
        <v>0</v>
      </c>
    </row>
    <row r="187" spans="1:7" x14ac:dyDescent="0.3">
      <c r="A187" s="346" t="s">
        <v>295</v>
      </c>
      <c r="B187" s="347"/>
      <c r="C187" s="34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6" t="s">
        <v>36</v>
      </c>
      <c r="B194" s="347"/>
      <c r="C194" s="348"/>
      <c r="D194" s="54">
        <f>SUM(B190:C193)</f>
        <v>0</v>
      </c>
    </row>
    <row r="195" spans="1:6" x14ac:dyDescent="0.3">
      <c r="A195" s="346" t="s">
        <v>295</v>
      </c>
      <c r="B195" s="347"/>
      <c r="C195" s="34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9"/>
      <c r="E1" s="339"/>
      <c r="F1" s="339"/>
      <c r="G1" s="33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25"/>
    </row>
    <row r="8" spans="1:7" ht="29.25" x14ac:dyDescent="0.45">
      <c r="A8" s="341" t="str">
        <f>'Page de garde'!D18</f>
        <v>LAFAYETTE</v>
      </c>
      <c r="B8" s="341"/>
      <c r="C8" s="341"/>
      <c r="D8" s="341"/>
      <c r="E8" s="341"/>
      <c r="F8" s="341"/>
      <c r="G8" s="125"/>
    </row>
    <row r="9" spans="1:7" ht="24" x14ac:dyDescent="0.45">
      <c r="A9" s="14" t="s">
        <v>42</v>
      </c>
      <c r="B9" s="342"/>
      <c r="C9" s="342"/>
      <c r="D9" s="342"/>
      <c r="E9" s="342"/>
      <c r="F9" s="342"/>
      <c r="G9" s="125"/>
    </row>
    <row r="10" spans="1:7" ht="24" x14ac:dyDescent="0.45">
      <c r="A10" s="15" t="s">
        <v>44</v>
      </c>
      <c r="B10" s="343"/>
      <c r="C10" s="343"/>
      <c r="D10" s="343"/>
      <c r="E10" s="343"/>
      <c r="F10" s="343"/>
      <c r="G10" s="125"/>
    </row>
    <row r="11" spans="1:7" ht="24" x14ac:dyDescent="0.45">
      <c r="A11" s="14" t="s">
        <v>43</v>
      </c>
      <c r="B11" s="338"/>
      <c r="C11" s="338"/>
      <c r="D11" s="338"/>
      <c r="E11" s="338"/>
      <c r="F11" s="338"/>
      <c r="G11" s="125"/>
    </row>
    <row r="12" spans="1:7" ht="24" x14ac:dyDescent="0.45">
      <c r="A12" s="14" t="s">
        <v>239</v>
      </c>
      <c r="B12" s="336">
        <f>D549</f>
        <v>0</v>
      </c>
      <c r="C12" s="336"/>
      <c r="D12" s="336"/>
      <c r="E12" s="336"/>
      <c r="F12" s="336"/>
      <c r="G12" s="125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358</v>
      </c>
    </row>
    <row r="18" spans="1:8" ht="16.5" customHeight="1" x14ac:dyDescent="0.3">
      <c r="A18" s="320"/>
      <c r="B18" s="41" t="s">
        <v>34</v>
      </c>
      <c r="C18" s="41" t="s">
        <v>33</v>
      </c>
      <c r="D18" s="321"/>
      <c r="E18" s="322"/>
      <c r="F18" s="32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360</v>
      </c>
      <c r="G50" s="127"/>
    </row>
    <row r="51" spans="1:7" ht="16.5" customHeight="1" x14ac:dyDescent="0.3">
      <c r="A51" s="320"/>
      <c r="B51" s="41" t="s">
        <v>34</v>
      </c>
      <c r="C51" s="41" t="s">
        <v>33</v>
      </c>
      <c r="D51" s="321"/>
      <c r="E51" s="322"/>
      <c r="F51" s="32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360</v>
      </c>
    </row>
    <row r="108" spans="1:7" ht="16.5" customHeight="1" x14ac:dyDescent="0.3">
      <c r="A108" s="320"/>
      <c r="B108" s="41" t="s">
        <v>34</v>
      </c>
      <c r="C108" s="41" t="s">
        <v>33</v>
      </c>
      <c r="D108" s="321"/>
      <c r="E108" s="322"/>
      <c r="F108" s="32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360</v>
      </c>
      <c r="G162" s="127"/>
    </row>
    <row r="163" spans="1:7" ht="16.5" customHeight="1" x14ac:dyDescent="0.3">
      <c r="A163" s="320"/>
      <c r="B163" s="41" t="s">
        <v>34</v>
      </c>
      <c r="C163" s="41" t="s">
        <v>33</v>
      </c>
      <c r="D163" s="321"/>
      <c r="E163" s="322"/>
      <c r="F163" s="32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360</v>
      </c>
      <c r="G209" s="127"/>
    </row>
    <row r="210" spans="1:7" ht="16.5" customHeight="1" x14ac:dyDescent="0.3">
      <c r="A210" s="320"/>
      <c r="B210" s="41" t="s">
        <v>34</v>
      </c>
      <c r="C210" s="41" t="s">
        <v>33</v>
      </c>
      <c r="D210" s="321"/>
      <c r="E210" s="322"/>
      <c r="F210" s="32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360</v>
      </c>
      <c r="G270" s="214"/>
    </row>
    <row r="271" spans="1:7" s="16" customFormat="1" ht="16.5" customHeight="1" x14ac:dyDescent="0.3">
      <c r="A271" s="320"/>
      <c r="B271" s="41" t="s">
        <v>34</v>
      </c>
      <c r="C271" s="41" t="s">
        <v>33</v>
      </c>
      <c r="D271" s="321"/>
      <c r="E271" s="322"/>
      <c r="F271" s="32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360</v>
      </c>
      <c r="G322" s="127"/>
    </row>
    <row r="323" spans="1:7" ht="16.5" customHeight="1" x14ac:dyDescent="0.3">
      <c r="A323" s="320"/>
      <c r="B323" s="41" t="s">
        <v>34</v>
      </c>
      <c r="C323" s="41" t="s">
        <v>33</v>
      </c>
      <c r="D323" s="321"/>
      <c r="E323" s="322"/>
      <c r="F323" s="32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360</v>
      </c>
      <c r="G362" s="127"/>
    </row>
    <row r="363" spans="1:7" ht="16.5" customHeight="1" x14ac:dyDescent="0.3">
      <c r="A363" s="320"/>
      <c r="B363" s="41" t="s">
        <v>34</v>
      </c>
      <c r="C363" s="41" t="s">
        <v>33</v>
      </c>
      <c r="D363" s="321"/>
      <c r="E363" s="322"/>
      <c r="F363" s="32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360</v>
      </c>
      <c r="G395" s="127"/>
    </row>
    <row r="396" spans="1:7" ht="16.5" customHeight="1" x14ac:dyDescent="0.3">
      <c r="A396" s="320"/>
      <c r="B396" s="41" t="s">
        <v>34</v>
      </c>
      <c r="C396" s="41" t="s">
        <v>33</v>
      </c>
      <c r="D396" s="321"/>
      <c r="E396" s="322"/>
      <c r="F396" s="32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360</v>
      </c>
      <c r="G448" s="127"/>
    </row>
    <row r="449" spans="1:6" ht="16.5" customHeight="1" x14ac:dyDescent="0.3">
      <c r="A449" s="320"/>
      <c r="B449" s="41" t="s">
        <v>34</v>
      </c>
      <c r="C449" s="41" t="s">
        <v>33</v>
      </c>
      <c r="D449" s="321"/>
      <c r="E449" s="322"/>
      <c r="F449" s="32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3" t="s">
        <v>379</v>
      </c>
      <c r="B471" s="324"/>
      <c r="C471" s="324"/>
      <c r="D471" s="324"/>
      <c r="E471" s="324"/>
      <c r="F471" s="32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5" t="s">
        <v>367</v>
      </c>
      <c r="B483" s="325"/>
      <c r="C483" s="325"/>
      <c r="D483" s="32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360</v>
      </c>
      <c r="G485" s="127"/>
    </row>
    <row r="486" spans="1:7" ht="16.5" customHeight="1" x14ac:dyDescent="0.3">
      <c r="A486" s="320"/>
      <c r="B486" s="41" t="s">
        <v>34</v>
      </c>
      <c r="C486" s="41" t="s">
        <v>33</v>
      </c>
      <c r="D486" s="321"/>
      <c r="E486" s="322"/>
      <c r="F486" s="32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360</v>
      </c>
      <c r="G507" s="127"/>
    </row>
    <row r="508" spans="1:7" ht="16.5" customHeight="1" x14ac:dyDescent="0.3">
      <c r="A508" s="320"/>
      <c r="B508" s="41" t="s">
        <v>34</v>
      </c>
      <c r="C508" s="41" t="s">
        <v>33</v>
      </c>
      <c r="D508" s="321"/>
      <c r="E508" s="322"/>
      <c r="F508" s="32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360</v>
      </c>
      <c r="G518" s="127"/>
    </row>
    <row r="519" spans="1:7" ht="16.5" customHeight="1" x14ac:dyDescent="0.3">
      <c r="A519" s="320"/>
      <c r="B519" s="41" t="s">
        <v>34</v>
      </c>
      <c r="C519" s="41" t="s">
        <v>33</v>
      </c>
      <c r="D519" s="321"/>
      <c r="E519" s="322"/>
      <c r="F519" s="32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360</v>
      </c>
      <c r="G538" s="127"/>
    </row>
    <row r="539" spans="1:7" ht="16.5" customHeight="1" x14ac:dyDescent="0.3">
      <c r="A539" s="320"/>
      <c r="B539" s="41" t="s">
        <v>34</v>
      </c>
      <c r="C539" s="41" t="s">
        <v>33</v>
      </c>
      <c r="D539" s="321"/>
      <c r="E539" s="322"/>
      <c r="F539" s="32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9"/>
      <c r="E1" s="339"/>
      <c r="F1" s="339"/>
      <c r="G1" s="33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45">
      <c r="A7" s="341" t="str">
        <f>'A6 Exploitation'!A8:F8</f>
        <v>LAFAYETTE</v>
      </c>
      <c r="B7" s="341"/>
      <c r="C7" s="341"/>
      <c r="D7" s="341"/>
      <c r="E7" s="341"/>
      <c r="F7" s="341"/>
      <c r="G7" s="125"/>
    </row>
    <row r="8" spans="1:7" s="12" customFormat="1" ht="24" x14ac:dyDescent="0.45">
      <c r="A8" s="14" t="s">
        <v>42</v>
      </c>
      <c r="B8" s="361">
        <f>'A6 Exploitation'!B9:F9</f>
        <v>0</v>
      </c>
      <c r="C8" s="361"/>
      <c r="D8" s="361"/>
      <c r="E8" s="361"/>
      <c r="F8" s="361"/>
      <c r="G8" s="125"/>
    </row>
    <row r="9" spans="1:7" s="12" customFormat="1" ht="24" x14ac:dyDescent="0.45">
      <c r="A9" s="15" t="s">
        <v>44</v>
      </c>
      <c r="B9" s="362">
        <f>'A6 Exploitation'!B10:F10</f>
        <v>0</v>
      </c>
      <c r="C9" s="362"/>
      <c r="D9" s="362"/>
      <c r="E9" s="362"/>
      <c r="F9" s="362"/>
      <c r="G9" s="125"/>
    </row>
    <row r="10" spans="1:7" s="12" customFormat="1" ht="24" x14ac:dyDescent="0.45">
      <c r="A10" s="14" t="s">
        <v>43</v>
      </c>
      <c r="B10" s="359">
        <f>'A6 Exploitation'!B11:F11</f>
        <v>0</v>
      </c>
      <c r="C10" s="359"/>
      <c r="D10" s="359"/>
      <c r="E10" s="359"/>
      <c r="F10" s="359"/>
      <c r="G10" s="125"/>
    </row>
    <row r="11" spans="1:7" s="12" customFormat="1" ht="24" x14ac:dyDescent="0.45">
      <c r="A11" s="14" t="s">
        <v>294</v>
      </c>
      <c r="B11" s="358">
        <f>D199</f>
        <v>0</v>
      </c>
      <c r="C11" s="358"/>
      <c r="D11" s="358"/>
      <c r="E11" s="358"/>
      <c r="F11" s="358"/>
      <c r="G11" s="125"/>
    </row>
    <row r="12" spans="1:7" s="12" customFormat="1" ht="22.5" x14ac:dyDescent="0.45">
      <c r="A12" s="11"/>
      <c r="D12" s="337"/>
      <c r="E12" s="337"/>
      <c r="F12" s="337"/>
      <c r="G12" s="337"/>
    </row>
    <row r="13" spans="1:7" s="12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112"/>
    </row>
    <row r="14" spans="1:7" s="12" customFormat="1" ht="12.75" customHeight="1" x14ac:dyDescent="0.3">
      <c r="A14" s="320"/>
      <c r="B14" s="34" t="s">
        <v>34</v>
      </c>
      <c r="C14" s="34" t="s">
        <v>33</v>
      </c>
      <c r="D14" s="321"/>
      <c r="E14" s="321"/>
      <c r="F14" s="32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5" t="s">
        <v>36</v>
      </c>
      <c r="B22" s="351"/>
      <c r="C22" s="352"/>
      <c r="D22" s="258">
        <f>SUM(B17:C21)</f>
        <v>0</v>
      </c>
    </row>
    <row r="23" spans="1:7" x14ac:dyDescent="0.3">
      <c r="A23" s="346" t="s">
        <v>295</v>
      </c>
      <c r="B23" s="347"/>
      <c r="C23" s="34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6" t="s">
        <v>36</v>
      </c>
      <c r="B33" s="347"/>
      <c r="C33" s="348"/>
      <c r="D33" s="257">
        <f>SUM(B26:C32)</f>
        <v>0</v>
      </c>
    </row>
    <row r="34" spans="1:7" x14ac:dyDescent="0.3">
      <c r="A34" s="346" t="s">
        <v>295</v>
      </c>
      <c r="B34" s="347"/>
      <c r="C34" s="34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6" t="s">
        <v>36</v>
      </c>
      <c r="B42" s="347"/>
      <c r="C42" s="348"/>
      <c r="D42" s="257">
        <f>SUM(B37:C41)</f>
        <v>0</v>
      </c>
      <c r="E42" s="13"/>
      <c r="F42" s="13"/>
      <c r="G42" s="126"/>
    </row>
    <row r="43" spans="1:7" s="22" customFormat="1" x14ac:dyDescent="0.3">
      <c r="A43" s="346" t="s">
        <v>295</v>
      </c>
      <c r="B43" s="347"/>
      <c r="C43" s="34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6" t="s">
        <v>36</v>
      </c>
      <c r="B52" s="347"/>
      <c r="C52" s="348"/>
      <c r="D52" s="257">
        <f>SUM(B46:C51)</f>
        <v>0</v>
      </c>
    </row>
    <row r="53" spans="1:7" x14ac:dyDescent="0.3">
      <c r="A53" s="346" t="s">
        <v>295</v>
      </c>
      <c r="B53" s="347"/>
      <c r="C53" s="34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6" t="s">
        <v>36</v>
      </c>
      <c r="B63" s="347"/>
      <c r="C63" s="348"/>
      <c r="D63" s="257">
        <f>SUM(B56:C62)</f>
        <v>0</v>
      </c>
    </row>
    <row r="64" spans="1:7" x14ac:dyDescent="0.3">
      <c r="A64" s="346" t="s">
        <v>295</v>
      </c>
      <c r="B64" s="347"/>
      <c r="C64" s="34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6" t="s">
        <v>36</v>
      </c>
      <c r="B84" s="347"/>
      <c r="C84" s="348"/>
      <c r="D84" s="257">
        <f>SUM(B67:C83)</f>
        <v>0</v>
      </c>
    </row>
    <row r="85" spans="1:7" x14ac:dyDescent="0.3">
      <c r="A85" s="346" t="s">
        <v>295</v>
      </c>
      <c r="B85" s="347"/>
      <c r="C85" s="34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6" t="s">
        <v>36</v>
      </c>
      <c r="B102" s="347"/>
      <c r="C102" s="348"/>
      <c r="D102" s="257">
        <f>SUM(B88:C101)</f>
        <v>0</v>
      </c>
    </row>
    <row r="103" spans="1:7" x14ac:dyDescent="0.3">
      <c r="A103" s="346" t="s">
        <v>295</v>
      </c>
      <c r="B103" s="347"/>
      <c r="C103" s="34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6" t="s">
        <v>36</v>
      </c>
      <c r="B118" s="347"/>
      <c r="C118" s="34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6" t="s">
        <v>295</v>
      </c>
      <c r="B119" s="347"/>
      <c r="C119" s="34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6" t="s">
        <v>36</v>
      </c>
      <c r="B133" s="347"/>
      <c r="C133" s="348"/>
      <c r="D133" s="257">
        <f>SUM(B122:C132)</f>
        <v>0</v>
      </c>
    </row>
    <row r="134" spans="1:7" x14ac:dyDescent="0.3">
      <c r="A134" s="346" t="s">
        <v>295</v>
      </c>
      <c r="B134" s="347"/>
      <c r="C134" s="34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6" t="s">
        <v>36</v>
      </c>
      <c r="B149" s="347"/>
      <c r="C149" s="348"/>
      <c r="D149" s="257">
        <f>SUM(B137:C148)</f>
        <v>0</v>
      </c>
    </row>
    <row r="150" spans="1:7" x14ac:dyDescent="0.3">
      <c r="A150" s="346" t="s">
        <v>295</v>
      </c>
      <c r="B150" s="347"/>
      <c r="C150" s="34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6" t="s">
        <v>36</v>
      </c>
      <c r="B161" s="351"/>
      <c r="C161" s="352"/>
      <c r="D161" s="258">
        <f>SUM(B153:C160)</f>
        <v>0</v>
      </c>
    </row>
    <row r="162" spans="1:7" x14ac:dyDescent="0.3">
      <c r="A162" s="346" t="s">
        <v>295</v>
      </c>
      <c r="B162" s="347"/>
      <c r="C162" s="34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6" t="s">
        <v>36</v>
      </c>
      <c r="B169" s="347"/>
      <c r="C169" s="348"/>
      <c r="D169" s="257">
        <f>SUM(B165:C168)</f>
        <v>0</v>
      </c>
    </row>
    <row r="170" spans="1:7" x14ac:dyDescent="0.3">
      <c r="A170" s="346" t="s">
        <v>295</v>
      </c>
      <c r="B170" s="347"/>
      <c r="C170" s="34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6" t="s">
        <v>36</v>
      </c>
      <c r="B177" s="347"/>
      <c r="C177" s="348"/>
      <c r="D177" s="257">
        <f>SUM(B173:C176)</f>
        <v>0</v>
      </c>
    </row>
    <row r="178" spans="1:7" x14ac:dyDescent="0.3">
      <c r="A178" s="346" t="s">
        <v>295</v>
      </c>
      <c r="B178" s="347"/>
      <c r="C178" s="34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6" t="s">
        <v>36</v>
      </c>
      <c r="B186" s="347"/>
      <c r="C186" s="348"/>
      <c r="D186" s="257">
        <f>SUM(B181:C185)</f>
        <v>0</v>
      </c>
    </row>
    <row r="187" spans="1:7" x14ac:dyDescent="0.3">
      <c r="A187" s="346" t="s">
        <v>295</v>
      </c>
      <c r="B187" s="347"/>
      <c r="C187" s="34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6" t="s">
        <v>36</v>
      </c>
      <c r="B194" s="347"/>
      <c r="C194" s="348"/>
      <c r="D194" s="54">
        <f>SUM(B190:C193)</f>
        <v>0</v>
      </c>
    </row>
    <row r="195" spans="1:6" x14ac:dyDescent="0.3">
      <c r="A195" s="346" t="s">
        <v>295</v>
      </c>
      <c r="B195" s="347"/>
      <c r="C195" s="34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40" zoomScale="84" zoomScaleSheetLayoutView="84" workbookViewId="0">
      <selection activeCell="F378" sqref="F378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9"/>
      <c r="E1" s="339"/>
      <c r="F1" s="339"/>
      <c r="G1" s="33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25"/>
    </row>
    <row r="8" spans="1:7" ht="29.25" x14ac:dyDescent="0.45">
      <c r="A8" s="341" t="str">
        <f>'Page de garde'!D18</f>
        <v>LAFAYETTE</v>
      </c>
      <c r="B8" s="341"/>
      <c r="C8" s="341"/>
      <c r="D8" s="341"/>
      <c r="E8" s="341"/>
      <c r="F8" s="341"/>
      <c r="G8" s="125"/>
    </row>
    <row r="9" spans="1:7" ht="24" x14ac:dyDescent="0.45">
      <c r="A9" s="14" t="s">
        <v>42</v>
      </c>
      <c r="B9" s="342" t="s">
        <v>408</v>
      </c>
      <c r="C9" s="342"/>
      <c r="D9" s="342"/>
      <c r="E9" s="342"/>
      <c r="F9" s="342"/>
      <c r="G9" s="125"/>
    </row>
    <row r="10" spans="1:7" ht="24" x14ac:dyDescent="0.45">
      <c r="A10" s="15" t="s">
        <v>44</v>
      </c>
      <c r="B10" s="343" t="s">
        <v>409</v>
      </c>
      <c r="C10" s="343"/>
      <c r="D10" s="343"/>
      <c r="E10" s="343"/>
      <c r="F10" s="343"/>
      <c r="G10" s="125"/>
    </row>
    <row r="11" spans="1:7" ht="24" x14ac:dyDescent="0.45">
      <c r="A11" s="14" t="s">
        <v>43</v>
      </c>
      <c r="B11" s="338">
        <v>43159</v>
      </c>
      <c r="C11" s="338"/>
      <c r="D11" s="338"/>
      <c r="E11" s="338"/>
      <c r="F11" s="338"/>
      <c r="G11" s="125"/>
    </row>
    <row r="12" spans="1:7" ht="24" x14ac:dyDescent="0.45">
      <c r="A12" s="14" t="s">
        <v>239</v>
      </c>
      <c r="B12" s="336">
        <f>D549</f>
        <v>0.95514950166112955</v>
      </c>
      <c r="C12" s="336"/>
      <c r="D12" s="336"/>
      <c r="E12" s="336"/>
      <c r="F12" s="336"/>
      <c r="G12" s="125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43159</v>
      </c>
      <c r="B16" s="188"/>
      <c r="C16" s="188"/>
      <c r="D16" s="188"/>
      <c r="E16" s="188"/>
      <c r="F16" s="202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358</v>
      </c>
    </row>
    <row r="18" spans="1:8" ht="16.5" customHeight="1" x14ac:dyDescent="0.3">
      <c r="A18" s="320"/>
      <c r="B18" s="41" t="s">
        <v>34</v>
      </c>
      <c r="C18" s="41" t="s">
        <v>33</v>
      </c>
      <c r="D18" s="321"/>
      <c r="E18" s="322"/>
      <c r="F18" s="32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1</v>
      </c>
      <c r="C22" s="130"/>
      <c r="D22" s="95" t="s">
        <v>413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43159</v>
      </c>
      <c r="B49" s="124"/>
      <c r="C49" s="135"/>
      <c r="D49" s="124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360</v>
      </c>
      <c r="G50" s="127"/>
    </row>
    <row r="51" spans="1:7" x14ac:dyDescent="0.3">
      <c r="A51" s="320"/>
      <c r="B51" s="41" t="s">
        <v>34</v>
      </c>
      <c r="C51" s="41" t="s">
        <v>33</v>
      </c>
      <c r="D51" s="321"/>
      <c r="E51" s="322"/>
      <c r="F51" s="32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1</v>
      </c>
      <c r="C67" s="130"/>
      <c r="D67" s="113" t="s">
        <v>415</v>
      </c>
      <c r="E67" s="94"/>
      <c r="F67" s="204" t="s">
        <v>356</v>
      </c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35</v>
      </c>
    </row>
    <row r="85" spans="1:7" x14ac:dyDescent="0.3">
      <c r="A85" s="5" t="s">
        <v>35</v>
      </c>
      <c r="B85" s="132"/>
      <c r="C85" s="133"/>
      <c r="D85" s="134">
        <f>D84/(COUNT(B65:C83)*2)</f>
        <v>0.97222222222222221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82.5" x14ac:dyDescent="0.3">
      <c r="A88" s="4" t="s">
        <v>96</v>
      </c>
      <c r="B88" s="130">
        <v>1</v>
      </c>
      <c r="C88" s="130"/>
      <c r="D88" s="137" t="s">
        <v>416</v>
      </c>
      <c r="E88" s="94"/>
      <c r="F88" s="204" t="s">
        <v>356</v>
      </c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147" t="s">
        <v>414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1</v>
      </c>
      <c r="C99" s="213"/>
      <c r="D99" s="297">
        <v>0.85699999999999998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0.94594594594594594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43159</v>
      </c>
      <c r="B106" s="124"/>
      <c r="C106" s="135"/>
      <c r="D106" s="124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360</v>
      </c>
    </row>
    <row r="108" spans="1:7" x14ac:dyDescent="0.3">
      <c r="A108" s="320"/>
      <c r="B108" s="41" t="s">
        <v>34</v>
      </c>
      <c r="C108" s="41" t="s">
        <v>33</v>
      </c>
      <c r="D108" s="321"/>
      <c r="E108" s="322"/>
      <c r="F108" s="32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1</v>
      </c>
      <c r="C138" s="136" t="str">
        <f>IF(B138=0, -10, "0")</f>
        <v>0</v>
      </c>
      <c r="D138" s="116" t="s">
        <v>419</v>
      </c>
      <c r="E138" s="106"/>
      <c r="F138" s="204" t="s">
        <v>356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50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 t="s">
        <v>423</v>
      </c>
      <c r="E145" s="95"/>
      <c r="F145" s="204" t="s">
        <v>356</v>
      </c>
    </row>
    <row r="146" spans="1:7" ht="99" x14ac:dyDescent="0.3">
      <c r="A146" s="191" t="s">
        <v>136</v>
      </c>
      <c r="B146" s="130">
        <v>0</v>
      </c>
      <c r="C146" s="150"/>
      <c r="D146" s="299" t="s">
        <v>443</v>
      </c>
      <c r="E146" s="116" t="s">
        <v>444</v>
      </c>
      <c r="F146" s="204" t="s">
        <v>356</v>
      </c>
    </row>
    <row r="147" spans="1:7" s="112" customFormat="1" ht="22.5" x14ac:dyDescent="0.3">
      <c r="A147" s="238" t="s">
        <v>404</v>
      </c>
      <c r="B147" s="130">
        <v>2</v>
      </c>
      <c r="C147" s="150" t="str">
        <f>IF(B147=0, -5, "0")</f>
        <v>0</v>
      </c>
      <c r="D147" s="298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ht="33" x14ac:dyDescent="0.3">
      <c r="A150" s="55" t="s">
        <v>386</v>
      </c>
      <c r="B150" s="130">
        <v>1</v>
      </c>
      <c r="C150" s="225"/>
      <c r="D150" s="301" t="s">
        <v>439</v>
      </c>
      <c r="E150" s="116"/>
      <c r="F150" s="204" t="s">
        <v>356</v>
      </c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0.83333333333333337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64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0.94117647058823528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43159</v>
      </c>
      <c r="B161" s="124"/>
      <c r="C161" s="135"/>
      <c r="D161" s="127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360</v>
      </c>
      <c r="G162" s="127"/>
    </row>
    <row r="163" spans="1:7" x14ac:dyDescent="0.3">
      <c r="A163" s="320"/>
      <c r="B163" s="41" t="s">
        <v>34</v>
      </c>
      <c r="C163" s="41" t="s">
        <v>33</v>
      </c>
      <c r="D163" s="321"/>
      <c r="E163" s="322"/>
      <c r="F163" s="32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9.75" customHeight="1" x14ac:dyDescent="0.3">
      <c r="A197" s="70" t="s">
        <v>386</v>
      </c>
      <c r="B197" s="130">
        <v>1</v>
      </c>
      <c r="C197" s="131"/>
      <c r="D197" s="301" t="s">
        <v>439</v>
      </c>
      <c r="E197" s="106"/>
      <c r="F197" s="204" t="s">
        <v>356</v>
      </c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43159</v>
      </c>
      <c r="B208" s="124"/>
      <c r="C208" s="135"/>
      <c r="D208" s="124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360</v>
      </c>
      <c r="G209" s="127"/>
    </row>
    <row r="210" spans="1:7" x14ac:dyDescent="0.3">
      <c r="A210" s="320"/>
      <c r="B210" s="41" t="s">
        <v>34</v>
      </c>
      <c r="C210" s="41" t="s">
        <v>33</v>
      </c>
      <c r="D210" s="321"/>
      <c r="E210" s="322"/>
      <c r="F210" s="32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424</v>
      </c>
      <c r="E226" s="106"/>
      <c r="F226" s="204" t="s">
        <v>356</v>
      </c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113" t="s">
        <v>428</v>
      </c>
      <c r="E228" s="94"/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ht="33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425</v>
      </c>
      <c r="E240" s="94"/>
      <c r="F240" s="204" t="s">
        <v>356</v>
      </c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0.91176470588235292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ht="33" x14ac:dyDescent="0.3">
      <c r="A251" s="269" t="s">
        <v>375</v>
      </c>
      <c r="B251" s="130">
        <v>1</v>
      </c>
      <c r="C251" s="136" t="str">
        <f>IF(B251=0, -10, "0")</f>
        <v>0</v>
      </c>
      <c r="D251" s="220" t="s">
        <v>426</v>
      </c>
      <c r="E251" s="106"/>
      <c r="F251" s="204" t="s">
        <v>356</v>
      </c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1</v>
      </c>
      <c r="C255" s="130"/>
      <c r="D255" s="138" t="s">
        <v>427</v>
      </c>
      <c r="E255" s="94"/>
      <c r="F255" s="204" t="s">
        <v>357</v>
      </c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ht="33" x14ac:dyDescent="0.3">
      <c r="A258" s="55" t="s">
        <v>386</v>
      </c>
      <c r="B258" s="130">
        <v>1</v>
      </c>
      <c r="C258" s="131"/>
      <c r="D258" s="301" t="s">
        <v>439</v>
      </c>
      <c r="E258" s="106"/>
      <c r="F258" s="204" t="s">
        <v>356</v>
      </c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1</v>
      </c>
      <c r="C261" s="140"/>
      <c r="D261" s="251">
        <v>0.75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22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0.84615384615384615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73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0.91249999999999998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43159</v>
      </c>
      <c r="B269" s="124"/>
      <c r="C269" s="135"/>
      <c r="D269" s="124"/>
      <c r="F269" s="206"/>
      <c r="G269" s="214"/>
    </row>
    <row r="270" spans="1:7" s="16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360</v>
      </c>
      <c r="G270" s="214"/>
    </row>
    <row r="271" spans="1:7" s="16" customFormat="1" x14ac:dyDescent="0.3">
      <c r="A271" s="320"/>
      <c r="B271" s="41" t="s">
        <v>34</v>
      </c>
      <c r="C271" s="41" t="s">
        <v>33</v>
      </c>
      <c r="D271" s="321"/>
      <c r="E271" s="322"/>
      <c r="F271" s="32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1</v>
      </c>
      <c r="C290" s="130"/>
      <c r="D290" s="156" t="s">
        <v>432</v>
      </c>
      <c r="E290" s="106"/>
      <c r="F290" s="204" t="s">
        <v>356</v>
      </c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431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33" x14ac:dyDescent="0.3">
      <c r="A310" s="55" t="s">
        <v>386</v>
      </c>
      <c r="B310" s="130">
        <v>1</v>
      </c>
      <c r="C310" s="213"/>
      <c r="D310" s="165" t="s">
        <v>439</v>
      </c>
      <c r="E310" s="106"/>
      <c r="F310" s="204" t="s">
        <v>356</v>
      </c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43159</v>
      </c>
      <c r="B321" s="124"/>
      <c r="C321" s="135"/>
      <c r="D321" s="127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360</v>
      </c>
      <c r="G322" s="127"/>
    </row>
    <row r="323" spans="1:7" x14ac:dyDescent="0.3">
      <c r="A323" s="320"/>
      <c r="B323" s="41" t="s">
        <v>34</v>
      </c>
      <c r="C323" s="41" t="s">
        <v>33</v>
      </c>
      <c r="D323" s="321"/>
      <c r="E323" s="322"/>
      <c r="F323" s="32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43159</v>
      </c>
      <c r="B361" s="124"/>
      <c r="C361" s="135"/>
      <c r="D361" s="124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360</v>
      </c>
      <c r="G362" s="127"/>
    </row>
    <row r="363" spans="1:7" x14ac:dyDescent="0.3">
      <c r="A363" s="320"/>
      <c r="B363" s="41" t="s">
        <v>34</v>
      </c>
      <c r="C363" s="41" t="s">
        <v>33</v>
      </c>
      <c r="D363" s="321"/>
      <c r="E363" s="322"/>
      <c r="F363" s="32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434</v>
      </c>
      <c r="E378" s="10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410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0.6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28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0.77777777777777779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43159</v>
      </c>
      <c r="B394" s="124"/>
      <c r="C394" s="135"/>
      <c r="D394" s="127"/>
      <c r="G394" s="127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360</v>
      </c>
      <c r="G395" s="127"/>
    </row>
    <row r="396" spans="1:7" x14ac:dyDescent="0.3">
      <c r="A396" s="320"/>
      <c r="B396" s="41" t="s">
        <v>34</v>
      </c>
      <c r="C396" s="41" t="s">
        <v>33</v>
      </c>
      <c r="D396" s="321"/>
      <c r="E396" s="322"/>
      <c r="F396" s="32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43159</v>
      </c>
      <c r="B447" s="124"/>
      <c r="C447" s="135"/>
      <c r="D447" s="124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360</v>
      </c>
      <c r="G448" s="127"/>
    </row>
    <row r="449" spans="1:6" x14ac:dyDescent="0.3">
      <c r="A449" s="320"/>
      <c r="B449" s="41" t="s">
        <v>34</v>
      </c>
      <c r="C449" s="41" t="s">
        <v>33</v>
      </c>
      <c r="D449" s="321"/>
      <c r="E449" s="322"/>
      <c r="F449" s="32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3" t="s">
        <v>379</v>
      </c>
      <c r="B471" s="324"/>
      <c r="C471" s="324"/>
      <c r="D471" s="324"/>
      <c r="E471" s="324"/>
      <c r="F471" s="32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5" t="s">
        <v>367</v>
      </c>
      <c r="B483" s="325"/>
      <c r="C483" s="325"/>
      <c r="D483" s="325"/>
      <c r="E483" s="185"/>
      <c r="F483" s="201"/>
    </row>
    <row r="484" spans="1:7" x14ac:dyDescent="0.3">
      <c r="A484" s="74">
        <f>B11</f>
        <v>43159</v>
      </c>
      <c r="B484" s="124"/>
      <c r="C484" s="135"/>
      <c r="D484" s="124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360</v>
      </c>
      <c r="G485" s="127"/>
    </row>
    <row r="486" spans="1:7" x14ac:dyDescent="0.3">
      <c r="A486" s="320"/>
      <c r="B486" s="41" t="s">
        <v>34</v>
      </c>
      <c r="C486" s="41" t="s">
        <v>33</v>
      </c>
      <c r="D486" s="321"/>
      <c r="E486" s="322"/>
      <c r="F486" s="32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43159</v>
      </c>
      <c r="B506" s="124"/>
      <c r="C506" s="135"/>
      <c r="D506" s="124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360</v>
      </c>
      <c r="G507" s="127"/>
    </row>
    <row r="508" spans="1:7" x14ac:dyDescent="0.3">
      <c r="A508" s="320"/>
      <c r="B508" s="41" t="s">
        <v>34</v>
      </c>
      <c r="C508" s="41" t="s">
        <v>33</v>
      </c>
      <c r="D508" s="321"/>
      <c r="E508" s="322"/>
      <c r="F508" s="32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43159</v>
      </c>
      <c r="B517" s="124"/>
      <c r="C517" s="135"/>
      <c r="D517" s="124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360</v>
      </c>
      <c r="G518" s="127"/>
    </row>
    <row r="519" spans="1:7" x14ac:dyDescent="0.3">
      <c r="A519" s="320"/>
      <c r="B519" s="41" t="s">
        <v>34</v>
      </c>
      <c r="C519" s="41" t="s">
        <v>33</v>
      </c>
      <c r="D519" s="321"/>
      <c r="E519" s="322"/>
      <c r="F519" s="322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43159</v>
      </c>
      <c r="B537" s="124"/>
      <c r="C537" s="135"/>
      <c r="D537" s="124"/>
      <c r="G537" s="127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360</v>
      </c>
      <c r="G538" s="127"/>
    </row>
    <row r="539" spans="1:7" x14ac:dyDescent="0.3">
      <c r="A539" s="320"/>
      <c r="B539" s="41" t="s">
        <v>34</v>
      </c>
      <c r="C539" s="41" t="s">
        <v>33</v>
      </c>
      <c r="D539" s="321"/>
      <c r="E539" s="322"/>
      <c r="F539" s="322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0.86900000000000011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575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0.95514950166112955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6" zoomScale="80" zoomScaleNormal="90" zoomScaleSheetLayoutView="80" workbookViewId="0">
      <selection activeCell="F193" sqref="F19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9"/>
      <c r="E1" s="339"/>
      <c r="F1" s="339"/>
      <c r="G1" s="33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45">
      <c r="A7" s="341" t="str">
        <f>'A1 Exploitation'!A8:F8</f>
        <v>LAFAYETTE</v>
      </c>
      <c r="B7" s="341"/>
      <c r="C7" s="341"/>
      <c r="D7" s="341"/>
      <c r="E7" s="341"/>
      <c r="F7" s="341"/>
      <c r="G7" s="125"/>
    </row>
    <row r="8" spans="1:7" s="12" customFormat="1" ht="24" x14ac:dyDescent="0.45">
      <c r="A8" s="14" t="s">
        <v>42</v>
      </c>
      <c r="B8" s="361" t="str">
        <f>'A1 Exploitation'!B9:F9</f>
        <v>Dr Hend KAMOUN</v>
      </c>
      <c r="C8" s="361"/>
      <c r="D8" s="361"/>
      <c r="E8" s="361"/>
      <c r="F8" s="361"/>
      <c r="G8" s="125"/>
    </row>
    <row r="9" spans="1:7" s="12" customFormat="1" ht="24" x14ac:dyDescent="0.45">
      <c r="A9" s="15" t="s">
        <v>44</v>
      </c>
      <c r="B9" s="362" t="str">
        <f>'A1 Exploitation'!B10:F10</f>
        <v>Chefs rayons et directeur magasin</v>
      </c>
      <c r="C9" s="362"/>
      <c r="D9" s="362"/>
      <c r="E9" s="362"/>
      <c r="F9" s="362"/>
      <c r="G9" s="125"/>
    </row>
    <row r="10" spans="1:7" s="12" customFormat="1" ht="24" x14ac:dyDescent="0.45">
      <c r="A10" s="14" t="s">
        <v>43</v>
      </c>
      <c r="B10" s="359">
        <f>'A1 Exploitation'!B11:F11</f>
        <v>43159</v>
      </c>
      <c r="C10" s="359"/>
      <c r="D10" s="359"/>
      <c r="E10" s="359"/>
      <c r="F10" s="359"/>
      <c r="G10" s="125"/>
    </row>
    <row r="11" spans="1:7" s="12" customFormat="1" ht="24" x14ac:dyDescent="0.45">
      <c r="A11" s="14" t="s">
        <v>294</v>
      </c>
      <c r="B11" s="358">
        <f>D199</f>
        <v>0.93220338983050843</v>
      </c>
      <c r="C11" s="358"/>
      <c r="D11" s="358"/>
      <c r="E11" s="358"/>
      <c r="F11" s="358"/>
      <c r="G11" s="125"/>
    </row>
    <row r="12" spans="1:7" s="12" customFormat="1" ht="22.5" x14ac:dyDescent="0.45">
      <c r="A12" s="11"/>
      <c r="D12" s="337"/>
      <c r="E12" s="337"/>
      <c r="F12" s="337"/>
      <c r="G12" s="337"/>
    </row>
    <row r="13" spans="1:7" s="12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112"/>
    </row>
    <row r="14" spans="1:7" s="12" customFormat="1" ht="12.75" customHeight="1" x14ac:dyDescent="0.3">
      <c r="A14" s="320"/>
      <c r="B14" s="34" t="s">
        <v>34</v>
      </c>
      <c r="C14" s="34" t="s">
        <v>33</v>
      </c>
      <c r="D14" s="321"/>
      <c r="E14" s="321"/>
      <c r="F14" s="32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442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5" t="s">
        <v>36</v>
      </c>
      <c r="B22" s="351"/>
      <c r="C22" s="352"/>
      <c r="D22" s="250">
        <f>SUM(B17:C21)</f>
        <v>9</v>
      </c>
    </row>
    <row r="23" spans="1:7" x14ac:dyDescent="0.3">
      <c r="A23" s="346" t="s">
        <v>295</v>
      </c>
      <c r="B23" s="347"/>
      <c r="C23" s="348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6" t="s">
        <v>36</v>
      </c>
      <c r="B33" s="347"/>
      <c r="C33" s="348"/>
      <c r="D33" s="248">
        <f>SUM(B26:C32)</f>
        <v>12</v>
      </c>
    </row>
    <row r="34" spans="1:7" x14ac:dyDescent="0.3">
      <c r="A34" s="346" t="s">
        <v>295</v>
      </c>
      <c r="B34" s="347"/>
      <c r="C34" s="34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6" t="s">
        <v>36</v>
      </c>
      <c r="B42" s="347"/>
      <c r="C42" s="348"/>
      <c r="D42" s="248">
        <f>SUM(B37:C41)</f>
        <v>10</v>
      </c>
      <c r="E42" s="13"/>
      <c r="F42" s="13"/>
      <c r="G42" s="126"/>
    </row>
    <row r="43" spans="1:7" s="22" customFormat="1" x14ac:dyDescent="0.3">
      <c r="A43" s="346" t="s">
        <v>295</v>
      </c>
      <c r="B43" s="347"/>
      <c r="C43" s="34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300">
        <v>0.52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6" t="s">
        <v>36</v>
      </c>
      <c r="B52" s="347"/>
      <c r="C52" s="348"/>
      <c r="D52" s="248">
        <f>SUM(B46:C51)</f>
        <v>12</v>
      </c>
    </row>
    <row r="53" spans="1:7" x14ac:dyDescent="0.3">
      <c r="A53" s="346" t="s">
        <v>295</v>
      </c>
      <c r="B53" s="347"/>
      <c r="C53" s="34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46.5" x14ac:dyDescent="0.35">
      <c r="A56" s="43" t="s">
        <v>176</v>
      </c>
      <c r="B56" s="94">
        <v>1</v>
      </c>
      <c r="C56" s="120" t="str">
        <f>IF(B56=0, -5, "0")</f>
        <v>0</v>
      </c>
      <c r="D56" s="98" t="s">
        <v>435</v>
      </c>
      <c r="E56" s="94"/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6" t="s">
        <v>36</v>
      </c>
      <c r="B63" s="347"/>
      <c r="C63" s="348"/>
      <c r="D63" s="248">
        <f>SUM(B56:C62)</f>
        <v>13</v>
      </c>
    </row>
    <row r="64" spans="1:7" x14ac:dyDescent="0.3">
      <c r="A64" s="346" t="s">
        <v>295</v>
      </c>
      <c r="B64" s="347"/>
      <c r="C64" s="348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1</v>
      </c>
      <c r="C67" s="101"/>
      <c r="D67" s="95" t="s">
        <v>417</v>
      </c>
      <c r="E67" s="102"/>
      <c r="F67" s="94" t="s">
        <v>357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1</v>
      </c>
      <c r="C69" s="101"/>
      <c r="D69" s="103" t="s">
        <v>418</v>
      </c>
      <c r="E69" s="103"/>
      <c r="F69" s="94" t="s">
        <v>356</v>
      </c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6" t="s">
        <v>36</v>
      </c>
      <c r="B84" s="347"/>
      <c r="C84" s="348"/>
      <c r="D84" s="248">
        <f>SUM(B67:C83)</f>
        <v>32</v>
      </c>
    </row>
    <row r="85" spans="1:7" x14ac:dyDescent="0.3">
      <c r="A85" s="346" t="s">
        <v>295</v>
      </c>
      <c r="B85" s="347"/>
      <c r="C85" s="348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52.5" customHeight="1" x14ac:dyDescent="0.4">
      <c r="A88" s="50" t="s">
        <v>273</v>
      </c>
      <c r="B88" s="110">
        <v>1</v>
      </c>
      <c r="C88" s="101"/>
      <c r="D88" s="102" t="s">
        <v>411</v>
      </c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107" t="s">
        <v>420</v>
      </c>
      <c r="E91" s="94"/>
      <c r="F91" s="94" t="s">
        <v>356</v>
      </c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421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1</v>
      </c>
      <c r="C98" s="94"/>
      <c r="D98" s="95" t="s">
        <v>422</v>
      </c>
      <c r="E98" s="94"/>
      <c r="F98" s="94" t="s">
        <v>356</v>
      </c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6" t="s">
        <v>36</v>
      </c>
      <c r="B102" s="347"/>
      <c r="C102" s="348"/>
      <c r="D102" s="248">
        <f>SUM(B88:C101)</f>
        <v>24</v>
      </c>
    </row>
    <row r="103" spans="1:7" x14ac:dyDescent="0.3">
      <c r="A103" s="346" t="s">
        <v>295</v>
      </c>
      <c r="B103" s="347"/>
      <c r="C103" s="348"/>
      <c r="D103" s="33">
        <f>D102/(COUNT(B88:C101)*2)</f>
        <v>0.8571428571428571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6" t="s">
        <v>36</v>
      </c>
      <c r="B118" s="347"/>
      <c r="C118" s="348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6" t="s">
        <v>295</v>
      </c>
      <c r="B119" s="347"/>
      <c r="C119" s="34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430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429</v>
      </c>
      <c r="E132" s="102"/>
      <c r="F132" s="94"/>
    </row>
    <row r="133" spans="1:7" x14ac:dyDescent="0.3">
      <c r="A133" s="346" t="s">
        <v>36</v>
      </c>
      <c r="B133" s="347"/>
      <c r="C133" s="348"/>
      <c r="D133" s="248">
        <f>SUM(B122:C132)</f>
        <v>21</v>
      </c>
    </row>
    <row r="134" spans="1:7" x14ac:dyDescent="0.3">
      <c r="A134" s="346" t="s">
        <v>295</v>
      </c>
      <c r="B134" s="347"/>
      <c r="C134" s="348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1</v>
      </c>
      <c r="C137" s="101"/>
      <c r="D137" s="103" t="s">
        <v>433</v>
      </c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411</v>
      </c>
      <c r="E140" s="94"/>
      <c r="F140" s="94" t="s">
        <v>356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/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2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6" t="s">
        <v>36</v>
      </c>
      <c r="B149" s="347"/>
      <c r="C149" s="348"/>
      <c r="D149" s="248">
        <f>SUM(B137:C148)</f>
        <v>20</v>
      </c>
    </row>
    <row r="150" spans="1:7" x14ac:dyDescent="0.3">
      <c r="A150" s="346" t="s">
        <v>295</v>
      </c>
      <c r="B150" s="347"/>
      <c r="C150" s="348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ht="33" x14ac:dyDescent="0.3">
      <c r="A153" s="50" t="s">
        <v>279</v>
      </c>
      <c r="B153" s="94">
        <v>1</v>
      </c>
      <c r="C153" s="94"/>
      <c r="D153" s="95" t="s">
        <v>436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437</v>
      </c>
      <c r="E155" s="94"/>
      <c r="F155" s="94" t="s">
        <v>356</v>
      </c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438</v>
      </c>
      <c r="E156" s="94"/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6" t="s">
        <v>36</v>
      </c>
      <c r="B161" s="351"/>
      <c r="C161" s="352"/>
      <c r="D161" s="250">
        <f>SUM(B153:C160)</f>
        <v>13</v>
      </c>
    </row>
    <row r="162" spans="1:7" x14ac:dyDescent="0.3">
      <c r="A162" s="346" t="s">
        <v>295</v>
      </c>
      <c r="B162" s="347"/>
      <c r="C162" s="348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6" t="s">
        <v>36</v>
      </c>
      <c r="B169" s="347"/>
      <c r="C169" s="348"/>
      <c r="D169" s="248">
        <f>SUM(B165:C168)</f>
        <v>8</v>
      </c>
    </row>
    <row r="170" spans="1:7" x14ac:dyDescent="0.3">
      <c r="A170" s="346" t="s">
        <v>295</v>
      </c>
      <c r="B170" s="347"/>
      <c r="C170" s="34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6" t="s">
        <v>36</v>
      </c>
      <c r="B177" s="347"/>
      <c r="C177" s="348"/>
      <c r="D177" s="248">
        <f>SUM(B173:C176)</f>
        <v>8</v>
      </c>
    </row>
    <row r="178" spans="1:7" x14ac:dyDescent="0.3">
      <c r="A178" s="346" t="s">
        <v>295</v>
      </c>
      <c r="B178" s="347"/>
      <c r="C178" s="34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5.25" customHeight="1" x14ac:dyDescent="0.3">
      <c r="A183" s="17" t="s">
        <v>88</v>
      </c>
      <c r="B183" s="94">
        <v>1</v>
      </c>
      <c r="C183" s="94"/>
      <c r="D183" s="95" t="s">
        <v>440</v>
      </c>
      <c r="E183" s="94"/>
      <c r="F183" s="94" t="s">
        <v>357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6" t="s">
        <v>36</v>
      </c>
      <c r="B186" s="347"/>
      <c r="C186" s="348"/>
      <c r="D186" s="248">
        <f>SUM(B181:C185)</f>
        <v>9</v>
      </c>
    </row>
    <row r="187" spans="1:7" x14ac:dyDescent="0.3">
      <c r="A187" s="346" t="s">
        <v>295</v>
      </c>
      <c r="B187" s="347"/>
      <c r="C187" s="348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1</v>
      </c>
      <c r="C193" s="94"/>
      <c r="D193" s="94" t="s">
        <v>441</v>
      </c>
      <c r="E193" s="94"/>
      <c r="F193" s="94" t="s">
        <v>357</v>
      </c>
    </row>
    <row r="194" spans="1:6" x14ac:dyDescent="0.3">
      <c r="A194" s="346" t="s">
        <v>36</v>
      </c>
      <c r="B194" s="347"/>
      <c r="C194" s="348"/>
      <c r="D194" s="54">
        <f>SUM(B190:C193)</f>
        <v>7</v>
      </c>
    </row>
    <row r="195" spans="1:6" x14ac:dyDescent="0.3">
      <c r="A195" s="346" t="s">
        <v>295</v>
      </c>
      <c r="B195" s="347"/>
      <c r="C195" s="348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0.93220338983050843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7" zoomScale="80" zoomScaleSheetLayoutView="80" workbookViewId="0">
      <selection activeCell="D552" sqref="D552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9"/>
      <c r="E1" s="339"/>
      <c r="F1" s="339"/>
      <c r="G1" s="339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25"/>
    </row>
    <row r="8" spans="1:7" ht="29.25" x14ac:dyDescent="0.45">
      <c r="A8" s="341" t="str">
        <f>'Page de garde'!D18</f>
        <v>LAFAYETTE</v>
      </c>
      <c r="B8" s="341"/>
      <c r="C8" s="341"/>
      <c r="D8" s="341"/>
      <c r="E8" s="341"/>
      <c r="F8" s="341"/>
      <c r="G8" s="125"/>
    </row>
    <row r="9" spans="1:7" ht="24" x14ac:dyDescent="0.45">
      <c r="A9" s="14" t="s">
        <v>42</v>
      </c>
      <c r="B9" s="342" t="s">
        <v>505</v>
      </c>
      <c r="C9" s="342"/>
      <c r="D9" s="342"/>
      <c r="E9" s="342"/>
      <c r="F9" s="342"/>
      <c r="G9" s="125"/>
    </row>
    <row r="10" spans="1:7" ht="24" x14ac:dyDescent="0.45">
      <c r="A10" s="15" t="s">
        <v>44</v>
      </c>
      <c r="B10" s="343" t="s">
        <v>445</v>
      </c>
      <c r="C10" s="343"/>
      <c r="D10" s="343"/>
      <c r="E10" s="343"/>
      <c r="F10" s="343"/>
      <c r="G10" s="125"/>
    </row>
    <row r="11" spans="1:7" ht="24" x14ac:dyDescent="0.45">
      <c r="A11" s="14" t="s">
        <v>43</v>
      </c>
      <c r="B11" s="338">
        <v>43287</v>
      </c>
      <c r="C11" s="338"/>
      <c r="D11" s="338"/>
      <c r="E11" s="338"/>
      <c r="F11" s="338"/>
      <c r="G11" s="125"/>
    </row>
    <row r="12" spans="1:7" ht="24" x14ac:dyDescent="0.45">
      <c r="A12" s="14" t="s">
        <v>239</v>
      </c>
      <c r="B12" s="336">
        <f>D549</f>
        <v>0.92833333333333334</v>
      </c>
      <c r="C12" s="336"/>
      <c r="D12" s="336"/>
      <c r="E12" s="336"/>
      <c r="F12" s="336"/>
      <c r="G12" s="125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43287</v>
      </c>
      <c r="B16" s="188"/>
      <c r="C16" s="188"/>
      <c r="D16" s="188"/>
      <c r="E16" s="188"/>
      <c r="F16" s="202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358</v>
      </c>
    </row>
    <row r="18" spans="1:8" ht="16.5" customHeight="1" x14ac:dyDescent="0.3">
      <c r="A18" s="320"/>
      <c r="B18" s="41" t="s">
        <v>34</v>
      </c>
      <c r="C18" s="41" t="s">
        <v>33</v>
      </c>
      <c r="D18" s="321"/>
      <c r="E18" s="322"/>
      <c r="F18" s="32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43287</v>
      </c>
      <c r="B49" s="124"/>
      <c r="C49" s="135"/>
      <c r="D49" s="124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360</v>
      </c>
      <c r="G50" s="127"/>
    </row>
    <row r="51" spans="1:7" x14ac:dyDescent="0.3">
      <c r="A51" s="320"/>
      <c r="B51" s="41" t="s">
        <v>34</v>
      </c>
      <c r="C51" s="41" t="s">
        <v>33</v>
      </c>
      <c r="D51" s="321"/>
      <c r="E51" s="322"/>
      <c r="F51" s="32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ht="49.5" x14ac:dyDescent="0.3">
      <c r="A66" s="8" t="s">
        <v>129</v>
      </c>
      <c r="B66" s="130">
        <v>1</v>
      </c>
      <c r="C66" s="130"/>
      <c r="D66" s="113" t="s">
        <v>481</v>
      </c>
      <c r="E66" s="94"/>
      <c r="F66" s="204" t="s">
        <v>356</v>
      </c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37</v>
      </c>
    </row>
    <row r="85" spans="1:7" x14ac:dyDescent="0.3">
      <c r="A85" s="5" t="s">
        <v>35</v>
      </c>
      <c r="B85" s="132"/>
      <c r="C85" s="133"/>
      <c r="D85" s="134">
        <f>D84/(COUNT(B65:C83)*2)</f>
        <v>0.97368421052631582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483</v>
      </c>
      <c r="E92" s="106"/>
      <c r="F92" s="204" t="s">
        <v>356</v>
      </c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496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497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3</v>
      </c>
      <c r="F99" s="283">
        <f>COUNTA('A1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0.97368421052631582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43287</v>
      </c>
      <c r="B106" s="124"/>
      <c r="C106" s="135"/>
      <c r="D106" s="124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360</v>
      </c>
    </row>
    <row r="108" spans="1:7" x14ac:dyDescent="0.3">
      <c r="A108" s="320"/>
      <c r="B108" s="41" t="s">
        <v>34</v>
      </c>
      <c r="C108" s="41" t="s">
        <v>33</v>
      </c>
      <c r="D108" s="321"/>
      <c r="E108" s="322"/>
      <c r="F108" s="32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66" x14ac:dyDescent="0.3">
      <c r="A121" s="4" t="s">
        <v>252</v>
      </c>
      <c r="B121" s="130">
        <v>0</v>
      </c>
      <c r="C121" s="130"/>
      <c r="D121" s="113" t="s">
        <v>492</v>
      </c>
      <c r="E121" s="113" t="s">
        <v>464</v>
      </c>
      <c r="F121" s="204" t="s">
        <v>356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498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29.75" customHeight="1" x14ac:dyDescent="0.3">
      <c r="A130" s="70" t="s">
        <v>240</v>
      </c>
      <c r="B130" s="130">
        <v>1</v>
      </c>
      <c r="C130" s="131"/>
      <c r="D130" s="138" t="s">
        <v>499</v>
      </c>
      <c r="E130" s="106"/>
      <c r="F130" s="204" t="s">
        <v>356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150.75" customHeight="1" x14ac:dyDescent="0.3">
      <c r="A138" s="265" t="s">
        <v>388</v>
      </c>
      <c r="B138" s="130">
        <v>1</v>
      </c>
      <c r="C138" s="136" t="str">
        <f>IF(B138=0, -10, "0")</f>
        <v>0</v>
      </c>
      <c r="D138" s="116" t="s">
        <v>493</v>
      </c>
      <c r="E138" s="106"/>
      <c r="F138" s="204" t="s">
        <v>356</v>
      </c>
      <c r="G138" s="127"/>
    </row>
    <row r="139" spans="1:7" x14ac:dyDescent="0.3">
      <c r="A139" s="5" t="s">
        <v>36</v>
      </c>
      <c r="B139" s="5"/>
      <c r="C139" s="5"/>
      <c r="D139" s="59">
        <f>SUM(B121:C138)</f>
        <v>32</v>
      </c>
    </row>
    <row r="140" spans="1:7" x14ac:dyDescent="0.3">
      <c r="A140" s="5" t="s">
        <v>35</v>
      </c>
      <c r="B140" s="132"/>
      <c r="C140" s="133"/>
      <c r="D140" s="134">
        <f>D139/(COUNT(B121:C138)*2)</f>
        <v>0.88888888888888884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66" x14ac:dyDescent="0.3">
      <c r="A146" s="191" t="s">
        <v>136</v>
      </c>
      <c r="B146" s="130">
        <v>1</v>
      </c>
      <c r="C146" s="150"/>
      <c r="D146" s="223" t="s">
        <v>461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496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497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4</v>
      </c>
      <c r="F153" s="283">
        <f>COUNTA('A1 Exploitation'!F110:F152)</f>
        <v>4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0.9285714285714286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43287</v>
      </c>
      <c r="B161" s="124"/>
      <c r="C161" s="135"/>
      <c r="D161" s="127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360</v>
      </c>
      <c r="G162" s="127"/>
    </row>
    <row r="163" spans="1:7" x14ac:dyDescent="0.3">
      <c r="A163" s="320"/>
      <c r="B163" s="41" t="s">
        <v>34</v>
      </c>
      <c r="C163" s="41" t="s">
        <v>33</v>
      </c>
      <c r="D163" s="321"/>
      <c r="E163" s="322"/>
      <c r="F163" s="32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ht="93" customHeight="1" x14ac:dyDescent="0.3">
      <c r="A178" s="4" t="s">
        <v>59</v>
      </c>
      <c r="B178" s="130">
        <v>0</v>
      </c>
      <c r="C178" s="130"/>
      <c r="D178" s="157" t="s">
        <v>459</v>
      </c>
      <c r="E178" s="95" t="s">
        <v>460</v>
      </c>
      <c r="F178" s="204" t="s">
        <v>533</v>
      </c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66" x14ac:dyDescent="0.35">
      <c r="A182" s="260" t="s">
        <v>223</v>
      </c>
      <c r="B182" s="130">
        <v>0</v>
      </c>
      <c r="C182" s="136">
        <f>IF(B182=0, -10, IF(B182=1, -5, "0"))</f>
        <v>-10</v>
      </c>
      <c r="D182" s="157" t="s">
        <v>500</v>
      </c>
      <c r="E182" s="95" t="s">
        <v>448</v>
      </c>
      <c r="F182" s="204" t="s">
        <v>533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42.7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34.5" customHeight="1" x14ac:dyDescent="0.35">
      <c r="A189" s="191" t="s">
        <v>399</v>
      </c>
      <c r="B189" s="130">
        <v>1</v>
      </c>
      <c r="C189" s="130"/>
      <c r="D189" s="116" t="s">
        <v>451</v>
      </c>
      <c r="E189" s="67"/>
      <c r="F189" s="204" t="s">
        <v>533</v>
      </c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1.25" customHeight="1" x14ac:dyDescent="0.3">
      <c r="A192" s="70" t="s">
        <v>178</v>
      </c>
      <c r="B192" s="130">
        <v>1</v>
      </c>
      <c r="C192" s="130"/>
      <c r="D192" s="116" t="s">
        <v>456</v>
      </c>
      <c r="E192" s="94"/>
      <c r="F192" s="204" t="s">
        <v>533</v>
      </c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496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497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0.71875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43287</v>
      </c>
      <c r="B208" s="124"/>
      <c r="C208" s="135"/>
      <c r="D208" s="124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360</v>
      </c>
      <c r="G209" s="127"/>
    </row>
    <row r="210" spans="1:7" x14ac:dyDescent="0.3">
      <c r="A210" s="320"/>
      <c r="B210" s="41" t="s">
        <v>34</v>
      </c>
      <c r="C210" s="41" t="s">
        <v>33</v>
      </c>
      <c r="D210" s="321"/>
      <c r="E210" s="322"/>
      <c r="F210" s="32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ht="54.75" customHeight="1" x14ac:dyDescent="0.3">
      <c r="A217" s="10" t="s">
        <v>27</v>
      </c>
      <c r="B217" s="130">
        <v>1</v>
      </c>
      <c r="C217" s="130"/>
      <c r="D217" s="113" t="s">
        <v>494</v>
      </c>
      <c r="E217" s="94"/>
      <c r="F217" s="204" t="s">
        <v>356</v>
      </c>
    </row>
    <row r="218" spans="1:7" ht="49.5" x14ac:dyDescent="0.3">
      <c r="A218" s="10" t="s">
        <v>142</v>
      </c>
      <c r="B218" s="130">
        <v>1</v>
      </c>
      <c r="C218" s="130"/>
      <c r="D218" s="113" t="s">
        <v>471</v>
      </c>
      <c r="E218" s="94"/>
      <c r="F218" s="204" t="s">
        <v>356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ht="49.5" x14ac:dyDescent="0.3">
      <c r="A232" s="4" t="s">
        <v>64</v>
      </c>
      <c r="B232" s="130">
        <v>0</v>
      </c>
      <c r="C232" s="131"/>
      <c r="D232" s="157" t="s">
        <v>457</v>
      </c>
      <c r="E232" s="95" t="s">
        <v>458</v>
      </c>
      <c r="F232" s="204" t="s">
        <v>356</v>
      </c>
    </row>
    <row r="233" spans="1:7" ht="39.75" customHeight="1" x14ac:dyDescent="0.3">
      <c r="A233" s="70" t="s">
        <v>251</v>
      </c>
      <c r="B233" s="130">
        <v>1</v>
      </c>
      <c r="C233" s="130"/>
      <c r="D233" s="157" t="s">
        <v>472</v>
      </c>
      <c r="E233" s="94"/>
      <c r="F233" s="204" t="s">
        <v>356</v>
      </c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2"/>
      <c r="C245" s="133"/>
      <c r="D245" s="134">
        <f>D244/(COUNT(B226:C243)*2)</f>
        <v>0.91666666666666663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49.5" x14ac:dyDescent="0.3">
      <c r="A248" s="4" t="s">
        <v>182</v>
      </c>
      <c r="B248" s="130">
        <v>1</v>
      </c>
      <c r="C248" s="130"/>
      <c r="D248" s="137" t="s">
        <v>454</v>
      </c>
      <c r="E248" s="95" t="s">
        <v>455</v>
      </c>
      <c r="F248" s="204" t="s">
        <v>356</v>
      </c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501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1</v>
      </c>
      <c r="C255" s="130"/>
      <c r="D255" s="138" t="s">
        <v>502</v>
      </c>
      <c r="E255" s="94"/>
      <c r="F255" s="204" t="s">
        <v>357</v>
      </c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496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497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0.83333333333333337</v>
      </c>
      <c r="E261" s="282">
        <f>COUNTIF('A1 Exploitation'!F212:F260,"ok")</f>
        <v>5</v>
      </c>
      <c r="F261" s="283">
        <f>COUNTA('A1 Exploitation'!F212:F260)</f>
        <v>6</v>
      </c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0.88461538461538458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0.90243902439024393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43287</v>
      </c>
      <c r="B269" s="124"/>
      <c r="C269" s="135"/>
      <c r="D269" s="124"/>
      <c r="F269" s="206"/>
      <c r="G269" s="214"/>
    </row>
    <row r="270" spans="1:7" s="16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360</v>
      </c>
      <c r="G270" s="214"/>
    </row>
    <row r="271" spans="1:7" s="16" customFormat="1" x14ac:dyDescent="0.3">
      <c r="A271" s="320"/>
      <c r="B271" s="41" t="s">
        <v>34</v>
      </c>
      <c r="C271" s="41" t="s">
        <v>33</v>
      </c>
      <c r="D271" s="321"/>
      <c r="E271" s="322"/>
      <c r="F271" s="32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1</v>
      </c>
      <c r="C273" s="150"/>
      <c r="D273" s="95" t="s">
        <v>479</v>
      </c>
      <c r="E273" s="106"/>
      <c r="F273" s="204" t="s">
        <v>356</v>
      </c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3" x14ac:dyDescent="0.3">
      <c r="A279" s="10" t="s">
        <v>174</v>
      </c>
      <c r="B279" s="130">
        <v>1</v>
      </c>
      <c r="C279" s="130"/>
      <c r="D279" s="116" t="s">
        <v>477</v>
      </c>
      <c r="E279" s="106"/>
      <c r="F279" s="204" t="s">
        <v>356</v>
      </c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54.7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49.5" x14ac:dyDescent="0.3">
      <c r="A310" s="55" t="s">
        <v>496</v>
      </c>
      <c r="B310" s="130">
        <v>2</v>
      </c>
      <c r="C310" s="213"/>
      <c r="D310" s="165" t="s">
        <v>478</v>
      </c>
      <c r="E310" s="106"/>
      <c r="F310" s="204"/>
      <c r="G310" s="214"/>
    </row>
    <row r="311" spans="1:7" s="16" customFormat="1" ht="30" x14ac:dyDescent="0.3">
      <c r="A311" s="219" t="s">
        <v>497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2</v>
      </c>
      <c r="F313" s="283">
        <f>COUNTA('A1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43287</v>
      </c>
      <c r="B321" s="124"/>
      <c r="C321" s="135"/>
      <c r="D321" s="127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360</v>
      </c>
      <c r="G322" s="127"/>
    </row>
    <row r="323" spans="1:7" x14ac:dyDescent="0.3">
      <c r="A323" s="320"/>
      <c r="B323" s="41" t="s">
        <v>34</v>
      </c>
      <c r="C323" s="41" t="s">
        <v>33</v>
      </c>
      <c r="D323" s="321"/>
      <c r="E323" s="322"/>
      <c r="F323" s="32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33" x14ac:dyDescent="0.3">
      <c r="A341" s="70" t="s">
        <v>98</v>
      </c>
      <c r="B341" s="130">
        <v>1</v>
      </c>
      <c r="C341" s="131"/>
      <c r="D341" s="138" t="s">
        <v>503</v>
      </c>
      <c r="E341" s="95"/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497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">
        <v>32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23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0.95833333333333337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39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0.97499999999999998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43287</v>
      </c>
      <c r="B361" s="124"/>
      <c r="C361" s="135"/>
      <c r="D361" s="124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360</v>
      </c>
      <c r="G362" s="127"/>
    </row>
    <row r="363" spans="1:7" x14ac:dyDescent="0.3">
      <c r="A363" s="320"/>
      <c r="B363" s="41" t="s">
        <v>34</v>
      </c>
      <c r="C363" s="41" t="s">
        <v>33</v>
      </c>
      <c r="D363" s="321"/>
      <c r="E363" s="322"/>
      <c r="F363" s="32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497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43287</v>
      </c>
      <c r="B394" s="124"/>
      <c r="C394" s="135"/>
      <c r="D394" s="127"/>
      <c r="G394" s="127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360</v>
      </c>
      <c r="G395" s="127"/>
    </row>
    <row r="396" spans="1:7" x14ac:dyDescent="0.3">
      <c r="A396" s="320"/>
      <c r="B396" s="41" t="s">
        <v>34</v>
      </c>
      <c r="C396" s="41" t="s">
        <v>33</v>
      </c>
      <c r="D396" s="321"/>
      <c r="E396" s="322"/>
      <c r="F396" s="32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33" x14ac:dyDescent="0.3">
      <c r="A410" s="4" t="s">
        <v>96</v>
      </c>
      <c r="B410" s="130">
        <v>1</v>
      </c>
      <c r="C410" s="130"/>
      <c r="D410" s="113" t="s">
        <v>484</v>
      </c>
      <c r="E410" s="94"/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497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0.98148148148148151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43287</v>
      </c>
      <c r="B447" s="124"/>
      <c r="C447" s="135"/>
      <c r="D447" s="124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360</v>
      </c>
      <c r="G448" s="127"/>
    </row>
    <row r="449" spans="1:6" x14ac:dyDescent="0.3">
      <c r="A449" s="320"/>
      <c r="B449" s="41" t="s">
        <v>34</v>
      </c>
      <c r="C449" s="41" t="s">
        <v>33</v>
      </c>
      <c r="D449" s="321"/>
      <c r="E449" s="322"/>
      <c r="F449" s="32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66" x14ac:dyDescent="0.3">
      <c r="A453" s="6" t="s">
        <v>113</v>
      </c>
      <c r="B453" s="130">
        <v>1</v>
      </c>
      <c r="C453" s="130"/>
      <c r="D453" s="95" t="s">
        <v>485</v>
      </c>
      <c r="E453" s="94"/>
      <c r="F453" s="204" t="s">
        <v>356</v>
      </c>
    </row>
    <row r="454" spans="1:6" ht="33" x14ac:dyDescent="0.3">
      <c r="A454" s="9" t="s">
        <v>175</v>
      </c>
      <c r="B454" s="130">
        <v>1</v>
      </c>
      <c r="C454" s="131"/>
      <c r="D454" s="116" t="s">
        <v>486</v>
      </c>
      <c r="E454" s="94"/>
      <c r="F454" s="204" t="s">
        <v>356</v>
      </c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99" x14ac:dyDescent="0.3">
      <c r="A464" s="70" t="s">
        <v>133</v>
      </c>
      <c r="B464" s="130">
        <v>1</v>
      </c>
      <c r="C464" s="130"/>
      <c r="D464" s="137" t="s">
        <v>495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23" t="s">
        <v>379</v>
      </c>
      <c r="B471" s="324"/>
      <c r="C471" s="324"/>
      <c r="D471" s="324"/>
      <c r="E471" s="324"/>
      <c r="F471" s="32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496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497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">
        <v>32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23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0.95833333333333337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33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0.91666666666666663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5" t="s">
        <v>367</v>
      </c>
      <c r="B483" s="325"/>
      <c r="C483" s="325"/>
      <c r="D483" s="325"/>
      <c r="E483" s="185"/>
      <c r="F483" s="201"/>
    </row>
    <row r="484" spans="1:7" x14ac:dyDescent="0.3">
      <c r="A484" s="74">
        <f>B11</f>
        <v>43287</v>
      </c>
      <c r="B484" s="124"/>
      <c r="C484" s="135"/>
      <c r="D484" s="124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360</v>
      </c>
      <c r="G485" s="127"/>
    </row>
    <row r="486" spans="1:7" x14ac:dyDescent="0.3">
      <c r="A486" s="320"/>
      <c r="B486" s="41" t="s">
        <v>34</v>
      </c>
      <c r="C486" s="41" t="s">
        <v>33</v>
      </c>
      <c r="D486" s="321"/>
      <c r="E486" s="322"/>
      <c r="F486" s="32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4.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">
        <v>32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43287</v>
      </c>
      <c r="B506" s="124"/>
      <c r="C506" s="135"/>
      <c r="D506" s="124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360</v>
      </c>
      <c r="G507" s="127"/>
    </row>
    <row r="508" spans="1:7" x14ac:dyDescent="0.3">
      <c r="A508" s="320"/>
      <c r="B508" s="41" t="s">
        <v>34</v>
      </c>
      <c r="C508" s="41" t="s">
        <v>33</v>
      </c>
      <c r="D508" s="363"/>
      <c r="E508" s="322"/>
      <c r="F508" s="322"/>
    </row>
    <row r="509" spans="1:7" x14ac:dyDescent="0.3">
      <c r="A509" s="6" t="s">
        <v>15</v>
      </c>
      <c r="B509" s="130" t="s">
        <v>32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0</v>
      </c>
      <c r="C510" s="95"/>
      <c r="D510" s="95" t="s">
        <v>504</v>
      </c>
      <c r="E510" s="95" t="s">
        <v>453</v>
      </c>
      <c r="F510" s="204" t="s">
        <v>357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2</v>
      </c>
    </row>
    <row r="514" spans="1:7" x14ac:dyDescent="0.3">
      <c r="A514" s="5" t="s">
        <v>35</v>
      </c>
      <c r="B514" s="132"/>
      <c r="C514" s="133"/>
      <c r="D514" s="134">
        <f>D513/(COUNT(B509:C512)*2)</f>
        <v>0.5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43287</v>
      </c>
      <c r="B517" s="124"/>
      <c r="C517" s="135"/>
      <c r="D517" s="124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360</v>
      </c>
      <c r="G518" s="127"/>
    </row>
    <row r="519" spans="1:7" x14ac:dyDescent="0.3">
      <c r="A519" s="320"/>
      <c r="B519" s="41" t="s">
        <v>34</v>
      </c>
      <c r="C519" s="41" t="s">
        <v>33</v>
      </c>
      <c r="D519" s="363"/>
      <c r="E519" s="322"/>
      <c r="F519" s="322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9.5" x14ac:dyDescent="0.3">
      <c r="A529" s="55" t="s">
        <v>354</v>
      </c>
      <c r="B529" s="130">
        <v>1</v>
      </c>
      <c r="C529" s="140"/>
      <c r="D529" s="174" t="s">
        <v>491</v>
      </c>
      <c r="E529" s="94"/>
      <c r="F529" s="204" t="s">
        <v>357</v>
      </c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COUNTA('A1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43287</v>
      </c>
      <c r="B537" s="124"/>
      <c r="C537" s="135"/>
      <c r="D537" s="124"/>
      <c r="G537" s="127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360</v>
      </c>
      <c r="G538" s="127"/>
    </row>
    <row r="539" spans="1:7" x14ac:dyDescent="0.3">
      <c r="A539" s="320"/>
      <c r="B539" s="41" t="s">
        <v>34</v>
      </c>
      <c r="C539" s="41" t="s">
        <v>33</v>
      </c>
      <c r="D539" s="363"/>
      <c r="E539" s="322"/>
      <c r="F539" s="322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0.97222222222222232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557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0.92833333333333334</v>
      </c>
    </row>
  </sheetData>
  <sheetProtection algorithmName="SHA-512" hashValue="pLme1M9Jm8zkRWZmvqeYyrauNlbqIXg5yIQy518IeneiGCk0U5SbljZzbfbvTrNUyTeDF7r6vpP3Y5b6/DKizQ==" saltValue="9UHF0DM8FFhKXDriW2f+r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6" zoomScale="80" zoomScaleNormal="90" zoomScaleSheetLayoutView="80" workbookViewId="0">
      <selection activeCell="E190" sqref="E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9"/>
      <c r="E1" s="339"/>
      <c r="F1" s="339"/>
      <c r="G1" s="33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45">
      <c r="A7" s="341" t="str">
        <f>'A2 Exploitation'!A8:F8</f>
        <v>LAFAYETTE</v>
      </c>
      <c r="B7" s="341"/>
      <c r="C7" s="341"/>
      <c r="D7" s="341"/>
      <c r="E7" s="341"/>
      <c r="F7" s="341"/>
      <c r="G7" s="125"/>
    </row>
    <row r="8" spans="1:7" s="12" customFormat="1" ht="24" x14ac:dyDescent="0.45">
      <c r="A8" s="14" t="s">
        <v>42</v>
      </c>
      <c r="B8" s="361" t="str">
        <f>'A2 Exploitation'!B9:F9</f>
        <v>Mme Meriam CHOUCHENE</v>
      </c>
      <c r="C8" s="361"/>
      <c r="D8" s="361"/>
      <c r="E8" s="361"/>
      <c r="F8" s="361"/>
      <c r="G8" s="125"/>
    </row>
    <row r="9" spans="1:7" s="12" customFormat="1" ht="24" x14ac:dyDescent="0.45">
      <c r="A9" s="15" t="s">
        <v>44</v>
      </c>
      <c r="B9" s="362" t="str">
        <f>'A2 Exploitation'!B10:F10</f>
        <v>Directeur &amp; chefs rayons</v>
      </c>
      <c r="C9" s="362"/>
      <c r="D9" s="362"/>
      <c r="E9" s="362"/>
      <c r="F9" s="362"/>
      <c r="G9" s="125"/>
    </row>
    <row r="10" spans="1:7" s="12" customFormat="1" ht="24" x14ac:dyDescent="0.45">
      <c r="A10" s="14" t="s">
        <v>43</v>
      </c>
      <c r="B10" s="359">
        <f>'A2 Exploitation'!B11:F11</f>
        <v>43287</v>
      </c>
      <c r="C10" s="359"/>
      <c r="D10" s="359"/>
      <c r="E10" s="359"/>
      <c r="F10" s="359"/>
      <c r="G10" s="125"/>
    </row>
    <row r="11" spans="1:7" s="12" customFormat="1" ht="24" x14ac:dyDescent="0.45">
      <c r="A11" s="14" t="s">
        <v>294</v>
      </c>
      <c r="B11" s="358">
        <f>D199</f>
        <v>0.83050847457627119</v>
      </c>
      <c r="C11" s="358"/>
      <c r="D11" s="358"/>
      <c r="E11" s="358"/>
      <c r="F11" s="358"/>
      <c r="G11" s="125"/>
    </row>
    <row r="12" spans="1:7" s="12" customFormat="1" ht="22.5" x14ac:dyDescent="0.45">
      <c r="A12" s="11"/>
      <c r="D12" s="337"/>
      <c r="E12" s="337"/>
      <c r="F12" s="337"/>
      <c r="G12" s="337"/>
    </row>
    <row r="13" spans="1:7" s="12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112"/>
    </row>
    <row r="14" spans="1:7" s="12" customFormat="1" ht="12.75" customHeight="1" x14ac:dyDescent="0.3">
      <c r="A14" s="320"/>
      <c r="B14" s="34" t="s">
        <v>34</v>
      </c>
      <c r="C14" s="34" t="s">
        <v>33</v>
      </c>
      <c r="D14" s="321"/>
      <c r="E14" s="321"/>
      <c r="F14" s="32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446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5" t="s">
        <v>36</v>
      </c>
      <c r="B22" s="351"/>
      <c r="C22" s="352"/>
      <c r="D22" s="250">
        <f>SUM(B17:C21)</f>
        <v>9</v>
      </c>
    </row>
    <row r="23" spans="1:7" x14ac:dyDescent="0.3">
      <c r="A23" s="346" t="s">
        <v>295</v>
      </c>
      <c r="B23" s="347"/>
      <c r="C23" s="348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36" customHeight="1" x14ac:dyDescent="0.35">
      <c r="A26" s="40" t="s">
        <v>97</v>
      </c>
      <c r="B26" s="94">
        <v>1</v>
      </c>
      <c r="C26" s="120" t="str">
        <f>IF(B26=0, -5, "0")</f>
        <v>0</v>
      </c>
      <c r="D26" s="113" t="s">
        <v>488</v>
      </c>
      <c r="E26" s="95"/>
      <c r="F26" s="94" t="s">
        <v>357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6" t="s">
        <v>36</v>
      </c>
      <c r="B33" s="347"/>
      <c r="C33" s="348"/>
      <c r="D33" s="248">
        <f>SUM(B26:C32)</f>
        <v>13</v>
      </c>
    </row>
    <row r="34" spans="1:7" x14ac:dyDescent="0.3">
      <c r="A34" s="346" t="s">
        <v>295</v>
      </c>
      <c r="B34" s="347"/>
      <c r="C34" s="348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6" t="s">
        <v>36</v>
      </c>
      <c r="B42" s="347"/>
      <c r="C42" s="348"/>
      <c r="D42" s="248">
        <f>SUM(B37:C41)</f>
        <v>8</v>
      </c>
      <c r="E42" s="13"/>
      <c r="F42" s="13"/>
      <c r="G42" s="126"/>
    </row>
    <row r="43" spans="1:7" s="22" customFormat="1" x14ac:dyDescent="0.3">
      <c r="A43" s="346" t="s">
        <v>295</v>
      </c>
      <c r="B43" s="347"/>
      <c r="C43" s="34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7" t="s">
        <v>270</v>
      </c>
      <c r="B46" s="94">
        <v>1</v>
      </c>
      <c r="C46" s="94"/>
      <c r="D46" s="95" t="s">
        <v>487</v>
      </c>
      <c r="E46" s="94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511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6" t="s">
        <v>36</v>
      </c>
      <c r="B52" s="347"/>
      <c r="C52" s="348"/>
      <c r="D52" s="248">
        <f>SUM(B46:C51)</f>
        <v>9</v>
      </c>
    </row>
    <row r="53" spans="1:7" x14ac:dyDescent="0.3">
      <c r="A53" s="346" t="s">
        <v>295</v>
      </c>
      <c r="B53" s="347"/>
      <c r="C53" s="348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487</v>
      </c>
      <c r="E56" s="94"/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6" t="s">
        <v>36</v>
      </c>
      <c r="B63" s="347"/>
      <c r="C63" s="348"/>
      <c r="D63" s="248">
        <f>SUM(B56:C62)</f>
        <v>13</v>
      </c>
    </row>
    <row r="64" spans="1:7" x14ac:dyDescent="0.3">
      <c r="A64" s="346" t="s">
        <v>295</v>
      </c>
      <c r="B64" s="347"/>
      <c r="C64" s="348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1</v>
      </c>
      <c r="C67" s="101"/>
      <c r="D67" s="95" t="s">
        <v>508</v>
      </c>
      <c r="E67" s="102"/>
      <c r="F67" s="94" t="s">
        <v>357</v>
      </c>
    </row>
    <row r="68" spans="1:7" ht="34.5" x14ac:dyDescent="0.4">
      <c r="A68" s="17" t="s">
        <v>272</v>
      </c>
      <c r="B68" s="100">
        <v>1</v>
      </c>
      <c r="C68" s="101"/>
      <c r="D68" s="95" t="s">
        <v>509</v>
      </c>
      <c r="E68" s="102"/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1</v>
      </c>
      <c r="C77" s="120" t="str">
        <f>IF(B77=0, -5, "0")</f>
        <v>0</v>
      </c>
      <c r="D77" s="95" t="s">
        <v>480</v>
      </c>
      <c r="E77" s="105"/>
      <c r="F77" s="94" t="s">
        <v>356</v>
      </c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6" t="s">
        <v>36</v>
      </c>
      <c r="B84" s="347"/>
      <c r="C84" s="348"/>
      <c r="D84" s="248">
        <f>SUM(B67:C83)</f>
        <v>31</v>
      </c>
    </row>
    <row r="85" spans="1:7" x14ac:dyDescent="0.3">
      <c r="A85" s="346" t="s">
        <v>295</v>
      </c>
      <c r="B85" s="347"/>
      <c r="C85" s="348"/>
      <c r="D85" s="33">
        <f>D84/(COUNT(B67:C83)*2)</f>
        <v>0.91176470588235292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1</v>
      </c>
      <c r="C94" s="120" t="str">
        <f>IF(B94=0, -5, "0")</f>
        <v>0</v>
      </c>
      <c r="D94" s="95" t="s">
        <v>462</v>
      </c>
      <c r="E94" s="94"/>
      <c r="F94" s="94"/>
    </row>
    <row r="95" spans="1:7" ht="99" x14ac:dyDescent="0.3">
      <c r="A95" s="20" t="s">
        <v>165</v>
      </c>
      <c r="B95" s="110">
        <v>0</v>
      </c>
      <c r="C95" s="94"/>
      <c r="D95" s="95" t="s">
        <v>463</v>
      </c>
      <c r="E95" s="95" t="s">
        <v>512</v>
      </c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ht="49.5" x14ac:dyDescent="0.3">
      <c r="A97" s="25" t="s">
        <v>283</v>
      </c>
      <c r="B97" s="110">
        <v>0</v>
      </c>
      <c r="C97" s="94"/>
      <c r="D97" s="95" t="s">
        <v>465</v>
      </c>
      <c r="E97" s="95" t="s">
        <v>466</v>
      </c>
      <c r="F97" s="94" t="s">
        <v>356</v>
      </c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111.75" customHeight="1" x14ac:dyDescent="0.35">
      <c r="A99" s="46" t="s">
        <v>193</v>
      </c>
      <c r="B99" s="110">
        <v>0</v>
      </c>
      <c r="C99" s="120">
        <f>IF(B99=0, -5, "0")</f>
        <v>-5</v>
      </c>
      <c r="D99" s="95" t="s">
        <v>506</v>
      </c>
      <c r="E99" s="95" t="s">
        <v>468</v>
      </c>
      <c r="F99" s="94" t="s">
        <v>357</v>
      </c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ht="33" x14ac:dyDescent="0.3">
      <c r="A101" s="51" t="s">
        <v>232</v>
      </c>
      <c r="B101" s="110">
        <v>1</v>
      </c>
      <c r="C101" s="94"/>
      <c r="D101" s="95" t="s">
        <v>467</v>
      </c>
      <c r="E101" s="94"/>
      <c r="F101" s="94" t="s">
        <v>356</v>
      </c>
    </row>
    <row r="102" spans="1:7" x14ac:dyDescent="0.3">
      <c r="A102" s="346" t="s">
        <v>36</v>
      </c>
      <c r="B102" s="347"/>
      <c r="C102" s="348"/>
      <c r="D102" s="248">
        <f>SUM(B88:C101)</f>
        <v>15</v>
      </c>
    </row>
    <row r="103" spans="1:7" x14ac:dyDescent="0.3">
      <c r="A103" s="346" t="s">
        <v>295</v>
      </c>
      <c r="B103" s="347"/>
      <c r="C103" s="348"/>
      <c r="D103" s="33">
        <f>D102/(COUNT(B88:C101)*2)</f>
        <v>0.5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1</v>
      </c>
      <c r="C111" s="101"/>
      <c r="D111" s="95" t="s">
        <v>449</v>
      </c>
      <c r="E111" s="94"/>
      <c r="F111" s="94" t="s">
        <v>533</v>
      </c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95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33" x14ac:dyDescent="0.3">
      <c r="A117" s="51" t="s">
        <v>232</v>
      </c>
      <c r="B117" s="110">
        <v>1</v>
      </c>
      <c r="C117" s="94"/>
      <c r="D117" s="95" t="s">
        <v>513</v>
      </c>
      <c r="E117" s="94"/>
      <c r="F117" s="94" t="s">
        <v>533</v>
      </c>
      <c r="G117" s="126"/>
    </row>
    <row r="118" spans="1:7" s="22" customFormat="1" x14ac:dyDescent="0.3">
      <c r="A118" s="346" t="s">
        <v>36</v>
      </c>
      <c r="B118" s="347"/>
      <c r="C118" s="348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46" t="s">
        <v>295</v>
      </c>
      <c r="B119" s="347"/>
      <c r="C119" s="348"/>
      <c r="D119" s="33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2</v>
      </c>
      <c r="C122" s="94"/>
      <c r="D122" s="95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1</v>
      </c>
      <c r="C126" s="101"/>
      <c r="D126" s="95" t="s">
        <v>469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/>
      <c r="E127" s="102"/>
      <c r="F127" s="94"/>
    </row>
    <row r="128" spans="1:7" ht="33.75" x14ac:dyDescent="0.35">
      <c r="A128" s="40" t="s">
        <v>236</v>
      </c>
      <c r="B128" s="111">
        <v>1</v>
      </c>
      <c r="C128" s="120" t="str">
        <f>IF(B128=0, -5, "0")</f>
        <v>0</v>
      </c>
      <c r="D128" s="95" t="s">
        <v>470</v>
      </c>
      <c r="E128" s="95"/>
      <c r="F128" s="94" t="s">
        <v>356</v>
      </c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473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95"/>
      <c r="E132" s="102"/>
      <c r="F132" s="94"/>
    </row>
    <row r="133" spans="1:7" x14ac:dyDescent="0.3">
      <c r="A133" s="346" t="s">
        <v>36</v>
      </c>
      <c r="B133" s="347"/>
      <c r="C133" s="348"/>
      <c r="D133" s="248">
        <f>SUM(B122:C132)</f>
        <v>20</v>
      </c>
    </row>
    <row r="134" spans="1:7" x14ac:dyDescent="0.3">
      <c r="A134" s="346" t="s">
        <v>295</v>
      </c>
      <c r="B134" s="347"/>
      <c r="C134" s="348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5" t="s">
        <v>476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95" t="s">
        <v>475</v>
      </c>
      <c r="E147" s="94"/>
      <c r="F147" s="94" t="s">
        <v>357</v>
      </c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6" t="s">
        <v>36</v>
      </c>
      <c r="B149" s="347"/>
      <c r="C149" s="348"/>
      <c r="D149" s="248">
        <f>SUM(B137:C148)</f>
        <v>23</v>
      </c>
    </row>
    <row r="150" spans="1:7" x14ac:dyDescent="0.3">
      <c r="A150" s="346" t="s">
        <v>295</v>
      </c>
      <c r="B150" s="347"/>
      <c r="C150" s="348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474</v>
      </c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450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6" t="s">
        <v>36</v>
      </c>
      <c r="B161" s="351"/>
      <c r="C161" s="352"/>
      <c r="D161" s="250">
        <f>SUM(B153:C160)</f>
        <v>14</v>
      </c>
    </row>
    <row r="162" spans="1:7" x14ac:dyDescent="0.3">
      <c r="A162" s="346" t="s">
        <v>295</v>
      </c>
      <c r="B162" s="347"/>
      <c r="C162" s="348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452</v>
      </c>
      <c r="E166" s="94"/>
      <c r="F166" s="94" t="s">
        <v>356</v>
      </c>
    </row>
    <row r="167" spans="1:7" ht="99" x14ac:dyDescent="0.3">
      <c r="A167" s="44" t="s">
        <v>215</v>
      </c>
      <c r="B167" s="94">
        <v>0</v>
      </c>
      <c r="C167" s="94"/>
      <c r="D167" s="95" t="s">
        <v>482</v>
      </c>
      <c r="E167" s="95" t="s">
        <v>514</v>
      </c>
      <c r="F167" s="94" t="s">
        <v>357</v>
      </c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6" t="s">
        <v>36</v>
      </c>
      <c r="B169" s="347"/>
      <c r="C169" s="348"/>
      <c r="D169" s="248">
        <f>SUM(B165:C168)</f>
        <v>5</v>
      </c>
    </row>
    <row r="170" spans="1:7" x14ac:dyDescent="0.3">
      <c r="A170" s="346" t="s">
        <v>295</v>
      </c>
      <c r="B170" s="347"/>
      <c r="C170" s="348"/>
      <c r="D170" s="33">
        <f>D169/(COUNT(B165:C168)*2)</f>
        <v>0.625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ht="33" x14ac:dyDescent="0.3">
      <c r="A173" s="20" t="s">
        <v>180</v>
      </c>
      <c r="B173" s="94">
        <v>1</v>
      </c>
      <c r="C173" s="94"/>
      <c r="D173" s="95" t="s">
        <v>489</v>
      </c>
      <c r="E173" s="94"/>
      <c r="F173" s="94" t="s">
        <v>357</v>
      </c>
    </row>
    <row r="174" spans="1:7" ht="49.5" x14ac:dyDescent="0.3">
      <c r="A174" s="17" t="s">
        <v>87</v>
      </c>
      <c r="B174" s="94">
        <v>1</v>
      </c>
      <c r="C174" s="94"/>
      <c r="D174" s="95" t="s">
        <v>447</v>
      </c>
      <c r="E174" s="94"/>
      <c r="F174" s="94" t="s">
        <v>357</v>
      </c>
    </row>
    <row r="175" spans="1:7" ht="115.5" x14ac:dyDescent="0.3">
      <c r="A175" s="44" t="s">
        <v>197</v>
      </c>
      <c r="B175" s="94">
        <v>0</v>
      </c>
      <c r="C175" s="94"/>
      <c r="D175" s="113" t="s">
        <v>515</v>
      </c>
      <c r="E175" s="95" t="s">
        <v>516</v>
      </c>
      <c r="F175" s="94" t="s">
        <v>356</v>
      </c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6" t="s">
        <v>36</v>
      </c>
      <c r="B177" s="347"/>
      <c r="C177" s="348"/>
      <c r="D177" s="248">
        <f>SUM(B173:C176)</f>
        <v>4</v>
      </c>
    </row>
    <row r="178" spans="1:7" x14ac:dyDescent="0.3">
      <c r="A178" s="346" t="s">
        <v>295</v>
      </c>
      <c r="B178" s="347"/>
      <c r="C178" s="348"/>
      <c r="D178" s="33">
        <f>D177/(COUNT(B173:C176)*2)</f>
        <v>0.5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ht="33" x14ac:dyDescent="0.3">
      <c r="A181" s="44" t="s">
        <v>315</v>
      </c>
      <c r="B181" s="94">
        <v>1</v>
      </c>
      <c r="C181" s="94"/>
      <c r="D181" s="95" t="s">
        <v>507</v>
      </c>
      <c r="E181" s="95"/>
      <c r="F181" s="94" t="s">
        <v>357</v>
      </c>
    </row>
    <row r="182" spans="1:7" ht="49.5" x14ac:dyDescent="0.3">
      <c r="A182" s="52" t="s">
        <v>220</v>
      </c>
      <c r="B182" s="94">
        <v>1</v>
      </c>
      <c r="C182" s="94"/>
      <c r="D182" s="95" t="s">
        <v>490</v>
      </c>
      <c r="E182" s="69"/>
      <c r="F182" s="94" t="s">
        <v>356</v>
      </c>
    </row>
    <row r="183" spans="1:7" ht="66" x14ac:dyDescent="0.3">
      <c r="A183" s="17" t="s">
        <v>88</v>
      </c>
      <c r="B183" s="94">
        <v>1</v>
      </c>
      <c r="C183" s="94"/>
      <c r="D183" s="95" t="s">
        <v>517</v>
      </c>
      <c r="E183" s="94"/>
      <c r="F183" s="94" t="s">
        <v>356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6" t="s">
        <v>36</v>
      </c>
      <c r="B186" s="347"/>
      <c r="C186" s="348"/>
      <c r="D186" s="248">
        <f>SUM(B181:C185)</f>
        <v>7</v>
      </c>
    </row>
    <row r="187" spans="1:7" x14ac:dyDescent="0.3">
      <c r="A187" s="346" t="s">
        <v>295</v>
      </c>
      <c r="B187" s="347"/>
      <c r="C187" s="348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ht="33" x14ac:dyDescent="0.3">
      <c r="A193" s="53" t="s">
        <v>189</v>
      </c>
      <c r="B193" s="94">
        <v>1</v>
      </c>
      <c r="C193" s="94"/>
      <c r="D193" s="95" t="s">
        <v>510</v>
      </c>
      <c r="E193" s="94"/>
      <c r="F193" s="94" t="s">
        <v>357</v>
      </c>
    </row>
    <row r="194" spans="1:6" x14ac:dyDescent="0.3">
      <c r="A194" s="346" t="s">
        <v>36</v>
      </c>
      <c r="B194" s="347"/>
      <c r="C194" s="348"/>
      <c r="D194" s="54">
        <f>SUM(B190:C193)</f>
        <v>5</v>
      </c>
    </row>
    <row r="195" spans="1:6" x14ac:dyDescent="0.3">
      <c r="A195" s="346" t="s">
        <v>295</v>
      </c>
      <c r="B195" s="347"/>
      <c r="C195" s="348"/>
      <c r="D195" s="33">
        <f>D194/(COUNT(B190:C193)*2)</f>
        <v>0.83333333333333337</v>
      </c>
    </row>
    <row r="197" spans="1:6" ht="18" x14ac:dyDescent="0.35">
      <c r="A197" s="64" t="s">
        <v>518</v>
      </c>
      <c r="B197" s="63"/>
      <c r="C197" s="63"/>
      <c r="D197" s="296">
        <f>E197/F197</f>
        <v>0.5625</v>
      </c>
      <c r="E197" s="286">
        <f>COUNTIF('A1 Technique'!F17:F193,"ok")</f>
        <v>9</v>
      </c>
      <c r="F197" s="287">
        <f>COUNTA('A1 Technique'!F17:F193)</f>
        <v>16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0.83050847457627119</v>
      </c>
    </row>
  </sheetData>
  <sheetProtection algorithmName="SHA-512" hashValue="hh1x2JJo10tqjzwKBHw4M/G97Q0fG8ePJYafmYr3TDONuYwd38PYw7ZP7Kijo2qxo3b9g3mFNtBip2t4CZaaDw==" saltValue="78EYcA6iooJOSKYUsEPlJ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F529" sqref="F529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9"/>
      <c r="E1" s="339"/>
      <c r="F1" s="339"/>
      <c r="G1" s="33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25"/>
    </row>
    <row r="8" spans="1:7" ht="29.25" x14ac:dyDescent="0.45">
      <c r="A8" s="341" t="str">
        <f>'Page de garde'!D18</f>
        <v>LAFAYETTE</v>
      </c>
      <c r="B8" s="341"/>
      <c r="C8" s="341"/>
      <c r="D8" s="341"/>
      <c r="E8" s="341"/>
      <c r="F8" s="341"/>
      <c r="G8" s="125"/>
    </row>
    <row r="9" spans="1:7" ht="24" x14ac:dyDescent="0.45">
      <c r="A9" s="14" t="s">
        <v>42</v>
      </c>
      <c r="B9" s="342" t="s">
        <v>408</v>
      </c>
      <c r="C9" s="342"/>
      <c r="D9" s="342"/>
      <c r="E9" s="342"/>
      <c r="F9" s="342"/>
      <c r="G9" s="125"/>
    </row>
    <row r="10" spans="1:7" ht="24" x14ac:dyDescent="0.45">
      <c r="A10" s="15" t="s">
        <v>44</v>
      </c>
      <c r="B10" s="343" t="s">
        <v>519</v>
      </c>
      <c r="C10" s="343"/>
      <c r="D10" s="343"/>
      <c r="E10" s="343"/>
      <c r="F10" s="343"/>
      <c r="G10" s="125"/>
    </row>
    <row r="11" spans="1:7" ht="24" x14ac:dyDescent="0.45">
      <c r="A11" s="14" t="s">
        <v>43</v>
      </c>
      <c r="B11" s="338">
        <v>43367</v>
      </c>
      <c r="C11" s="338"/>
      <c r="D11" s="338"/>
      <c r="E11" s="338"/>
      <c r="F11" s="338"/>
      <c r="G11" s="125"/>
    </row>
    <row r="12" spans="1:7" ht="24" x14ac:dyDescent="0.45">
      <c r="A12" s="14" t="s">
        <v>239</v>
      </c>
      <c r="B12" s="336">
        <f>D549</f>
        <v>0.92492012779552712</v>
      </c>
      <c r="C12" s="336"/>
      <c r="D12" s="336"/>
      <c r="E12" s="336"/>
      <c r="F12" s="336"/>
      <c r="G12" s="125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43367</v>
      </c>
      <c r="B16" s="188"/>
      <c r="C16" s="188"/>
      <c r="D16" s="188"/>
      <c r="E16" s="188"/>
      <c r="F16" s="202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358</v>
      </c>
    </row>
    <row r="18" spans="1:8" ht="16.5" customHeight="1" x14ac:dyDescent="0.3">
      <c r="A18" s="320"/>
      <c r="B18" s="41" t="s">
        <v>34</v>
      </c>
      <c r="C18" s="41" t="s">
        <v>33</v>
      </c>
      <c r="D18" s="321"/>
      <c r="E18" s="322"/>
      <c r="F18" s="32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99" x14ac:dyDescent="0.3">
      <c r="A34" s="216" t="s">
        <v>153</v>
      </c>
      <c r="B34" s="130">
        <v>0</v>
      </c>
      <c r="C34" s="218">
        <f>IF(B34=0, -5, "0")</f>
        <v>-5</v>
      </c>
      <c r="D34" s="95" t="s">
        <v>539</v>
      </c>
      <c r="E34" s="95" t="s">
        <v>540</v>
      </c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15</v>
      </c>
    </row>
    <row r="43" spans="1:7" x14ac:dyDescent="0.3">
      <c r="A43" s="5" t="s">
        <v>35</v>
      </c>
      <c r="B43" s="132"/>
      <c r="C43" s="133"/>
      <c r="D43" s="134">
        <f>D42/(COUNT(B29:C37,B39:C41)*2)</f>
        <v>0.625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23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0.71875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43367</v>
      </c>
      <c r="B49" s="124"/>
      <c r="C49" s="135"/>
      <c r="D49" s="124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360</v>
      </c>
      <c r="G50" s="127"/>
    </row>
    <row r="51" spans="1:7" x14ac:dyDescent="0.3">
      <c r="A51" s="320"/>
      <c r="B51" s="41" t="s">
        <v>34</v>
      </c>
      <c r="C51" s="41" t="s">
        <v>33</v>
      </c>
      <c r="D51" s="321"/>
      <c r="E51" s="322"/>
      <c r="F51" s="32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ht="33" x14ac:dyDescent="0.3">
      <c r="A74" s="209" t="s">
        <v>393</v>
      </c>
      <c r="B74" s="130">
        <v>1</v>
      </c>
      <c r="C74" s="150" t="str">
        <f>IF(B74=0, -5, "0")</f>
        <v>0</v>
      </c>
      <c r="D74" s="307" t="s">
        <v>521</v>
      </c>
      <c r="E74" s="116"/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35</v>
      </c>
    </row>
    <row r="85" spans="1:7" x14ac:dyDescent="0.3">
      <c r="A85" s="5" t="s">
        <v>35</v>
      </c>
      <c r="B85" s="132"/>
      <c r="C85" s="133"/>
      <c r="D85" s="134">
        <f>D84/(COUNT(B65:C83)*2)</f>
        <v>0.97222222222222221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522</v>
      </c>
      <c r="E92" s="106"/>
      <c r="F92" s="204" t="s">
        <v>356</v>
      </c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COUNTIF('A2 Exploitation'!F53:F98,"ok")</f>
        <v>2</v>
      </c>
      <c r="F99" s="283">
        <f>COUNTA('A2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72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0.97297297297297303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43367</v>
      </c>
      <c r="B106" s="124"/>
      <c r="C106" s="135"/>
      <c r="D106" s="124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360</v>
      </c>
    </row>
    <row r="108" spans="1:7" x14ac:dyDescent="0.3">
      <c r="A108" s="320"/>
      <c r="B108" s="41" t="s">
        <v>34</v>
      </c>
      <c r="C108" s="41" t="s">
        <v>33</v>
      </c>
      <c r="D108" s="321"/>
      <c r="E108" s="322"/>
      <c r="F108" s="32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 t="s">
        <v>524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95"/>
      <c r="E129" s="116"/>
      <c r="F129" s="204"/>
      <c r="G129" s="127"/>
    </row>
    <row r="130" spans="1:7" x14ac:dyDescent="0.3">
      <c r="A130" s="70" t="s">
        <v>240</v>
      </c>
      <c r="B130" s="130">
        <v>2</v>
      </c>
      <c r="C130" s="131"/>
      <c r="D130" s="95" t="s">
        <v>525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ht="33" x14ac:dyDescent="0.3">
      <c r="A144" s="4" t="s">
        <v>131</v>
      </c>
      <c r="B144" s="130">
        <v>1</v>
      </c>
      <c r="C144" s="130"/>
      <c r="D144" s="303" t="s">
        <v>526</v>
      </c>
      <c r="E144" s="94"/>
      <c r="F144" s="204" t="s">
        <v>356</v>
      </c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COUNTIF('A2 Exploitation'!F110:F152,"ok")</f>
        <v>4</v>
      </c>
      <c r="F153" s="283">
        <f>COUNTA('A2 Exploitation'!F110:F152)</f>
        <v>4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43367</v>
      </c>
      <c r="B161" s="124"/>
      <c r="C161" s="135"/>
      <c r="D161" s="127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360</v>
      </c>
      <c r="G162" s="127"/>
    </row>
    <row r="163" spans="1:7" x14ac:dyDescent="0.3">
      <c r="A163" s="320"/>
      <c r="B163" s="41" t="s">
        <v>34</v>
      </c>
      <c r="C163" s="41" t="s">
        <v>33</v>
      </c>
      <c r="D163" s="321"/>
      <c r="E163" s="322"/>
      <c r="F163" s="32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COUNTIF('A2 Exploitation'!F165:F199,"ok")</f>
        <v>4</v>
      </c>
      <c r="F200" s="283">
        <f>COUNTA('A2 Exploitation'!F165:F199)</f>
        <v>4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43367</v>
      </c>
      <c r="B208" s="124"/>
      <c r="C208" s="135"/>
      <c r="D208" s="124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360</v>
      </c>
      <c r="G209" s="127"/>
    </row>
    <row r="210" spans="1:7" x14ac:dyDescent="0.3">
      <c r="A210" s="320"/>
      <c r="B210" s="41" t="s">
        <v>34</v>
      </c>
      <c r="C210" s="41" t="s">
        <v>33</v>
      </c>
      <c r="D210" s="321"/>
      <c r="E210" s="322"/>
      <c r="F210" s="32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33" x14ac:dyDescent="0.3">
      <c r="A218" s="10" t="s">
        <v>142</v>
      </c>
      <c r="B218" s="130">
        <v>2</v>
      </c>
      <c r="C218" s="130"/>
      <c r="D218" s="95" t="s">
        <v>541</v>
      </c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49.5" x14ac:dyDescent="0.3">
      <c r="A226" s="70" t="s">
        <v>364</v>
      </c>
      <c r="B226" s="130">
        <v>2</v>
      </c>
      <c r="C226" s="130"/>
      <c r="D226" s="95" t="s">
        <v>538</v>
      </c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ht="33" x14ac:dyDescent="0.3">
      <c r="A234" s="4" t="s">
        <v>170</v>
      </c>
      <c r="B234" s="130">
        <v>1</v>
      </c>
      <c r="C234" s="130"/>
      <c r="D234" s="95" t="s">
        <v>549</v>
      </c>
      <c r="E234" s="94"/>
      <c r="F234" s="204" t="s">
        <v>356</v>
      </c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306" t="s">
        <v>546</v>
      </c>
      <c r="E257" s="306" t="s">
        <v>547</v>
      </c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49.5" x14ac:dyDescent="0.3">
      <c r="A259" s="219" t="s">
        <v>391</v>
      </c>
      <c r="B259" s="130">
        <v>0</v>
      </c>
      <c r="C259" s="131"/>
      <c r="D259" s="147" t="s">
        <v>542</v>
      </c>
      <c r="E259" s="116" t="s">
        <v>544</v>
      </c>
      <c r="F259" s="204" t="s">
        <v>356</v>
      </c>
      <c r="G259" s="127"/>
    </row>
    <row r="260" spans="1:7" ht="49.5" x14ac:dyDescent="0.3">
      <c r="A260" s="219" t="s">
        <v>392</v>
      </c>
      <c r="B260" s="130">
        <v>0</v>
      </c>
      <c r="C260" s="131"/>
      <c r="D260" s="147" t="s">
        <v>543</v>
      </c>
      <c r="E260" s="116" t="s">
        <v>545</v>
      </c>
      <c r="F260" s="204" t="s">
        <v>356</v>
      </c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1</v>
      </c>
      <c r="C261" s="140"/>
      <c r="D261" s="281">
        <f>IFERROR(E261/F261,"N.A")</f>
        <v>0.83333333333333337</v>
      </c>
      <c r="E261" s="282">
        <f>COUNTIF('A2 Exploitation'!F212:F260,"ok")</f>
        <v>5</v>
      </c>
      <c r="F261" s="283">
        <f>COUNTA('A2 Exploitation'!F212:F260)</f>
        <v>6</v>
      </c>
    </row>
    <row r="262" spans="1:7" x14ac:dyDescent="0.3">
      <c r="A262" s="5" t="s">
        <v>36</v>
      </c>
      <c r="B262" s="5"/>
      <c r="C262" s="5"/>
      <c r="D262" s="5">
        <f>SUM(B248:C255,B257:C261)</f>
        <v>19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0.73076923076923073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0.90243902439024393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43367</v>
      </c>
      <c r="B269" s="124"/>
      <c r="C269" s="135"/>
      <c r="D269" s="124"/>
      <c r="F269" s="206"/>
      <c r="G269" s="214"/>
    </row>
    <row r="270" spans="1:7" s="16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360</v>
      </c>
      <c r="G270" s="214"/>
    </row>
    <row r="271" spans="1:7" s="16" customFormat="1" x14ac:dyDescent="0.3">
      <c r="A271" s="320"/>
      <c r="B271" s="41" t="s">
        <v>34</v>
      </c>
      <c r="C271" s="41" t="s">
        <v>33</v>
      </c>
      <c r="D271" s="321"/>
      <c r="E271" s="322"/>
      <c r="F271" s="32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66" x14ac:dyDescent="0.3">
      <c r="A274" s="7" t="s">
        <v>135</v>
      </c>
      <c r="B274" s="130">
        <v>1</v>
      </c>
      <c r="C274" s="130"/>
      <c r="D274" s="116" t="s">
        <v>554</v>
      </c>
      <c r="E274" s="106"/>
      <c r="F274" s="204" t="s">
        <v>356</v>
      </c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33" x14ac:dyDescent="0.3">
      <c r="A312" s="219" t="s">
        <v>392</v>
      </c>
      <c r="B312" s="130">
        <v>1</v>
      </c>
      <c r="C312" s="213"/>
      <c r="D312" s="165" t="s">
        <v>553</v>
      </c>
      <c r="E312" s="106"/>
      <c r="F312" s="204" t="s">
        <v>356</v>
      </c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COUNTIF('A2 Exploitation'!F273:F312,"ok")</f>
        <v>2</v>
      </c>
      <c r="F313" s="283">
        <f>COUNTA('A2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43367</v>
      </c>
      <c r="B321" s="124"/>
      <c r="C321" s="135"/>
      <c r="D321" s="127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360</v>
      </c>
      <c r="G322" s="127"/>
    </row>
    <row r="323" spans="1:7" x14ac:dyDescent="0.3">
      <c r="A323" s="320"/>
      <c r="B323" s="41" t="s">
        <v>34</v>
      </c>
      <c r="C323" s="41" t="s">
        <v>33</v>
      </c>
      <c r="D323" s="321"/>
      <c r="E323" s="322"/>
      <c r="F323" s="32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ht="49.5" x14ac:dyDescent="0.3">
      <c r="A325" s="6" t="s">
        <v>6</v>
      </c>
      <c r="B325" s="130">
        <v>1</v>
      </c>
      <c r="C325" s="130"/>
      <c r="D325" s="95" t="s">
        <v>558</v>
      </c>
      <c r="E325" s="94"/>
      <c r="F325" s="204" t="s">
        <v>356</v>
      </c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43367</v>
      </c>
      <c r="B361" s="124"/>
      <c r="C361" s="135"/>
      <c r="D361" s="124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360</v>
      </c>
      <c r="G362" s="127"/>
    </row>
    <row r="363" spans="1:7" x14ac:dyDescent="0.3">
      <c r="A363" s="320"/>
      <c r="B363" s="41" t="s">
        <v>34</v>
      </c>
      <c r="C363" s="41" t="s">
        <v>33</v>
      </c>
      <c r="D363" s="321"/>
      <c r="E363" s="322"/>
      <c r="F363" s="32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43367</v>
      </c>
      <c r="B394" s="124"/>
      <c r="C394" s="135"/>
      <c r="D394" s="127"/>
      <c r="G394" s="127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360</v>
      </c>
      <c r="G395" s="127"/>
    </row>
    <row r="396" spans="1:7" x14ac:dyDescent="0.3">
      <c r="A396" s="320"/>
      <c r="B396" s="41" t="s">
        <v>34</v>
      </c>
      <c r="C396" s="41" t="s">
        <v>33</v>
      </c>
      <c r="D396" s="321"/>
      <c r="E396" s="322"/>
      <c r="F396" s="32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66" x14ac:dyDescent="0.3">
      <c r="A415" s="210" t="s">
        <v>105</v>
      </c>
      <c r="B415" s="130">
        <v>1</v>
      </c>
      <c r="C415" s="136" t="str">
        <f>IF(B415=0, -5, "0")</f>
        <v>0</v>
      </c>
      <c r="D415" s="292" t="s">
        <v>559</v>
      </c>
      <c r="E415" s="94"/>
      <c r="F415" s="204" t="s">
        <v>356</v>
      </c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99" x14ac:dyDescent="0.3">
      <c r="A425" s="210" t="s">
        <v>105</v>
      </c>
      <c r="B425" s="130">
        <v>1</v>
      </c>
      <c r="C425" s="150" t="str">
        <f>IF(B425=0, -5, "0")</f>
        <v>0</v>
      </c>
      <c r="D425" s="235" t="s">
        <v>562</v>
      </c>
      <c r="E425" s="94"/>
      <c r="F425" s="204" t="s">
        <v>356</v>
      </c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9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0.9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ht="49.5" x14ac:dyDescent="0.3">
      <c r="A431" s="210" t="s">
        <v>137</v>
      </c>
      <c r="B431" s="130">
        <v>1</v>
      </c>
      <c r="C431" s="150" t="str">
        <f>IF(B431=0, -5, "0")</f>
        <v>0</v>
      </c>
      <c r="D431" s="151" t="s">
        <v>561</v>
      </c>
      <c r="E431" s="94"/>
      <c r="F431" s="204" t="s">
        <v>356</v>
      </c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563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0.93103448275862066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43367</v>
      </c>
      <c r="B447" s="124"/>
      <c r="C447" s="135"/>
      <c r="D447" s="124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360</v>
      </c>
      <c r="G448" s="127"/>
    </row>
    <row r="449" spans="1:6" x14ac:dyDescent="0.3">
      <c r="A449" s="320"/>
      <c r="B449" s="41" t="s">
        <v>34</v>
      </c>
      <c r="C449" s="41" t="s">
        <v>33</v>
      </c>
      <c r="D449" s="321"/>
      <c r="E449" s="322"/>
      <c r="F449" s="32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ht="49.5" x14ac:dyDescent="0.3">
      <c r="A451" s="6" t="s">
        <v>6</v>
      </c>
      <c r="B451" s="130">
        <v>1</v>
      </c>
      <c r="C451" s="130"/>
      <c r="D451" s="95" t="s">
        <v>558</v>
      </c>
      <c r="E451" s="94"/>
      <c r="F451" s="204" t="s">
        <v>356</v>
      </c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ht="49.5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565</v>
      </c>
      <c r="E461" s="94"/>
      <c r="F461" s="204" t="s">
        <v>356</v>
      </c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ht="66" x14ac:dyDescent="0.3">
      <c r="A463" s="70" t="s">
        <v>351</v>
      </c>
      <c r="B463" s="130">
        <v>0</v>
      </c>
      <c r="C463" s="130"/>
      <c r="D463" s="95" t="s">
        <v>568</v>
      </c>
      <c r="E463" s="95" t="s">
        <v>569</v>
      </c>
      <c r="F463" s="204" t="s">
        <v>356</v>
      </c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33.75" x14ac:dyDescent="0.35">
      <c r="A465" s="261" t="s">
        <v>57</v>
      </c>
      <c r="B465" s="130">
        <v>0</v>
      </c>
      <c r="C465" s="136">
        <f>IF(B465=0, -10, IF(B465=1, -5, "0"))</f>
        <v>-10</v>
      </c>
      <c r="D465" s="95" t="s">
        <v>566</v>
      </c>
      <c r="E465" s="95" t="s">
        <v>567</v>
      </c>
      <c r="F465" s="204" t="s">
        <v>356</v>
      </c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3" t="s">
        <v>379</v>
      </c>
      <c r="B471" s="324"/>
      <c r="C471" s="324"/>
      <c r="D471" s="324"/>
      <c r="E471" s="324"/>
      <c r="F471" s="32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COUNTIF('A2 Exploitation'!F451:F475,"ok")</f>
        <v>3</v>
      </c>
      <c r="F476" s="283">
        <f>COUNTA('A2 Exploitation'!F451:F475)</f>
        <v>3</v>
      </c>
    </row>
    <row r="477" spans="1:7" x14ac:dyDescent="0.3">
      <c r="A477" s="5" t="s">
        <v>36</v>
      </c>
      <c r="B477" s="5"/>
      <c r="C477" s="5"/>
      <c r="D477" s="234">
        <f>SUM(B461:C470,B472:C476)</f>
        <v>15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0.46875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26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0.59090909090909094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5" t="s">
        <v>367</v>
      </c>
      <c r="B483" s="325"/>
      <c r="C483" s="325"/>
      <c r="D483" s="325"/>
      <c r="E483" s="185"/>
      <c r="F483" s="201"/>
    </row>
    <row r="484" spans="1:7" x14ac:dyDescent="0.3">
      <c r="A484" s="74">
        <f>B11</f>
        <v>43367</v>
      </c>
      <c r="B484" s="124"/>
      <c r="C484" s="135"/>
      <c r="D484" s="124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360</v>
      </c>
      <c r="G485" s="127"/>
    </row>
    <row r="486" spans="1:7" x14ac:dyDescent="0.3">
      <c r="A486" s="320"/>
      <c r="B486" s="41" t="s">
        <v>34</v>
      </c>
      <c r="C486" s="41" t="s">
        <v>33</v>
      </c>
      <c r="D486" s="321"/>
      <c r="E486" s="322"/>
      <c r="F486" s="32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43367</v>
      </c>
      <c r="B506" s="124"/>
      <c r="C506" s="135"/>
      <c r="D506" s="124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360</v>
      </c>
      <c r="G507" s="127"/>
    </row>
    <row r="508" spans="1:7" x14ac:dyDescent="0.3">
      <c r="A508" s="320"/>
      <c r="B508" s="41" t="s">
        <v>34</v>
      </c>
      <c r="C508" s="41" t="s">
        <v>33</v>
      </c>
      <c r="D508" s="321"/>
      <c r="E508" s="322"/>
      <c r="F508" s="32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1</v>
      </c>
      <c r="C510" s="130"/>
      <c r="D510" s="305" t="s">
        <v>532</v>
      </c>
      <c r="E510" s="94"/>
      <c r="F510" s="204" t="s">
        <v>357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0</v>
      </c>
      <c r="C512" s="140"/>
      <c r="D512" s="251">
        <f>IFERROR(E512/F512,"N.A")</f>
        <v>0</v>
      </c>
      <c r="E512" s="254">
        <f>COUNTIF('A2 Exploitation'!F509:F511,"ok")</f>
        <v>0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5</v>
      </c>
    </row>
    <row r="514" spans="1:7" x14ac:dyDescent="0.3">
      <c r="A514" s="5" t="s">
        <v>35</v>
      </c>
      <c r="B514" s="132"/>
      <c r="C514" s="133"/>
      <c r="D514" s="134">
        <f>D513/(COUNT(B509:C512)*2)</f>
        <v>0.83333333333333337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43367</v>
      </c>
      <c r="B517" s="124"/>
      <c r="C517" s="135"/>
      <c r="D517" s="124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360</v>
      </c>
      <c r="G518" s="127"/>
    </row>
    <row r="519" spans="1:7" x14ac:dyDescent="0.3">
      <c r="A519" s="320"/>
      <c r="B519" s="41" t="s">
        <v>34</v>
      </c>
      <c r="C519" s="41" t="s">
        <v>33</v>
      </c>
      <c r="D519" s="321"/>
      <c r="E519" s="322"/>
      <c r="F519" s="322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9.5" x14ac:dyDescent="0.3">
      <c r="A529" s="55" t="s">
        <v>354</v>
      </c>
      <c r="B529" s="130">
        <v>1</v>
      </c>
      <c r="C529" s="140"/>
      <c r="D529" s="174" t="s">
        <v>491</v>
      </c>
      <c r="E529" s="94"/>
      <c r="F529" s="204" t="s">
        <v>356</v>
      </c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0</v>
      </c>
      <c r="C532" s="140"/>
      <c r="D532" s="281">
        <f>IFERROR(E532/F532,"N.A")</f>
        <v>0</v>
      </c>
      <c r="E532" s="282">
        <f>COUNTIF('A2 Exploitation'!F520:F531,"ok")</f>
        <v>0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23</v>
      </c>
    </row>
    <row r="534" spans="1:7" x14ac:dyDescent="0.3">
      <c r="A534" s="5" t="s">
        <v>35</v>
      </c>
      <c r="B534" s="132"/>
      <c r="C534" s="133"/>
      <c r="D534" s="134">
        <f>D533/(COUNT(B520:C532)*2)</f>
        <v>0.95833333333333337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43367</v>
      </c>
      <c r="B537" s="124"/>
      <c r="C537" s="135"/>
      <c r="D537" s="124"/>
      <c r="G537" s="127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360</v>
      </c>
      <c r="G538" s="127"/>
    </row>
    <row r="539" spans="1:7" x14ac:dyDescent="0.3">
      <c r="A539" s="320"/>
      <c r="B539" s="41" t="s">
        <v>34</v>
      </c>
      <c r="C539" s="41" t="s">
        <v>33</v>
      </c>
      <c r="D539" s="321"/>
      <c r="E539" s="322"/>
      <c r="F539" s="322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0.78333333333333344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579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0.92492012779552712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520:B531 B212:B221 B176:B194 B226:B243 B248:B255 B257:B260 B289:B307 B325:B332 B273:B284 B365:B372 B337:B348 B350:B352 B377:B382 B398:B405 B421:B425 B410:B416 B384:B385 B430:B434 B451:B456 B436:B438 B461:B470 B472:B475 B496:B497 B509:B511 B309:B31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H199"/>
  <sheetViews>
    <sheetView tabSelected="1" view="pageBreakPreview" zoomScale="80" zoomScaleNormal="90" zoomScaleSheetLayoutView="80" workbookViewId="0">
      <selection activeCell="H190" sqref="H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9"/>
      <c r="E1" s="339"/>
      <c r="F1" s="339"/>
      <c r="G1" s="339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45">
      <c r="A7" s="341" t="str">
        <f>'A3 Exploitation'!A8:F8</f>
        <v>LAFAYETTE</v>
      </c>
      <c r="B7" s="341"/>
      <c r="C7" s="341"/>
      <c r="D7" s="341"/>
      <c r="E7" s="341"/>
      <c r="F7" s="341"/>
      <c r="G7" s="125"/>
    </row>
    <row r="8" spans="1:7" s="12" customFormat="1" ht="24" x14ac:dyDescent="0.45">
      <c r="A8" s="14" t="s">
        <v>42</v>
      </c>
      <c r="B8" s="361" t="str">
        <f>'A3 Exploitation'!B9:F9</f>
        <v>Dr Hend KAMOUN</v>
      </c>
      <c r="C8" s="361"/>
      <c r="D8" s="361"/>
      <c r="E8" s="361"/>
      <c r="F8" s="361"/>
      <c r="G8" s="125"/>
    </row>
    <row r="9" spans="1:7" s="12" customFormat="1" ht="24" x14ac:dyDescent="0.45">
      <c r="A9" s="15" t="s">
        <v>44</v>
      </c>
      <c r="B9" s="362" t="str">
        <f>'A3 Exploitation'!B10:F10</f>
        <v>Directeur du magasin et chefs rayons</v>
      </c>
      <c r="C9" s="362"/>
      <c r="D9" s="362"/>
      <c r="E9" s="362"/>
      <c r="F9" s="362"/>
      <c r="G9" s="125"/>
    </row>
    <row r="10" spans="1:7" s="12" customFormat="1" ht="24" x14ac:dyDescent="0.45">
      <c r="A10" s="14" t="s">
        <v>43</v>
      </c>
      <c r="B10" s="359">
        <f>'A3 Exploitation'!B11:F11</f>
        <v>43367</v>
      </c>
      <c r="C10" s="359"/>
      <c r="D10" s="359"/>
      <c r="E10" s="359"/>
      <c r="F10" s="359"/>
      <c r="G10" s="125"/>
    </row>
    <row r="11" spans="1:7" s="12" customFormat="1" ht="24" x14ac:dyDescent="0.45">
      <c r="A11" s="14" t="s">
        <v>294</v>
      </c>
      <c r="B11" s="358">
        <f>D199</f>
        <v>0.8041666666666667</v>
      </c>
      <c r="C11" s="358"/>
      <c r="D11" s="358"/>
      <c r="E11" s="358"/>
      <c r="F11" s="358"/>
      <c r="G11" s="125"/>
    </row>
    <row r="12" spans="1:7" s="12" customFormat="1" ht="22.5" x14ac:dyDescent="0.45">
      <c r="A12" s="11"/>
      <c r="D12" s="337"/>
      <c r="E12" s="337"/>
      <c r="F12" s="337"/>
      <c r="G12" s="337"/>
    </row>
    <row r="13" spans="1:7" s="12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112"/>
    </row>
    <row r="14" spans="1:7" s="12" customFormat="1" ht="12.75" customHeight="1" x14ac:dyDescent="0.3">
      <c r="A14" s="320"/>
      <c r="B14" s="34" t="s">
        <v>34</v>
      </c>
      <c r="C14" s="34" t="s">
        <v>33</v>
      </c>
      <c r="D14" s="321"/>
      <c r="E14" s="321"/>
      <c r="F14" s="32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 t="s">
        <v>446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5" t="s">
        <v>36</v>
      </c>
      <c r="B22" s="351"/>
      <c r="C22" s="352"/>
      <c r="D22" s="92">
        <f>SUM(B17:C21)</f>
        <v>10</v>
      </c>
    </row>
    <row r="23" spans="1:7" x14ac:dyDescent="0.3">
      <c r="A23" s="346" t="s">
        <v>295</v>
      </c>
      <c r="B23" s="347"/>
      <c r="C23" s="348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49.5" x14ac:dyDescent="0.35">
      <c r="A26" s="40" t="s">
        <v>97</v>
      </c>
      <c r="B26" s="94">
        <v>1</v>
      </c>
      <c r="C26" s="120" t="str">
        <f>IF(B26=0, -5, "0")</f>
        <v>0</v>
      </c>
      <c r="D26" s="113" t="s">
        <v>488</v>
      </c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8" x14ac:dyDescent="0.3">
      <c r="A33" s="346" t="s">
        <v>36</v>
      </c>
      <c r="B33" s="347"/>
      <c r="C33" s="348"/>
      <c r="D33" s="91">
        <f>SUM(B26:C32)</f>
        <v>13</v>
      </c>
    </row>
    <row r="34" spans="1:8" x14ac:dyDescent="0.3">
      <c r="A34" s="346" t="s">
        <v>295</v>
      </c>
      <c r="B34" s="347"/>
      <c r="C34" s="348"/>
      <c r="D34" s="33">
        <f>D33/(COUNT(B26:C32)*2)</f>
        <v>0.9285714285714286</v>
      </c>
    </row>
    <row r="35" spans="1:8" s="22" customFormat="1" x14ac:dyDescent="0.3">
      <c r="A35" s="26"/>
      <c r="B35" s="27"/>
      <c r="C35" s="27"/>
      <c r="D35" s="28"/>
      <c r="G35" s="126"/>
    </row>
    <row r="36" spans="1:8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8" s="22" customFormat="1" ht="18" x14ac:dyDescent="0.35">
      <c r="A37" s="40" t="s">
        <v>97</v>
      </c>
      <c r="B37" s="106" t="s">
        <v>32</v>
      </c>
      <c r="C37" s="120" t="str">
        <f>IF(B37=0, -5, "0")</f>
        <v>0</v>
      </c>
      <c r="D37" s="95"/>
      <c r="E37" s="94"/>
      <c r="F37" s="94"/>
      <c r="G37" s="126"/>
      <c r="H37" s="311"/>
    </row>
    <row r="38" spans="1:8" s="22" customFormat="1" x14ac:dyDescent="0.3">
      <c r="A38" s="17" t="s">
        <v>233</v>
      </c>
      <c r="B38" s="106">
        <v>2</v>
      </c>
      <c r="C38" s="94"/>
      <c r="D38" s="95"/>
      <c r="E38" s="94"/>
      <c r="F38" s="94"/>
      <c r="G38" s="126"/>
      <c r="H38" s="308">
        <v>0</v>
      </c>
    </row>
    <row r="39" spans="1:8" s="22" customFormat="1" x14ac:dyDescent="0.3">
      <c r="A39" s="17" t="s">
        <v>281</v>
      </c>
      <c r="B39" s="106">
        <v>2</v>
      </c>
      <c r="C39" s="94"/>
      <c r="D39" s="95"/>
      <c r="E39" s="94"/>
      <c r="F39" s="94"/>
      <c r="G39" s="126"/>
      <c r="H39" s="308">
        <v>0</v>
      </c>
    </row>
    <row r="40" spans="1:8" s="22" customFormat="1" x14ac:dyDescent="0.3">
      <c r="A40" s="17" t="s">
        <v>82</v>
      </c>
      <c r="B40" s="106">
        <v>2</v>
      </c>
      <c r="C40" s="94"/>
      <c r="D40" s="98"/>
      <c r="E40" s="94"/>
      <c r="F40" s="94"/>
      <c r="G40" s="126"/>
      <c r="H40" s="308">
        <v>0</v>
      </c>
    </row>
    <row r="41" spans="1:8" s="22" customFormat="1" x14ac:dyDescent="0.3">
      <c r="A41" s="17" t="s">
        <v>293</v>
      </c>
      <c r="B41" s="106">
        <v>2</v>
      </c>
      <c r="C41" s="94"/>
      <c r="D41" s="98"/>
      <c r="E41" s="94"/>
      <c r="F41" s="94"/>
      <c r="G41" s="126"/>
      <c r="H41" s="308">
        <v>0</v>
      </c>
    </row>
    <row r="42" spans="1:8" s="22" customFormat="1" x14ac:dyDescent="0.3">
      <c r="A42" s="346" t="s">
        <v>36</v>
      </c>
      <c r="B42" s="347"/>
      <c r="C42" s="348"/>
      <c r="D42" s="91">
        <f>SUM(B37:C41)</f>
        <v>8</v>
      </c>
      <c r="E42" s="13"/>
      <c r="F42" s="13"/>
      <c r="G42" s="126"/>
      <c r="H42" s="309">
        <f>SUM(H37:H41)</f>
        <v>0</v>
      </c>
    </row>
    <row r="43" spans="1:8" s="22" customFormat="1" x14ac:dyDescent="0.3">
      <c r="A43" s="346" t="s">
        <v>295</v>
      </c>
      <c r="B43" s="347"/>
      <c r="C43" s="348"/>
      <c r="D43" s="33">
        <f>D42/(COUNT(B37:C41)*2)</f>
        <v>1</v>
      </c>
      <c r="E43" s="13"/>
      <c r="F43" s="13"/>
      <c r="G43" s="126"/>
    </row>
    <row r="44" spans="1:8" s="22" customFormat="1" x14ac:dyDescent="0.3">
      <c r="A44" s="47"/>
      <c r="B44" s="48"/>
      <c r="C44" s="48"/>
      <c r="D44" s="49"/>
      <c r="G44" s="126"/>
    </row>
    <row r="45" spans="1:8" ht="19.5" x14ac:dyDescent="0.4">
      <c r="A45" s="356" t="s">
        <v>21</v>
      </c>
      <c r="B45" s="357"/>
      <c r="C45" s="357"/>
      <c r="D45" s="357"/>
      <c r="E45" s="357"/>
      <c r="F45" s="357"/>
    </row>
    <row r="46" spans="1:8" x14ac:dyDescent="0.3">
      <c r="A46" s="17" t="s">
        <v>270</v>
      </c>
      <c r="B46" s="94">
        <v>1</v>
      </c>
      <c r="C46" s="94"/>
      <c r="D46" s="95" t="s">
        <v>487</v>
      </c>
      <c r="E46" s="94"/>
      <c r="F46" s="94" t="s">
        <v>357</v>
      </c>
    </row>
    <row r="47" spans="1:8" x14ac:dyDescent="0.3">
      <c r="A47" s="17" t="s">
        <v>83</v>
      </c>
      <c r="B47" s="94">
        <v>2</v>
      </c>
      <c r="C47" s="94"/>
      <c r="D47" s="98"/>
      <c r="E47" s="94"/>
      <c r="F47" s="94"/>
    </row>
    <row r="48" spans="1:8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6">
        <v>2</v>
      </c>
      <c r="B52" s="347"/>
      <c r="C52" s="348"/>
      <c r="D52" s="91">
        <f>SUM(B46:C51)</f>
        <v>11</v>
      </c>
    </row>
    <row r="53" spans="1:7" x14ac:dyDescent="0.3">
      <c r="A53" s="346" t="s">
        <v>295</v>
      </c>
      <c r="B53" s="347"/>
      <c r="C53" s="348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50.25" x14ac:dyDescent="0.35">
      <c r="A56" s="43" t="s">
        <v>176</v>
      </c>
      <c r="B56" s="94">
        <v>1</v>
      </c>
      <c r="C56" s="120" t="str">
        <f>IF(B56=0, -5, "0")</f>
        <v>0</v>
      </c>
      <c r="D56" s="95" t="s">
        <v>564</v>
      </c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560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6" t="s">
        <v>36</v>
      </c>
      <c r="B63" s="347"/>
      <c r="C63" s="348"/>
      <c r="D63" s="91">
        <f>SUM(B56:C62)</f>
        <v>12</v>
      </c>
    </row>
    <row r="64" spans="1:7" x14ac:dyDescent="0.3">
      <c r="A64" s="346" t="s">
        <v>295</v>
      </c>
      <c r="B64" s="347"/>
      <c r="C64" s="348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1</v>
      </c>
      <c r="C67" s="101"/>
      <c r="D67" s="95" t="s">
        <v>508</v>
      </c>
      <c r="E67" s="102"/>
      <c r="F67" s="94" t="s">
        <v>357</v>
      </c>
    </row>
    <row r="68" spans="1:7" ht="34.5" x14ac:dyDescent="0.4">
      <c r="A68" s="17" t="s">
        <v>272</v>
      </c>
      <c r="B68" s="100">
        <v>1</v>
      </c>
      <c r="C68" s="101"/>
      <c r="D68" s="95" t="s">
        <v>509</v>
      </c>
      <c r="E68" s="102"/>
      <c r="F68" s="94" t="s">
        <v>357</v>
      </c>
    </row>
    <row r="69" spans="1:7" ht="34.5" x14ac:dyDescent="0.4">
      <c r="A69" s="17" t="s">
        <v>293</v>
      </c>
      <c r="B69" s="100">
        <v>1</v>
      </c>
      <c r="C69" s="101"/>
      <c r="D69" s="95" t="s">
        <v>523</v>
      </c>
      <c r="E69" s="103"/>
      <c r="F69" s="94" t="s">
        <v>356</v>
      </c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95" t="s">
        <v>520</v>
      </c>
      <c r="E78" s="107"/>
      <c r="F78" s="94" t="s">
        <v>356</v>
      </c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6" t="s">
        <v>36</v>
      </c>
      <c r="B84" s="347"/>
      <c r="C84" s="348"/>
      <c r="D84" s="91">
        <f>SUM(B67:C83)</f>
        <v>30</v>
      </c>
    </row>
    <row r="85" spans="1:7" x14ac:dyDescent="0.3">
      <c r="A85" s="346" t="s">
        <v>295</v>
      </c>
      <c r="B85" s="347"/>
      <c r="C85" s="348"/>
      <c r="D85" s="33">
        <f>D84/(COUNT(B67:C83)*2)</f>
        <v>0.88235294117647056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84" x14ac:dyDescent="0.4">
      <c r="A88" s="50" t="s">
        <v>273</v>
      </c>
      <c r="B88" s="110">
        <v>1</v>
      </c>
      <c r="C88" s="101"/>
      <c r="D88" s="95" t="s">
        <v>557</v>
      </c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107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07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107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527</v>
      </c>
      <c r="E95" s="94"/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107"/>
      <c r="E96" s="94"/>
      <c r="F96" s="94"/>
    </row>
    <row r="97" spans="1:7" x14ac:dyDescent="0.3">
      <c r="A97" s="25" t="s">
        <v>283</v>
      </c>
      <c r="B97" s="110">
        <v>1</v>
      </c>
      <c r="C97" s="94"/>
      <c r="D97" s="95" t="s">
        <v>528</v>
      </c>
      <c r="E97" s="94"/>
      <c r="F97" s="94" t="s">
        <v>356</v>
      </c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0</v>
      </c>
      <c r="C99" s="120">
        <f>IF(B99=0, -5, "0")</f>
        <v>-5</v>
      </c>
      <c r="D99" s="294" t="s">
        <v>529</v>
      </c>
      <c r="E99" s="304" t="s">
        <v>530</v>
      </c>
      <c r="F99" s="94" t="s">
        <v>357</v>
      </c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6" t="s">
        <v>36</v>
      </c>
      <c r="B102" s="347"/>
      <c r="C102" s="348"/>
      <c r="D102" s="91">
        <f>SUM(B88:C101)</f>
        <v>18</v>
      </c>
    </row>
    <row r="103" spans="1:7" x14ac:dyDescent="0.3">
      <c r="A103" s="346" t="s">
        <v>295</v>
      </c>
      <c r="B103" s="347"/>
      <c r="C103" s="348"/>
      <c r="D103" s="33">
        <f>D102/(COUNT(B88:C101)*2)</f>
        <v>0.6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34.5" x14ac:dyDescent="0.4">
      <c r="A108" s="17" t="s">
        <v>184</v>
      </c>
      <c r="B108" s="110">
        <v>1</v>
      </c>
      <c r="C108" s="101"/>
      <c r="D108" s="95" t="s">
        <v>531</v>
      </c>
      <c r="E108" s="94"/>
      <c r="F108" s="94" t="s">
        <v>356</v>
      </c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552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6" t="s">
        <v>36</v>
      </c>
      <c r="B118" s="347"/>
      <c r="C118" s="348"/>
      <c r="D118" s="91">
        <f>SUM(B107:C117)</f>
        <v>21</v>
      </c>
      <c r="E118" s="13"/>
      <c r="F118" s="13"/>
      <c r="G118" s="126"/>
    </row>
    <row r="119" spans="1:7" s="22" customFormat="1" x14ac:dyDescent="0.3">
      <c r="A119" s="346" t="s">
        <v>295</v>
      </c>
      <c r="B119" s="347"/>
      <c r="C119" s="348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535</v>
      </c>
      <c r="E123" s="95"/>
      <c r="F123" s="94" t="s">
        <v>357</v>
      </c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1</v>
      </c>
      <c r="C126" s="101"/>
      <c r="D126" s="95" t="s">
        <v>469</v>
      </c>
      <c r="E126" s="102"/>
      <c r="F126" s="94" t="s">
        <v>356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551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6" t="s">
        <v>36</v>
      </c>
      <c r="B133" s="347"/>
      <c r="C133" s="348"/>
      <c r="D133" s="91">
        <f>SUM(B122:C132)</f>
        <v>20</v>
      </c>
    </row>
    <row r="134" spans="1:7" x14ac:dyDescent="0.3">
      <c r="A134" s="346" t="s">
        <v>295</v>
      </c>
      <c r="B134" s="347"/>
      <c r="C134" s="348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33" x14ac:dyDescent="0.3">
      <c r="A140" s="52" t="s">
        <v>278</v>
      </c>
      <c r="B140" s="110">
        <v>1</v>
      </c>
      <c r="C140" s="95"/>
      <c r="D140" s="95" t="s">
        <v>556</v>
      </c>
      <c r="E140" s="94"/>
      <c r="F140" s="94" t="s">
        <v>356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95" t="s">
        <v>475</v>
      </c>
      <c r="E147" s="94"/>
      <c r="F147" s="94" t="s">
        <v>357</v>
      </c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6" t="s">
        <v>36</v>
      </c>
      <c r="B149" s="347"/>
      <c r="C149" s="348"/>
      <c r="D149" s="91">
        <f>SUM(B137:C148)</f>
        <v>22</v>
      </c>
    </row>
    <row r="150" spans="1:7" x14ac:dyDescent="0.3">
      <c r="A150" s="346" t="s">
        <v>295</v>
      </c>
      <c r="B150" s="347"/>
      <c r="C150" s="348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570</v>
      </c>
      <c r="E155" s="94"/>
      <c r="F155" s="94" t="s">
        <v>356</v>
      </c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450</v>
      </c>
      <c r="E156" s="94"/>
      <c r="F156" s="94" t="s">
        <v>356</v>
      </c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534</v>
      </c>
      <c r="E157" s="94"/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6" t="s">
        <v>36</v>
      </c>
      <c r="B161" s="351"/>
      <c r="C161" s="352"/>
      <c r="D161" s="92">
        <f>SUM(B153:C160)</f>
        <v>13</v>
      </c>
    </row>
    <row r="162" spans="1:7" x14ac:dyDescent="0.3">
      <c r="A162" s="346" t="s">
        <v>295</v>
      </c>
      <c r="B162" s="347"/>
      <c r="C162" s="348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96.75" customHeight="1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537</v>
      </c>
      <c r="E165" s="94"/>
      <c r="F165" s="94" t="s">
        <v>356</v>
      </c>
    </row>
    <row r="166" spans="1:7" ht="33" x14ac:dyDescent="0.3">
      <c r="A166" s="17" t="s">
        <v>287</v>
      </c>
      <c r="B166" s="94">
        <v>1</v>
      </c>
      <c r="C166" s="94"/>
      <c r="D166" s="95" t="s">
        <v>536</v>
      </c>
      <c r="E166" s="94"/>
      <c r="F166" s="94" t="s">
        <v>356</v>
      </c>
    </row>
    <row r="167" spans="1:7" ht="99" x14ac:dyDescent="0.3">
      <c r="A167" s="44" t="s">
        <v>215</v>
      </c>
      <c r="B167" s="94">
        <v>1</v>
      </c>
      <c r="C167" s="94"/>
      <c r="D167" s="95" t="s">
        <v>482</v>
      </c>
      <c r="E167" s="94"/>
      <c r="F167" s="94" t="s">
        <v>357</v>
      </c>
    </row>
    <row r="168" spans="1:7" x14ac:dyDescent="0.3">
      <c r="A168" s="17" t="s">
        <v>86</v>
      </c>
      <c r="B168" s="94">
        <v>1</v>
      </c>
      <c r="C168" s="94"/>
      <c r="D168" s="94" t="s">
        <v>550</v>
      </c>
      <c r="E168" s="95"/>
      <c r="F168" s="94" t="s">
        <v>356</v>
      </c>
    </row>
    <row r="169" spans="1:7" x14ac:dyDescent="0.3">
      <c r="A169" s="346" t="s">
        <v>36</v>
      </c>
      <c r="B169" s="347"/>
      <c r="C169" s="348"/>
      <c r="D169" s="91">
        <f>SUM(B165:C168)</f>
        <v>4</v>
      </c>
    </row>
    <row r="170" spans="1:7" x14ac:dyDescent="0.3">
      <c r="A170" s="346" t="s">
        <v>295</v>
      </c>
      <c r="B170" s="347"/>
      <c r="C170" s="348"/>
      <c r="D170" s="33">
        <f>D169/(COUNT(B165:C168)*2)</f>
        <v>0.5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ht="33" x14ac:dyDescent="0.3">
      <c r="A173" s="20" t="s">
        <v>180</v>
      </c>
      <c r="B173" s="94">
        <v>1</v>
      </c>
      <c r="C173" s="94"/>
      <c r="D173" s="95" t="s">
        <v>489</v>
      </c>
      <c r="E173" s="94"/>
      <c r="F173" s="94" t="s">
        <v>356</v>
      </c>
    </row>
    <row r="174" spans="1:7" ht="49.5" x14ac:dyDescent="0.3">
      <c r="A174" s="17" t="s">
        <v>87</v>
      </c>
      <c r="B174" s="94">
        <v>1</v>
      </c>
      <c r="C174" s="94"/>
      <c r="D174" s="95" t="s">
        <v>571</v>
      </c>
      <c r="E174" s="94"/>
      <c r="F174" s="94" t="s">
        <v>357</v>
      </c>
    </row>
    <row r="175" spans="1:7" ht="33" x14ac:dyDescent="0.3">
      <c r="A175" s="44" t="s">
        <v>197</v>
      </c>
      <c r="B175" s="94">
        <v>1</v>
      </c>
      <c r="C175" s="94"/>
      <c r="D175" s="95" t="s">
        <v>572</v>
      </c>
      <c r="E175" s="94"/>
      <c r="F175" s="94" t="s">
        <v>357</v>
      </c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6" t="s">
        <v>36</v>
      </c>
      <c r="B177" s="347"/>
      <c r="C177" s="348"/>
      <c r="D177" s="91">
        <f>SUM(B173:C176)</f>
        <v>5</v>
      </c>
    </row>
    <row r="178" spans="1:7" x14ac:dyDescent="0.3">
      <c r="A178" s="346" t="s">
        <v>295</v>
      </c>
      <c r="B178" s="347"/>
      <c r="C178" s="348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ht="33" x14ac:dyDescent="0.3">
      <c r="A181" s="44" t="s">
        <v>315</v>
      </c>
      <c r="B181" s="94">
        <v>1</v>
      </c>
      <c r="C181" s="94"/>
      <c r="D181" s="95" t="s">
        <v>507</v>
      </c>
      <c r="E181" s="95"/>
      <c r="F181" s="94" t="s">
        <v>357</v>
      </c>
    </row>
    <row r="182" spans="1:7" ht="33" x14ac:dyDescent="0.3">
      <c r="A182" s="52" t="s">
        <v>220</v>
      </c>
      <c r="B182" s="94">
        <v>1</v>
      </c>
      <c r="C182" s="94"/>
      <c r="D182" s="95" t="s">
        <v>548</v>
      </c>
      <c r="E182" s="69"/>
      <c r="F182" s="94" t="s">
        <v>356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6" t="s">
        <v>36</v>
      </c>
      <c r="B186" s="347"/>
      <c r="C186" s="348"/>
      <c r="D186" s="91">
        <f>SUM(B181:C185)</f>
        <v>8</v>
      </c>
    </row>
    <row r="187" spans="1:7" x14ac:dyDescent="0.3">
      <c r="A187" s="346" t="s">
        <v>295</v>
      </c>
      <c r="B187" s="347"/>
      <c r="C187" s="348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555</v>
      </c>
      <c r="E192" s="94"/>
      <c r="F192" s="94" t="s">
        <v>356</v>
      </c>
    </row>
    <row r="193" spans="1:6" ht="33" x14ac:dyDescent="0.3">
      <c r="A193" s="53" t="s">
        <v>189</v>
      </c>
      <c r="B193" s="94">
        <v>1</v>
      </c>
      <c r="C193" s="94"/>
      <c r="D193" s="294" t="s">
        <v>510</v>
      </c>
      <c r="E193" s="94"/>
      <c r="F193" s="94" t="s">
        <v>357</v>
      </c>
    </row>
    <row r="194" spans="1:6" x14ac:dyDescent="0.3">
      <c r="A194" s="346" t="s">
        <v>36</v>
      </c>
      <c r="B194" s="347"/>
      <c r="C194" s="348"/>
      <c r="D194" s="54">
        <f>SUM(B190:C193)</f>
        <v>6</v>
      </c>
    </row>
    <row r="195" spans="1:6" x14ac:dyDescent="0.3">
      <c r="A195" s="346" t="s">
        <v>295</v>
      </c>
      <c r="B195" s="347"/>
      <c r="C195" s="348"/>
      <c r="D195" s="33">
        <f>D194/(COUNT(B190:C193)*2)</f>
        <v>0.75</v>
      </c>
    </row>
    <row r="197" spans="1:6" ht="18" x14ac:dyDescent="0.35">
      <c r="A197" s="64" t="s">
        <v>246</v>
      </c>
      <c r="B197" s="63"/>
      <c r="C197" s="63"/>
      <c r="D197" s="296">
        <f>E197/F197</f>
        <v>0.4</v>
      </c>
      <c r="E197" s="286">
        <f>COUNTIF('A2 Technique'!F17:F193,"ok")</f>
        <v>10</v>
      </c>
      <c r="F197" s="287">
        <f>COUNTA('A2 Technique'!F17:F193)</f>
        <v>25</v>
      </c>
    </row>
    <row r="198" spans="1:6" ht="22.5" x14ac:dyDescent="0.3">
      <c r="A198" s="35" t="s">
        <v>322</v>
      </c>
      <c r="B198" s="36"/>
      <c r="C198" s="37"/>
      <c r="D198" s="310">
        <f>SUM(D194,D186,D177,D169,D161,D63,D52,D33,D22,D118,D149,D133,D102,D84,H42)</f>
        <v>193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D198/(COUNT(B190:C193,B181:C185,B173:C176,B165:C168,B153:C160,B56:C62,B46:C51,B26:C32,B17:C21,B107:C117,B137:C148,B122:C132,B88:C101,B67:C83,H37:H41)*2)</f>
        <v>0.8041666666666667</v>
      </c>
    </row>
  </sheetData>
  <sheetProtection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1" zoomScaleSheetLayoutView="81" workbookViewId="0">
      <selection activeCell="D530" sqref="D53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9"/>
      <c r="E1" s="339"/>
      <c r="F1" s="339"/>
      <c r="G1" s="339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25"/>
    </row>
    <row r="8" spans="1:7" ht="29.25" x14ac:dyDescent="0.45">
      <c r="A8" s="341" t="str">
        <f>'Page de garde'!D18</f>
        <v>LAFAYETTE</v>
      </c>
      <c r="B8" s="341"/>
      <c r="C8" s="341"/>
      <c r="D8" s="341"/>
      <c r="E8" s="341"/>
      <c r="F8" s="341"/>
      <c r="G8" s="125"/>
    </row>
    <row r="9" spans="1:7" ht="24" x14ac:dyDescent="0.45">
      <c r="A9" s="14" t="s">
        <v>42</v>
      </c>
      <c r="B9" s="342" t="s">
        <v>505</v>
      </c>
      <c r="C9" s="342"/>
      <c r="D9" s="342"/>
      <c r="E9" s="342"/>
      <c r="F9" s="342"/>
      <c r="G9" s="125"/>
    </row>
    <row r="10" spans="1:7" ht="24" x14ac:dyDescent="0.45">
      <c r="A10" s="15" t="s">
        <v>44</v>
      </c>
      <c r="B10" s="343" t="s">
        <v>573</v>
      </c>
      <c r="C10" s="343"/>
      <c r="D10" s="343"/>
      <c r="E10" s="343"/>
      <c r="F10" s="343"/>
      <c r="G10" s="125"/>
    </row>
    <row r="11" spans="1:7" ht="24" x14ac:dyDescent="0.45">
      <c r="A11" s="14" t="s">
        <v>43</v>
      </c>
      <c r="B11" s="338">
        <v>43448</v>
      </c>
      <c r="C11" s="338"/>
      <c r="D11" s="338"/>
      <c r="E11" s="338"/>
      <c r="F11" s="338"/>
      <c r="G11" s="125"/>
    </row>
    <row r="12" spans="1:7" ht="24" x14ac:dyDescent="0.45">
      <c r="A12" s="14" t="s">
        <v>239</v>
      </c>
      <c r="B12" s="336">
        <f>D549</f>
        <v>0.93606557377049182</v>
      </c>
      <c r="C12" s="336"/>
      <c r="D12" s="336"/>
      <c r="E12" s="336"/>
      <c r="F12" s="336"/>
      <c r="G12" s="125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43448</v>
      </c>
      <c r="B16" s="188"/>
      <c r="C16" s="188"/>
      <c r="D16" s="188"/>
      <c r="E16" s="188"/>
      <c r="F16" s="202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358</v>
      </c>
    </row>
    <row r="18" spans="1:8" ht="16.5" customHeight="1" x14ac:dyDescent="0.3">
      <c r="A18" s="320"/>
      <c r="B18" s="41" t="s">
        <v>34</v>
      </c>
      <c r="C18" s="41" t="s">
        <v>33</v>
      </c>
      <c r="D18" s="321"/>
      <c r="E18" s="322"/>
      <c r="F18" s="32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ht="33" x14ac:dyDescent="0.3">
      <c r="A21" s="70" t="s">
        <v>10</v>
      </c>
      <c r="B21" s="130">
        <v>1</v>
      </c>
      <c r="C21" s="130"/>
      <c r="D21" s="95" t="s">
        <v>613</v>
      </c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49.5" x14ac:dyDescent="0.3">
      <c r="A36" s="4" t="s">
        <v>250</v>
      </c>
      <c r="B36" s="130">
        <v>1</v>
      </c>
      <c r="C36" s="131"/>
      <c r="D36" s="95" t="s">
        <v>575</v>
      </c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69.75" customHeight="1" x14ac:dyDescent="0.3">
      <c r="A40" s="70" t="s">
        <v>381</v>
      </c>
      <c r="B40" s="130">
        <v>0</v>
      </c>
      <c r="C40" s="130"/>
      <c r="D40" s="95" t="s">
        <v>574</v>
      </c>
      <c r="E40" s="95" t="s">
        <v>603</v>
      </c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COUNTIF('A3 Exploitation'!F21:F40,"ok")</f>
        <v>1</v>
      </c>
      <c r="F41" s="283">
        <f>COUNTA('A3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0.875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43448</v>
      </c>
      <c r="B49" s="124"/>
      <c r="C49" s="135"/>
      <c r="D49" s="124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360</v>
      </c>
      <c r="G50" s="127"/>
    </row>
    <row r="51" spans="1:7" ht="16.5" customHeight="1" x14ac:dyDescent="0.3">
      <c r="A51" s="320"/>
      <c r="B51" s="41" t="s">
        <v>34</v>
      </c>
      <c r="C51" s="41" t="s">
        <v>33</v>
      </c>
      <c r="D51" s="321"/>
      <c r="E51" s="322"/>
      <c r="F51" s="32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66" x14ac:dyDescent="0.3">
      <c r="A54" s="18" t="s">
        <v>229</v>
      </c>
      <c r="B54" s="130">
        <v>1</v>
      </c>
      <c r="C54" s="130"/>
      <c r="D54" s="138" t="s">
        <v>627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66" x14ac:dyDescent="0.3">
      <c r="A69" s="209" t="s">
        <v>380</v>
      </c>
      <c r="B69" s="130">
        <v>0</v>
      </c>
      <c r="C69" s="150">
        <f>IF(B69=0, -5, "0")</f>
        <v>-5</v>
      </c>
      <c r="D69" s="95" t="s">
        <v>582</v>
      </c>
      <c r="E69" s="95" t="s">
        <v>583</v>
      </c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ht="90" customHeight="1" x14ac:dyDescent="0.3">
      <c r="A72" s="209" t="s">
        <v>382</v>
      </c>
      <c r="B72" s="130">
        <v>2</v>
      </c>
      <c r="C72" s="131" t="str">
        <f>IF(B72=0, -5, "0")</f>
        <v>0</v>
      </c>
      <c r="D72" s="138" t="s">
        <v>615</v>
      </c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0.76315789473684215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181.5" x14ac:dyDescent="0.3">
      <c r="A92" s="70" t="s">
        <v>384</v>
      </c>
      <c r="B92" s="130">
        <v>1</v>
      </c>
      <c r="C92" s="218"/>
      <c r="D92" s="147" t="s">
        <v>607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496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497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COUNTIF('A3 Exploitation'!F53:F98,"ok")</f>
        <v>2</v>
      </c>
      <c r="F99" s="283">
        <f>COUNTA('A3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0.85526315789473684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43448</v>
      </c>
      <c r="B106" s="124"/>
      <c r="C106" s="135"/>
      <c r="D106" s="124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360</v>
      </c>
    </row>
    <row r="108" spans="1:7" ht="16.5" customHeight="1" x14ac:dyDescent="0.3">
      <c r="A108" s="320"/>
      <c r="B108" s="41" t="s">
        <v>34</v>
      </c>
      <c r="C108" s="41" t="s">
        <v>33</v>
      </c>
      <c r="D108" s="321"/>
      <c r="E108" s="322"/>
      <c r="F108" s="32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498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1</v>
      </c>
      <c r="C138" s="136" t="str">
        <f>IF(B138=0, -10, "0")</f>
        <v>0</v>
      </c>
      <c r="D138" s="116" t="s">
        <v>614</v>
      </c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99" x14ac:dyDescent="0.3">
      <c r="A147" s="237" t="s">
        <v>404</v>
      </c>
      <c r="B147" s="130">
        <v>0</v>
      </c>
      <c r="C147" s="150">
        <f>IF(B147=0, -5, "0")</f>
        <v>-5</v>
      </c>
      <c r="D147" s="116" t="s">
        <v>597</v>
      </c>
      <c r="E147" s="116" t="s">
        <v>596</v>
      </c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496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497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COUNTIF('A3 Exploitation'!F110:F152,"ok")</f>
        <v>1</v>
      </c>
      <c r="F153" s="283">
        <f>COUNTA('A3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13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0.59090909090909094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0.86111111111111116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43448</v>
      </c>
      <c r="B161" s="124"/>
      <c r="C161" s="135"/>
      <c r="D161" s="127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360</v>
      </c>
      <c r="G162" s="127"/>
    </row>
    <row r="163" spans="1:7" ht="16.5" customHeight="1" x14ac:dyDescent="0.3">
      <c r="A163" s="320"/>
      <c r="B163" s="41" t="s">
        <v>34</v>
      </c>
      <c r="C163" s="41" t="s">
        <v>33</v>
      </c>
      <c r="D163" s="321"/>
      <c r="E163" s="322"/>
      <c r="F163" s="32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ht="33" x14ac:dyDescent="0.3">
      <c r="A177" s="4" t="s">
        <v>122</v>
      </c>
      <c r="B177" s="130">
        <v>1</v>
      </c>
      <c r="C177" s="130"/>
      <c r="D177" s="113" t="s">
        <v>586</v>
      </c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40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7.2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496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497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43448</v>
      </c>
      <c r="B208" s="124"/>
      <c r="C208" s="135"/>
      <c r="D208" s="124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360</v>
      </c>
      <c r="G209" s="127"/>
    </row>
    <row r="210" spans="1:7" ht="16.5" customHeight="1" x14ac:dyDescent="0.3">
      <c r="A210" s="320"/>
      <c r="B210" s="41" t="s">
        <v>34</v>
      </c>
      <c r="C210" s="41" t="s">
        <v>33</v>
      </c>
      <c r="D210" s="321"/>
      <c r="E210" s="322"/>
      <c r="F210" s="32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ht="33" x14ac:dyDescent="0.3">
      <c r="A217" s="10" t="s">
        <v>27</v>
      </c>
      <c r="B217" s="130">
        <v>1</v>
      </c>
      <c r="C217" s="130"/>
      <c r="D217" s="95" t="s">
        <v>609</v>
      </c>
      <c r="E217" s="94"/>
      <c r="F217" s="204"/>
    </row>
    <row r="218" spans="1:7" x14ac:dyDescent="0.3">
      <c r="A218" s="10" t="s">
        <v>142</v>
      </c>
      <c r="B218" s="130">
        <v>1</v>
      </c>
      <c r="C218" s="130"/>
      <c r="D218" s="113" t="s">
        <v>587</v>
      </c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57.75" customHeight="1" x14ac:dyDescent="0.3">
      <c r="A229" s="70" t="s">
        <v>160</v>
      </c>
      <c r="B229" s="130">
        <v>1</v>
      </c>
      <c r="C229" s="136"/>
      <c r="D229" s="113" t="s">
        <v>598</v>
      </c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ht="33" x14ac:dyDescent="0.3">
      <c r="A232" s="4" t="s">
        <v>64</v>
      </c>
      <c r="B232" s="130">
        <v>0</v>
      </c>
      <c r="C232" s="131"/>
      <c r="D232" s="157" t="s">
        <v>604</v>
      </c>
      <c r="E232" s="95" t="s">
        <v>605</v>
      </c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ht="33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608</v>
      </c>
      <c r="E240" s="94"/>
      <c r="F240" s="204"/>
      <c r="G240" s="127"/>
    </row>
    <row r="241" spans="1:7" x14ac:dyDescent="0.3">
      <c r="A241" s="8" t="s">
        <v>75</v>
      </c>
      <c r="B241" s="130">
        <v>1</v>
      </c>
      <c r="C241" s="130"/>
      <c r="D241" s="95" t="s">
        <v>610</v>
      </c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0.86111111111111116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3" x14ac:dyDescent="0.3">
      <c r="A248" s="4" t="s">
        <v>182</v>
      </c>
      <c r="B248" s="130">
        <v>1</v>
      </c>
      <c r="C248" s="130"/>
      <c r="D248" s="137" t="s">
        <v>600</v>
      </c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501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ht="33" x14ac:dyDescent="0.3">
      <c r="A255" s="70" t="s">
        <v>143</v>
      </c>
      <c r="B255" s="130">
        <v>2</v>
      </c>
      <c r="C255" s="130"/>
      <c r="D255" s="138" t="s">
        <v>606</v>
      </c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496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497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COUNTIF('A3 Exploitation'!F212:F260,"ok")</f>
        <v>4</v>
      </c>
      <c r="F261" s="283">
        <f>COUNTA('A3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0.90243902439024393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43448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360</v>
      </c>
      <c r="G270" s="214"/>
    </row>
    <row r="271" spans="1:7" s="16" customFormat="1" ht="16.5" customHeight="1" x14ac:dyDescent="0.3">
      <c r="A271" s="320"/>
      <c r="B271" s="41" t="s">
        <v>34</v>
      </c>
      <c r="C271" s="41" t="s">
        <v>33</v>
      </c>
      <c r="D271" s="321"/>
      <c r="E271" s="322"/>
      <c r="F271" s="32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ht="33" x14ac:dyDescent="0.3">
      <c r="A305" s="8" t="s">
        <v>75</v>
      </c>
      <c r="B305" s="130">
        <v>1</v>
      </c>
      <c r="C305" s="130"/>
      <c r="D305" s="156" t="s">
        <v>611</v>
      </c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496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497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COUNTIF('A3 Exploitation'!F273:F312,"ok")</f>
        <v>2</v>
      </c>
      <c r="F313" s="283">
        <f>COUNTA('A3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0.97826086956521741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0.98571428571428577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43448</v>
      </c>
      <c r="B321" s="124"/>
      <c r="C321" s="135"/>
      <c r="D321" s="127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360</v>
      </c>
      <c r="G322" s="127"/>
    </row>
    <row r="323" spans="1:7" ht="16.5" customHeight="1" x14ac:dyDescent="0.3">
      <c r="A323" s="320"/>
      <c r="B323" s="41" t="s">
        <v>34</v>
      </c>
      <c r="C323" s="41" t="s">
        <v>33</v>
      </c>
      <c r="D323" s="321"/>
      <c r="E323" s="322"/>
      <c r="F323" s="32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3" x14ac:dyDescent="0.3">
      <c r="A346" s="70" t="s">
        <v>178</v>
      </c>
      <c r="B346" s="130">
        <v>1</v>
      </c>
      <c r="C346" s="130"/>
      <c r="D346" s="95" t="s">
        <v>601</v>
      </c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497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COUNTIF('A3 Exploitation'!F325:F352,"ok")</f>
        <v>1</v>
      </c>
      <c r="F353" s="283">
        <f>COUNTA('A3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0.96666666666666667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0.97826086956521741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43448</v>
      </c>
      <c r="B361" s="124"/>
      <c r="C361" s="135"/>
      <c r="D361" s="124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360</v>
      </c>
      <c r="G362" s="127"/>
    </row>
    <row r="363" spans="1:7" ht="16.5" customHeight="1" x14ac:dyDescent="0.3">
      <c r="A363" s="320"/>
      <c r="B363" s="41" t="s">
        <v>34</v>
      </c>
      <c r="C363" s="41" t="s">
        <v>33</v>
      </c>
      <c r="D363" s="321"/>
      <c r="E363" s="322"/>
      <c r="F363" s="32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497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14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43448</v>
      </c>
      <c r="B394" s="124"/>
      <c r="C394" s="135"/>
      <c r="D394" s="127"/>
      <c r="G394" s="127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360</v>
      </c>
      <c r="G395" s="127"/>
    </row>
    <row r="396" spans="1:7" ht="16.5" customHeight="1" x14ac:dyDescent="0.3">
      <c r="A396" s="320"/>
      <c r="B396" s="41" t="s">
        <v>34</v>
      </c>
      <c r="C396" s="41" t="s">
        <v>33</v>
      </c>
      <c r="D396" s="321"/>
      <c r="E396" s="322"/>
      <c r="F396" s="32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 t="s">
        <v>32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497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COUNTIF('A3 Exploitation'!F398:F438,"ok")</f>
        <v>4</v>
      </c>
      <c r="F439" s="283">
        <f>COUNTA('A3 Exploitation'!F398:F438)</f>
        <v>4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43448</v>
      </c>
      <c r="B447" s="124"/>
      <c r="C447" s="135"/>
      <c r="D447" s="124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360</v>
      </c>
      <c r="G448" s="127"/>
    </row>
    <row r="449" spans="1:6" ht="16.5" customHeight="1" x14ac:dyDescent="0.3">
      <c r="A449" s="320"/>
      <c r="B449" s="41" t="s">
        <v>34</v>
      </c>
      <c r="C449" s="41" t="s">
        <v>33</v>
      </c>
      <c r="D449" s="321"/>
      <c r="E449" s="322"/>
      <c r="F449" s="32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47" t="s">
        <v>599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23" t="s">
        <v>379</v>
      </c>
      <c r="B471" s="324"/>
      <c r="C471" s="324"/>
      <c r="D471" s="324"/>
      <c r="E471" s="324"/>
      <c r="F471" s="32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496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497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COUNTIF('A3 Exploitation'!F451:F475,"ok")</f>
        <v>4</v>
      </c>
      <c r="F476" s="283">
        <f>COUNTA('A3 Exploitation'!F451:F475)</f>
        <v>4</v>
      </c>
    </row>
    <row r="477" spans="1:7" x14ac:dyDescent="0.3">
      <c r="A477" s="5" t="s">
        <v>36</v>
      </c>
      <c r="B477" s="5"/>
      <c r="C477" s="5"/>
      <c r="D477" s="234">
        <f>SUM(B461:C470,B472:C476)</f>
        <v>25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0.96153846153846156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37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0.97368421052631582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5" t="s">
        <v>367</v>
      </c>
      <c r="B483" s="325"/>
      <c r="C483" s="325"/>
      <c r="D483" s="325"/>
      <c r="E483" s="185"/>
      <c r="F483" s="201"/>
    </row>
    <row r="484" spans="1:7" x14ac:dyDescent="0.3">
      <c r="A484" s="74">
        <f>B11</f>
        <v>43448</v>
      </c>
      <c r="B484" s="124"/>
      <c r="C484" s="135"/>
      <c r="D484" s="124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360</v>
      </c>
      <c r="G485" s="127"/>
    </row>
    <row r="486" spans="1:7" ht="16.5" customHeight="1" x14ac:dyDescent="0.3">
      <c r="A486" s="320"/>
      <c r="B486" s="41" t="s">
        <v>34</v>
      </c>
      <c r="C486" s="41" t="s">
        <v>33</v>
      </c>
      <c r="D486" s="321"/>
      <c r="E486" s="322"/>
      <c r="F486" s="32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43448</v>
      </c>
      <c r="B506" s="124"/>
      <c r="C506" s="135"/>
      <c r="D506" s="124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360</v>
      </c>
      <c r="G507" s="127"/>
    </row>
    <row r="508" spans="1:7" ht="16.5" customHeight="1" x14ac:dyDescent="0.3">
      <c r="A508" s="320"/>
      <c r="B508" s="41" t="s">
        <v>34</v>
      </c>
      <c r="C508" s="41" t="s">
        <v>33</v>
      </c>
      <c r="D508" s="321"/>
      <c r="E508" s="322"/>
      <c r="F508" s="32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1</v>
      </c>
      <c r="C510" s="130"/>
      <c r="D510" s="138" t="s">
        <v>612</v>
      </c>
      <c r="E510" s="94"/>
      <c r="F510" s="204"/>
    </row>
    <row r="511" spans="1:7" ht="33" x14ac:dyDescent="0.3">
      <c r="A511" s="9" t="s">
        <v>16</v>
      </c>
      <c r="B511" s="130">
        <v>1</v>
      </c>
      <c r="C511" s="130"/>
      <c r="D511" s="138" t="s">
        <v>595</v>
      </c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0</v>
      </c>
      <c r="C512" s="140"/>
      <c r="D512" s="281">
        <f>IFERROR(E512/F512,"N.A")</f>
        <v>0</v>
      </c>
      <c r="E512" s="284">
        <f>COUNTIF('A3 Exploitation'!F509:F511,"ok")</f>
        <v>0</v>
      </c>
      <c r="F512" s="285">
        <f>COUNTA('A3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4</v>
      </c>
    </row>
    <row r="514" spans="1:7" x14ac:dyDescent="0.3">
      <c r="A514" s="5" t="s">
        <v>35</v>
      </c>
      <c r="B514" s="132"/>
      <c r="C514" s="133"/>
      <c r="D514" s="134">
        <f>D513/(COUNT(B509:C512)*2)</f>
        <v>0.66666666666666663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43448</v>
      </c>
      <c r="B517" s="124"/>
      <c r="C517" s="135"/>
      <c r="D517" s="124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360</v>
      </c>
      <c r="G518" s="127"/>
    </row>
    <row r="519" spans="1:7" ht="16.5" customHeight="1" x14ac:dyDescent="0.3">
      <c r="A519" s="320"/>
      <c r="B519" s="41" t="s">
        <v>34</v>
      </c>
      <c r="C519" s="41" t="s">
        <v>33</v>
      </c>
      <c r="D519" s="321"/>
      <c r="E519" s="322"/>
      <c r="F519" s="322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COUNTIF('A3 Exploitation'!F520:F531,"ok")</f>
        <v>1</v>
      </c>
      <c r="F532" s="283">
        <f>COUNTA('A3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43448</v>
      </c>
      <c r="B537" s="124"/>
      <c r="C537" s="135"/>
      <c r="D537" s="124"/>
      <c r="G537" s="127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360</v>
      </c>
      <c r="G538" s="127"/>
    </row>
    <row r="539" spans="1:7" ht="16.5" customHeight="1" x14ac:dyDescent="0.3">
      <c r="A539" s="320"/>
      <c r="B539" s="41" t="s">
        <v>34</v>
      </c>
      <c r="C539" s="41" t="s">
        <v>33</v>
      </c>
      <c r="D539" s="321"/>
      <c r="E539" s="322"/>
      <c r="F539" s="322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0.93606557377049182</v>
      </c>
    </row>
  </sheetData>
  <sheetProtection algorithmName="SHA-512" hashValue="BTzB9SeLQ+t4JDIYRm/70AG0G5JMTs9YGe0ERLsoS8x3D+YQ6PQPmQTteeGqM7NFbQ1FZgOpHVV1h5sZpLBDUw==" saltValue="s9rvJBzT5UONVUJbus+Lp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8" zoomScaleNormal="90" zoomScaleSheetLayoutView="78" workbookViewId="0">
      <selection activeCell="D100" sqref="D10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9"/>
      <c r="E1" s="339"/>
      <c r="F1" s="339"/>
      <c r="G1" s="339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25"/>
    </row>
    <row r="7" spans="1:7" s="12" customFormat="1" ht="21.75" customHeight="1" x14ac:dyDescent="0.45">
      <c r="A7" s="341" t="str">
        <f>'A3 Exploitation'!A8:F8</f>
        <v>LAFAYETTE</v>
      </c>
      <c r="B7" s="341"/>
      <c r="C7" s="341"/>
      <c r="D7" s="341"/>
      <c r="E7" s="341"/>
      <c r="F7" s="341"/>
      <c r="G7" s="125"/>
    </row>
    <row r="8" spans="1:7" s="12" customFormat="1" ht="24" x14ac:dyDescent="0.45">
      <c r="A8" s="14" t="s">
        <v>42</v>
      </c>
      <c r="B8" s="361" t="str">
        <f>'A4 Exploitation'!B9:F9</f>
        <v>Mme Meriam CHOUCHENE</v>
      </c>
      <c r="C8" s="361"/>
      <c r="D8" s="361"/>
      <c r="E8" s="361"/>
      <c r="F8" s="361"/>
      <c r="G8" s="125"/>
    </row>
    <row r="9" spans="1:7" s="12" customFormat="1" ht="24" x14ac:dyDescent="0.45">
      <c r="A9" s="15" t="s">
        <v>44</v>
      </c>
      <c r="B9" s="362" t="str">
        <f>'A4 Exploitation'!B10:F10</f>
        <v>Directeur magasin &amp; chefs rayons</v>
      </c>
      <c r="C9" s="362"/>
      <c r="D9" s="362"/>
      <c r="E9" s="362"/>
      <c r="F9" s="362"/>
      <c r="G9" s="125"/>
    </row>
    <row r="10" spans="1:7" s="12" customFormat="1" ht="24" x14ac:dyDescent="0.45">
      <c r="A10" s="14" t="s">
        <v>43</v>
      </c>
      <c r="B10" s="359">
        <f>'A4 Exploitation'!A11:F11</f>
        <v>43448</v>
      </c>
      <c r="C10" s="359"/>
      <c r="D10" s="359"/>
      <c r="E10" s="359"/>
      <c r="F10" s="359"/>
      <c r="G10" s="125"/>
    </row>
    <row r="11" spans="1:7" s="12" customFormat="1" ht="24" x14ac:dyDescent="0.45">
      <c r="A11" s="14" t="s">
        <v>294</v>
      </c>
      <c r="B11" s="358">
        <f>D199</f>
        <v>0.83057851239669422</v>
      </c>
      <c r="C11" s="358"/>
      <c r="D11" s="358"/>
      <c r="E11" s="358"/>
      <c r="F11" s="358"/>
      <c r="G11" s="125"/>
    </row>
    <row r="12" spans="1:7" s="12" customFormat="1" ht="22.5" x14ac:dyDescent="0.45">
      <c r="A12" s="11"/>
      <c r="D12" s="337"/>
      <c r="E12" s="337"/>
      <c r="F12" s="337"/>
      <c r="G12" s="337"/>
    </row>
    <row r="13" spans="1:7" s="12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112"/>
    </row>
    <row r="14" spans="1:7" s="12" customFormat="1" ht="12.75" customHeight="1" x14ac:dyDescent="0.3">
      <c r="A14" s="320"/>
      <c r="B14" s="34" t="s">
        <v>34</v>
      </c>
      <c r="C14" s="34" t="s">
        <v>33</v>
      </c>
      <c r="D14" s="321"/>
      <c r="E14" s="321"/>
      <c r="F14" s="32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584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5" t="s">
        <v>36</v>
      </c>
      <c r="B22" s="351"/>
      <c r="C22" s="352"/>
      <c r="D22" s="245">
        <f>SUM(B17:C21)</f>
        <v>9</v>
      </c>
    </row>
    <row r="23" spans="1:7" x14ac:dyDescent="0.3">
      <c r="A23" s="346" t="s">
        <v>295</v>
      </c>
      <c r="B23" s="347"/>
      <c r="C23" s="348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6" t="s">
        <v>36</v>
      </c>
      <c r="B33" s="347"/>
      <c r="C33" s="348"/>
      <c r="D33" s="244">
        <f>SUM(B26:C32)</f>
        <v>14</v>
      </c>
    </row>
    <row r="34" spans="1:7" x14ac:dyDescent="0.3">
      <c r="A34" s="346" t="s">
        <v>295</v>
      </c>
      <c r="B34" s="347"/>
      <c r="C34" s="34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6" t="s">
        <v>36</v>
      </c>
      <c r="B42" s="347"/>
      <c r="C42" s="348"/>
      <c r="D42" s="244">
        <f>SUM(B37:C41)</f>
        <v>10</v>
      </c>
      <c r="E42" s="13"/>
      <c r="F42" s="13"/>
      <c r="G42" s="126"/>
    </row>
    <row r="43" spans="1:7" s="22" customFormat="1" x14ac:dyDescent="0.3">
      <c r="A43" s="346" t="s">
        <v>295</v>
      </c>
      <c r="B43" s="347"/>
      <c r="C43" s="34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7" t="s">
        <v>270</v>
      </c>
      <c r="B46" s="94">
        <v>1</v>
      </c>
      <c r="C46" s="94"/>
      <c r="D46" s="95" t="s">
        <v>616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602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6" t="s">
        <v>36</v>
      </c>
      <c r="B52" s="347"/>
      <c r="C52" s="348"/>
      <c r="D52" s="244">
        <f>SUM(B46:C51)</f>
        <v>10</v>
      </c>
    </row>
    <row r="53" spans="1:7" x14ac:dyDescent="0.3">
      <c r="A53" s="346" t="s">
        <v>295</v>
      </c>
      <c r="B53" s="347"/>
      <c r="C53" s="348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6" t="s">
        <v>36</v>
      </c>
      <c r="B63" s="347"/>
      <c r="C63" s="348"/>
      <c r="D63" s="244">
        <f>SUM(B56:C62)</f>
        <v>14</v>
      </c>
    </row>
    <row r="64" spans="1:7" x14ac:dyDescent="0.3">
      <c r="A64" s="346" t="s">
        <v>295</v>
      </c>
      <c r="B64" s="347"/>
      <c r="C64" s="348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1</v>
      </c>
      <c r="C67" s="101"/>
      <c r="D67" s="95" t="s">
        <v>617</v>
      </c>
      <c r="E67" s="102"/>
      <c r="F67" s="94"/>
    </row>
    <row r="68" spans="1:7" ht="100.5" x14ac:dyDescent="0.4">
      <c r="A68" s="17" t="s">
        <v>272</v>
      </c>
      <c r="B68" s="100">
        <v>0</v>
      </c>
      <c r="C68" s="101"/>
      <c r="D68" s="95" t="s">
        <v>618</v>
      </c>
      <c r="E68" s="95" t="s">
        <v>591</v>
      </c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1</v>
      </c>
      <c r="C73" s="101"/>
      <c r="D73" s="94" t="s">
        <v>623</v>
      </c>
      <c r="E73" s="94"/>
      <c r="F73" s="94"/>
    </row>
    <row r="74" spans="1:7" ht="49.5" x14ac:dyDescent="0.3">
      <c r="A74" s="20" t="s">
        <v>298</v>
      </c>
      <c r="B74" s="100">
        <v>1</v>
      </c>
      <c r="C74" s="94"/>
      <c r="D74" s="95" t="s">
        <v>585</v>
      </c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6" t="s">
        <v>36</v>
      </c>
      <c r="B84" s="347"/>
      <c r="C84" s="348"/>
      <c r="D84" s="244">
        <f>SUM(B67:C83)</f>
        <v>29</v>
      </c>
    </row>
    <row r="85" spans="1:7" x14ac:dyDescent="0.3">
      <c r="A85" s="346" t="s">
        <v>295</v>
      </c>
      <c r="B85" s="347"/>
      <c r="C85" s="348"/>
      <c r="D85" s="33">
        <f>D84/(COUNT(B67:C83)*2)</f>
        <v>0.8529411764705882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1</v>
      </c>
      <c r="C94" s="120" t="str">
        <f>IF(B94=0, -5, "0")</f>
        <v>0</v>
      </c>
      <c r="D94" s="95" t="s">
        <v>594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592</v>
      </c>
      <c r="E99" s="95" t="s">
        <v>468</v>
      </c>
      <c r="F99" s="94"/>
    </row>
    <row r="100" spans="1:7" ht="18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593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6" t="s">
        <v>36</v>
      </c>
      <c r="B102" s="347"/>
      <c r="C102" s="348"/>
      <c r="D102" s="244">
        <f>SUM(B88:C101)</f>
        <v>19</v>
      </c>
    </row>
    <row r="103" spans="1:7" x14ac:dyDescent="0.3">
      <c r="A103" s="346" t="s">
        <v>295</v>
      </c>
      <c r="B103" s="347"/>
      <c r="C103" s="348"/>
      <c r="D103" s="33">
        <f>D102/(COUNT(B88:C101)*2)</f>
        <v>0.6333333333333333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6" t="s">
        <v>36</v>
      </c>
      <c r="B118" s="347"/>
      <c r="C118" s="348"/>
      <c r="D118" s="244">
        <f>SUM(B107:C117)</f>
        <v>22</v>
      </c>
      <c r="E118" s="13"/>
      <c r="F118" s="13"/>
      <c r="G118" s="126"/>
    </row>
    <row r="119" spans="1:7" s="22" customFormat="1" x14ac:dyDescent="0.3">
      <c r="A119" s="346" t="s">
        <v>295</v>
      </c>
      <c r="B119" s="347"/>
      <c r="C119" s="34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ht="33" x14ac:dyDescent="0.3">
      <c r="A123" s="44" t="s">
        <v>272</v>
      </c>
      <c r="B123" s="111">
        <v>1</v>
      </c>
      <c r="C123" s="94"/>
      <c r="D123" s="95" t="s">
        <v>624</v>
      </c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8" customHeight="1" x14ac:dyDescent="0.4">
      <c r="A125" s="20" t="s">
        <v>247</v>
      </c>
      <c r="B125" s="111">
        <v>1</v>
      </c>
      <c r="C125" s="101"/>
      <c r="D125" s="95" t="s">
        <v>579</v>
      </c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580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6" t="s">
        <v>36</v>
      </c>
      <c r="B133" s="347"/>
      <c r="C133" s="348"/>
      <c r="D133" s="244">
        <f>SUM(B122:C132)</f>
        <v>20</v>
      </c>
    </row>
    <row r="134" spans="1:7" x14ac:dyDescent="0.3">
      <c r="A134" s="346" t="s">
        <v>295</v>
      </c>
      <c r="B134" s="347"/>
      <c r="C134" s="348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33" x14ac:dyDescent="0.3">
      <c r="A140" s="52" t="s">
        <v>278</v>
      </c>
      <c r="B140" s="110">
        <v>1</v>
      </c>
      <c r="C140" s="95"/>
      <c r="D140" s="95" t="s">
        <v>589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95" t="s">
        <v>590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6" t="s">
        <v>36</v>
      </c>
      <c r="B149" s="347"/>
      <c r="C149" s="348"/>
      <c r="D149" s="244">
        <f>SUM(B137:C148)</f>
        <v>22</v>
      </c>
    </row>
    <row r="150" spans="1:7" x14ac:dyDescent="0.3">
      <c r="A150" s="346" t="s">
        <v>295</v>
      </c>
      <c r="B150" s="347"/>
      <c r="C150" s="348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6" t="s">
        <v>36</v>
      </c>
      <c r="B161" s="351"/>
      <c r="C161" s="352"/>
      <c r="D161" s="245">
        <f>SUM(B153:C160)</f>
        <v>16</v>
      </c>
    </row>
    <row r="162" spans="1:7" x14ac:dyDescent="0.3">
      <c r="A162" s="346" t="s">
        <v>295</v>
      </c>
      <c r="B162" s="347"/>
      <c r="C162" s="348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66.75" x14ac:dyDescent="0.35">
      <c r="A165" s="40" t="s">
        <v>286</v>
      </c>
      <c r="B165" s="94">
        <v>0</v>
      </c>
      <c r="C165" s="120">
        <f>IF(B165=0, -5, "0")</f>
        <v>-5</v>
      </c>
      <c r="D165" s="95" t="s">
        <v>576</v>
      </c>
      <c r="E165" s="95" t="s">
        <v>577</v>
      </c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620</v>
      </c>
      <c r="E166" s="94"/>
      <c r="F166" s="94"/>
    </row>
    <row r="167" spans="1:7" ht="33" x14ac:dyDescent="0.3">
      <c r="A167" s="44" t="s">
        <v>215</v>
      </c>
      <c r="B167" s="94">
        <v>1</v>
      </c>
      <c r="C167" s="94"/>
      <c r="D167" s="95" t="s">
        <v>619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6" t="s">
        <v>36</v>
      </c>
      <c r="B169" s="347"/>
      <c r="C169" s="348"/>
      <c r="D169" s="244">
        <f>SUM(B165:C168)</f>
        <v>-1</v>
      </c>
    </row>
    <row r="170" spans="1:7" x14ac:dyDescent="0.3">
      <c r="A170" s="346" t="s">
        <v>295</v>
      </c>
      <c r="B170" s="347"/>
      <c r="C170" s="348"/>
      <c r="D170" s="33">
        <f>D169/(COUNT(B165:C168)*2)</f>
        <v>-0.1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ht="49.5" x14ac:dyDescent="0.3">
      <c r="A174" s="17" t="s">
        <v>87</v>
      </c>
      <c r="B174" s="94">
        <v>0</v>
      </c>
      <c r="C174" s="94"/>
      <c r="D174" s="95" t="s">
        <v>625</v>
      </c>
      <c r="E174" s="95" t="s">
        <v>578</v>
      </c>
      <c r="F174" s="94"/>
    </row>
    <row r="175" spans="1:7" ht="33" x14ac:dyDescent="0.3">
      <c r="A175" s="44" t="s">
        <v>197</v>
      </c>
      <c r="B175" s="94">
        <v>1</v>
      </c>
      <c r="C175" s="94"/>
      <c r="D175" s="95" t="s">
        <v>626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6" t="s">
        <v>36</v>
      </c>
      <c r="B177" s="347"/>
      <c r="C177" s="348"/>
      <c r="D177" s="244">
        <f>SUM(B173:C176)</f>
        <v>5</v>
      </c>
    </row>
    <row r="178" spans="1:7" x14ac:dyDescent="0.3">
      <c r="A178" s="346" t="s">
        <v>295</v>
      </c>
      <c r="B178" s="347"/>
      <c r="C178" s="348"/>
      <c r="D178" s="33">
        <f>D177/(COUNT(B173:C176)*2)</f>
        <v>0.625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ht="49.5" x14ac:dyDescent="0.3">
      <c r="A181" s="44" t="s">
        <v>315</v>
      </c>
      <c r="B181" s="94">
        <v>0</v>
      </c>
      <c r="C181" s="94"/>
      <c r="D181" s="95" t="s">
        <v>621</v>
      </c>
      <c r="E181" s="95" t="s">
        <v>581</v>
      </c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588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6" t="s">
        <v>36</v>
      </c>
      <c r="B186" s="347"/>
      <c r="C186" s="348"/>
      <c r="D186" s="244">
        <f>SUM(B181:C185)</f>
        <v>7</v>
      </c>
    </row>
    <row r="187" spans="1:7" x14ac:dyDescent="0.3">
      <c r="A187" s="346" t="s">
        <v>295</v>
      </c>
      <c r="B187" s="347"/>
      <c r="C187" s="348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ht="33" x14ac:dyDescent="0.3">
      <c r="A193" s="53" t="s">
        <v>189</v>
      </c>
      <c r="B193" s="94">
        <v>1</v>
      </c>
      <c r="C193" s="94"/>
      <c r="D193" s="95" t="s">
        <v>622</v>
      </c>
      <c r="E193" s="94"/>
      <c r="F193" s="94"/>
    </row>
    <row r="194" spans="1:6" x14ac:dyDescent="0.3">
      <c r="A194" s="346" t="s">
        <v>36</v>
      </c>
      <c r="B194" s="347"/>
      <c r="C194" s="348"/>
      <c r="D194" s="54">
        <f>SUM(B190:C193)</f>
        <v>5</v>
      </c>
    </row>
    <row r="195" spans="1:6" x14ac:dyDescent="0.3">
      <c r="A195" s="346" t="s">
        <v>295</v>
      </c>
      <c r="B195" s="347"/>
      <c r="C195" s="348"/>
      <c r="D195" s="33">
        <f>D194/(COUNT(B190:C193)*2)</f>
        <v>0.83333333333333337</v>
      </c>
    </row>
    <row r="197" spans="1:6" ht="18" x14ac:dyDescent="0.35">
      <c r="A197" s="64" t="s">
        <v>518</v>
      </c>
      <c r="B197" s="63"/>
      <c r="C197" s="63"/>
      <c r="D197" s="296">
        <f>E197/F197</f>
        <v>0.64516129032258063</v>
      </c>
      <c r="E197" s="286">
        <f>COUNTIF('A3 Technique'!F17:F193,"ok")</f>
        <v>20</v>
      </c>
      <c r="F197" s="287">
        <f>COUNTA('A3 Technique'!F17:F193)</f>
        <v>31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0.83057851239669422</v>
      </c>
    </row>
  </sheetData>
  <sheetProtection algorithmName="SHA-512" hashValue="INGpSQRLCtYxTmSQoKjngDTp8khOTTbOcXJLSwlaf774rNtVYTrULFri1scp0X53bV2ReRcZpHsacVGTUE6S3A==" saltValue="WTnoMkvEWO6kU7C2plL80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2018-12-27T10:00:19Z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