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lac 2\2019\11\"/>
    </mc:Choice>
  </mc:AlternateContent>
  <bookViews>
    <workbookView xWindow="0" yWindow="0" windowWidth="20490" windowHeight="8355"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10" i="48" l="1"/>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D616" i="48" s="1"/>
  <c r="D617"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578" i="48" l="1"/>
  <c r="D579" i="48" s="1"/>
  <c r="D385" i="48"/>
  <c r="D386" i="48" s="1"/>
  <c r="D596" i="48"/>
  <c r="D629" i="48"/>
  <c r="D630" i="48" s="1"/>
  <c r="D690" i="48"/>
  <c r="D691" i="48" s="1"/>
  <c r="D199" i="48"/>
  <c r="D200" i="48" s="1"/>
  <c r="D261" i="48"/>
  <c r="D223" i="48"/>
  <c r="D224" i="48" s="1"/>
  <c r="D339" i="48"/>
  <c r="D340" i="48" s="1"/>
  <c r="D710" i="48"/>
  <c r="D711"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262" i="48"/>
  <c r="D420" i="48"/>
  <c r="C124" i="44"/>
  <c r="C96" i="44"/>
  <c r="D712" i="48" l="1"/>
  <c r="D714" i="48"/>
  <c r="D715" i="48" s="1"/>
  <c r="D244" i="48"/>
  <c r="D245" i="48" s="1"/>
  <c r="B56" i="29" s="1"/>
  <c r="B102" i="29"/>
  <c r="D597" i="48"/>
  <c r="D599" i="48"/>
  <c r="D600" i="48" s="1"/>
  <c r="B91"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D59" i="45" s="1"/>
  <c r="C37" i="45"/>
  <c r="D42" i="45" s="1"/>
  <c r="D43" i="45" s="1"/>
  <c r="C26" i="45"/>
  <c r="D33" i="45" s="1"/>
  <c r="D34" i="45" s="1"/>
  <c r="D22" i="45"/>
  <c r="D23" i="45" s="1"/>
  <c r="A7" i="45"/>
  <c r="D43"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165" i="47"/>
  <c r="D166" i="47" s="1"/>
  <c r="D556" i="44"/>
  <c r="D557" i="44" s="1"/>
  <c r="D596" i="44"/>
  <c r="D597" i="44" s="1"/>
  <c r="D578" i="44"/>
  <c r="D100" i="45"/>
  <c r="D101" i="45" s="1"/>
  <c r="D58" i="47"/>
  <c r="D59" i="47" s="1"/>
  <c r="D134" i="47"/>
  <c r="D135" i="47" s="1"/>
  <c r="D118" i="47"/>
  <c r="D119" i="47" s="1"/>
  <c r="B43" i="44"/>
  <c r="D44" i="44" s="1"/>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20" i="44"/>
  <c r="D467" i="44"/>
  <c r="D468" i="44" s="1"/>
  <c r="D595" i="44"/>
  <c r="D690" i="44"/>
  <c r="D711" i="44"/>
  <c r="D515" i="44"/>
  <c r="B515" i="44" s="1"/>
  <c r="D516" i="44" s="1"/>
  <c r="D362" i="44"/>
  <c r="D363" i="44" s="1"/>
  <c r="D127" i="44"/>
  <c r="B127" i="44" s="1"/>
  <c r="D128" i="44" s="1"/>
  <c r="D517" i="44" l="1"/>
  <c r="B80" i="29" s="1"/>
  <c r="D129" i="44"/>
  <c r="B45" i="29" s="1"/>
  <c r="D714" i="44"/>
  <c r="D715" i="44" s="1"/>
  <c r="B106" i="29" s="1"/>
  <c r="D712" i="44"/>
  <c r="D691" i="44"/>
  <c r="B101" i="29" s="1"/>
  <c r="D599" i="44"/>
  <c r="D600" i="44" s="1"/>
  <c r="D423" i="44"/>
  <c r="D424" i="44" s="1"/>
  <c r="B70" i="29" s="1"/>
  <c r="D421" i="44"/>
  <c r="D183" i="44"/>
  <c r="B50" i="29" s="1"/>
  <c r="D47" i="44"/>
  <c r="D48" i="44" s="1"/>
  <c r="B40" i="29" s="1"/>
  <c r="D45" i="44"/>
  <c r="D579" i="44"/>
  <c r="D214" i="47"/>
  <c r="D215" i="47" s="1"/>
  <c r="B25" i="29" s="1"/>
  <c r="D717" i="44"/>
  <c r="B35" i="29" s="1"/>
  <c r="D214" i="45"/>
  <c r="D215" i="45" s="1"/>
  <c r="B111" i="29" s="1"/>
  <c r="D244" i="44"/>
  <c r="D661" i="44"/>
  <c r="D299" i="44"/>
  <c r="D559" i="44"/>
  <c r="D470" i="44"/>
  <c r="D365" i="44"/>
  <c r="B11" i="47" l="1"/>
  <c r="B112"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<sst xmlns="http://schemas.openxmlformats.org/spreadsheetml/2006/main" count="2264" uniqueCount="601">
  <si>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</si>
  <si>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</si>
  <si>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</si>
  <si>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</si>
  <si>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</si>
  <si>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</si>
  <si>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</si>
  <si>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</si>
  <si>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</si>
  <si>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</si>
  <si>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</si>
  <si>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</si>
  <si>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</si>
  <si>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</si>
  <si>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</si>
  <si>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</si>
  <si>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</si>
  <si>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</si>
  <si>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</si>
  <si>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</si>
  <si>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</si>
  <si>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</si>
  <si>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</si>
  <si>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</si>
  <si>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</si>
  <si>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</si>
  <si>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</si>
  <si>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</si>
  <si>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</si>
  <si>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</si>
  <si>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</si>
  <si>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</si>
  <si>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</si>
  <si>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</si>
  <si>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</si>
  <si>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</si>
  <si>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</si>
  <si>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</si>
  <si>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</si>
  <si>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</si>
  <si>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</si>
  <si>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</si>
  <si>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</si>
  <si>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</si>
  <si>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</si>
  <si>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</si>
  <si>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</si>
  <si>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</si>
  <si>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</si>
  <si>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</si>
  <si>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</si>
  <si>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</si>
  <si>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</si>
  <si>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</si>
  <si>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</si>
  <si>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</si>
  <si>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</si>
  <si>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</si>
  <si>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</si>
  <si>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</si>
  <si>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</si>
  <si>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</si>
  <si>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</si>
  <si>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</si>
  <si>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</si>
  <si>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</si>
  <si>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</si>
  <si>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</si>
  <si>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</si>
  <si>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</si>
  <si>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</si>
  <si>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</si>
  <si>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</si>
  <si>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</si>
  <si>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</si>
  <si>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</si>
  <si>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</si>
  <si>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</si>
  <si>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</si>
  <si>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</si>
  <si>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</si>
  <si>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</si>
  <si>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</si>
  <si>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</si>
  <si>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</si>
  <si>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</si>
  <si>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</si>
  <si>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</si>
  <si>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</si>
  <si>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</si>
  <si>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</si>
  <si>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</si>
  <si>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</si>
  <si>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</si>
  <si>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</si>
  <si>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</si>
  <si>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</si>
  <si>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</si>
  <si>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</si>
  <si>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</si>
  <si>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</si>
  <si>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</si>
  <si>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</si>
  <si>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</si>
  <si>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</si>
  <si>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</si>
  <si>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</si>
  <si>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</si>
  <si>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</si>
  <si>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</si>
  <si>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</si>
  <si>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</si>
  <si>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</si>
  <si>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</si>
  <si>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</si>
  <si>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</si>
  <si>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</si>
  <si>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</si>
  <si>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</si>
  <si>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</si>
  <si>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</si>
  <si>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</si>
  <si>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</si>
  <si>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</si>
  <si>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</si>
  <si>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</si>
  <si>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</si>
  <si>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</si>
  <si>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</si>
  <si>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</si>
  <si>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</si>
  <si>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</si>
  <si>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</si>
  <si>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</si>
  <si>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</si>
  <si>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</si>
  <si>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</si>
  <si>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</si>
  <si>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</si>
  <si>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</si>
  <si>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</si>
  <si>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</si>
  <si>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</si>
  <si>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</si>
  <si>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</si>
  <si>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</si>
  <si>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</si>
  <si>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</si>
  <si>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</si>
  <si>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</si>
  <si>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</si>
  <si>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</si>
  <si>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</si>
  <si>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</si>
  <si>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</si>
  <si>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</si>
  <si>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</si>
  <si>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</si>
  <si>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</si>
  <si>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</si>
  <si>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</si>
  <si>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</si>
  <si>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</si>
  <si>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</si>
  <si>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</si>
  <si>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</si>
  <si>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</si>
  <si>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</si>
  <si>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</si>
  <si>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</si>
  <si>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</si>
  <si>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</si>
  <si>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</si>
  <si>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</si>
  <si>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</si>
  <si>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</si>
  <si>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</si>
  <si>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</si>
  <si>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</si>
  <si>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</si>
  <si>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</si>
  <si>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</si>
  <si>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</si>
  <si>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</si>
  <si>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</si>
  <si>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</si>
  <si>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</si>
  <si>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</si>
  <si>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</si>
  <si>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</si>
  <si>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</si>
  <si>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</si>
  <si>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</si>
  <si>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</si>
  <si>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</si>
  <si>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</si>
  <si>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</si>
  <si>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</si>
  <si>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</si>
  <si>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</si>
  <si>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</si>
  <si>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</si>
  <si>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</si>
  <si>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</si>
  <si>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</si>
  <si>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</si>
  <si>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</si>
  <si>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</si>
  <si>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</si>
  <si>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</si>
  <si>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</si>
  <si>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</si>
  <si>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</si>
  <si>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</si>
  <si>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</si>
  <si>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</si>
  <si>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</si>
  <si>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</si>
  <si>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</si>
  <si>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</si>
  <si>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</si>
  <si>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</si>
  <si>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</si>
  <si>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</si>
  <si>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</si>
  <si>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</si>
  <si>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</si>
  <si>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</si>
  <si>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</si>
  <si>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</si>
  <si>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</si>
  <si>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</si>
  <si>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</si>
  <si>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</si>
  <si>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</si>
  <si>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</si>
  <si>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</si>
  <si>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</si>
  <si>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</si>
  <si>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</si>
  <si>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</si>
  <si>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</si>
  <si>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</si>
  <si>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</si>
  <si>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</si>
  <si>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</si>
  <si>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</si>
  <si>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</si>
  <si>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</si>
  <si>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</si>
  <si>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</si>
  <si>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</si>
  <si>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</si>
  <si>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</si>
  <si>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</si>
  <si>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</si>
  <si>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</si>
  <si>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</si>
  <si>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</si>
  <si>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</si>
  <si>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</si>
  <si>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</si>
  <si>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</si>
  <si>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</si>
  <si>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</si>
  <si>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</si>
  <si>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</si>
  <si>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</si>
  <si>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</si>
  <si>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</si>
  <si>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</si>
  <si>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</si>
  <si>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</si>
  <si>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</si>
  <si>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</si>
  <si>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</si>
  <si>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</si>
  <si>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</si>
  <si>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</si>
  <si>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</si>
  <si>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</si>
  <si>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</si>
  <si>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</si>
  <si>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</si>
  <si>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</si>
  <si>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</si>
  <si>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</si>
  <si>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</si>
  <si>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</si>
  <si>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</si>
  <si>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</si>
  <si>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</si>
  <si>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</si>
  <si>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</si>
  <si>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</si>
  <si>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</si>
  <si>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</si>
  <si>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</si>
  <si>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</si>
  <si>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</si>
  <si>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</si>
  <si>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</si>
  <si>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</si>
  <si>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</si>
  <si>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</si>
  <si>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</si>
  <si>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</si>
  <si>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</si>
  <si>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</si>
  <si>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</si>
  <si>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</si>
  <si>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</si>
  <si>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</si>
  <si>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</si>
  <si>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</si>
  <si>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</si>
  <si>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</si>
  <si>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</si>
  <si>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</si>
  <si>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</si>
  <si>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</si>
  <si>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</si>
  <si>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</si>
  <si>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</si>
  <si>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</si>
  <si>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</si>
  <si>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</si>
  <si>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</si>
  <si>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</si>
  <si>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</si>
  <si>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</si>
  <si>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</si>
  <si>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</si>
  <si>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</si>
  <si>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</si>
  <si>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</si>
  <si>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</si>
  <si>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</si>
  <si>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</si>
  <si>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</si>
  <si>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</si>
  <si>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</si>
  <si>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</si>
  <si>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</si>
  <si>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</si>
  <si>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</si>
  <si>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</si>
  <si>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</si>
  <si>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</si>
  <si>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</si>
  <si>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</si>
  <si>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</si>
  <si>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</si>
  <si>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</si>
  <si>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</si>
  <si>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</si>
  <si>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</si>
  <si>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</si>
  <si>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</si>
  <si>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</si>
  <si>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</si>
  <si>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</si>
  <si>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</si>
  <si>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</si>
  <si>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</si>
  <si>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</si>
  <si>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</si>
  <si>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</si>
  <si>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</si>
  <si>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</si>
  <si>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</si>
  <si>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</si>
  <si>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</si>
  <si>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</si>
  <si>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</si>
  <si>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</si>
  <si>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</si>
  <si>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</si>
  <si>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</si>
  <si>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</si>
  <si>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</si>
  <si>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</si>
  <si>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</si>
  <si>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</si>
  <si>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</si>
  <si>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</si>
  <si>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</si>
  <si>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</si>
  <si>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</si>
  <si>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</si>
  <si>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</si>
  <si>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</si>
  <si>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</si>
  <si>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</si>
  <si>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</si>
  <si>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</si>
  <si>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</si>
  <si>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</si>
  <si>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</si>
  <si>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</si>
  <si>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</si>
  <si>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</si>
  <si>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</si>
  <si>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</si>
  <si>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</si>
  <si>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</si>
  <si>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</si>
  <si>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</si>
  <si>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</si>
  <si>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</si>
  <si>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</si>
  <si>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</si>
  <si>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</si>
  <si>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</si>
  <si>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</si>
  <si>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</si>
  <si>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</si>
  <si>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</si>
  <si>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</si>
  <si>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</si>
  <si>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</si>
  <si>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</si>
  <si>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</si>
  <si>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</si>
  <si>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</si>
  <si>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</si>
  <si>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</si>
  <si>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</si>
  <si>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</si>
  <si>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</si>
  <si>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</si>
  <si>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</si>
  <si>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</si>
  <si>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</si>
  <si>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</si>
  <si>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</si>
  <si>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</si>
  <si>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</si>
  <si>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</si>
  <si>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</si>
  <si>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</si>
  <si>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</si>
  <si>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</si>
  <si>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</si>
  <si>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</si>
  <si>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</si>
  <si>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</si>
  <si>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</si>
  <si>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</si>
  <si>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</si>
  <si>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</si>
  <si>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</si>
  <si>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</si>
  <si>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</si>
  <si>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</si>
  <si>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</si>
  <si>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</si>
  <si>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</si>
  <si>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</si>
  <si>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</si>
  <si>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</si>
  <si>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</si>
  <si>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</si>
  <si>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</si>
  <si>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</si>
  <si>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Mme Meriam CHOUCHENE</t>
  </si>
  <si>
    <t>Directeur magasin &amp; chefs rayons</t>
  </si>
  <si>
    <t xml:space="preserve">POINT TRANSERVESE DIRECTEUR MAGASIN </t>
  </si>
  <si>
    <t>Présence de piqûres de moisissures sur les grilles de l'évaporateur.</t>
  </si>
  <si>
    <t>Procéder au nettoyage approfondi de l'évaporateur.</t>
  </si>
  <si>
    <t xml:space="preserve">Etat de propreté insatisfaisant du meuble de la boucherie trad. </t>
  </si>
  <si>
    <t>Renforcer le nettoyage et désinfection du meuble.</t>
  </si>
  <si>
    <t>Réparer l'afficheur;</t>
  </si>
  <si>
    <t>Ne mélanger pas les merguez issue de dates d'exposition différentes pour une meilleure maitrise du FEFO.</t>
  </si>
  <si>
    <t>Enregistrer la quantité restante sur linéaire en plus de la quantité ajoutée.
Coller les étiquettes de balance relatives à chaque produit sur les fiches de traçabilité.
Assurer la traçabilité des parages à la fabrication des viandes hachées et merguez.</t>
  </si>
  <si>
    <t>Raboter le billot.
Réparer le hachoir du rayon trad.</t>
  </si>
  <si>
    <t>Absence d'identification des secteurs de la boucherie et volaillerie.</t>
  </si>
  <si>
    <t>Procéder à la séparation des secteurs par identification.</t>
  </si>
  <si>
    <t>Non disponibilité du dernier rapport et du plan d'action.</t>
  </si>
  <si>
    <t>Mettre à disposition le rapport d'audit et dresser un plan d'actions correctives.</t>
  </si>
  <si>
    <t>Le plan d'action suite à l'apparition de la Salmonelle n'est pas mis en place.</t>
  </si>
  <si>
    <t>Appliquer le plan d'action suite au dernier résultat d'analyse.</t>
  </si>
  <si>
    <t>Oxydation du revêtement de la gaine de fabrique de glace. 
Accrochage d'un rideau à lanières autour de la gaine de la fabrique de glace. Absence de preuve d'alimentarité du rideau qui entre en contact direct avec la glace.</t>
  </si>
  <si>
    <t>Archiver les documents sanitaires dans de bonnes conditions à une durée de 2 ans;</t>
  </si>
  <si>
    <t>Sensibiliser les opérateurs au respect du protocole de lavage des mains.</t>
  </si>
  <si>
    <t>Manque de glaçage des poissons exposés à l'étal.</t>
  </si>
  <si>
    <t>Ravitailler régulièrement les produits exposés sur étal.</t>
  </si>
  <si>
    <t>Les caisses des pains semi-cuits 'HBF' sont souillées et abimées.</t>
  </si>
  <si>
    <t>Aviser le fournisseur sur cet écart.</t>
  </si>
  <si>
    <t>Absence de mention de la date de réception des pains semi-cuits 'HBF'.</t>
  </si>
  <si>
    <t>Indiquer la date de réception des pains semi-cuits pour chaque arrivage.</t>
  </si>
  <si>
    <t>Le système d'ouverture à pédale de la poubelle de la pâtisserie est abimé.</t>
  </si>
  <si>
    <t>Réparer ou remplacer la poubelle.</t>
  </si>
  <si>
    <t>Mettre en marche la hotte</t>
  </si>
  <si>
    <t>Aviser les écarts aux services concernés.</t>
  </si>
  <si>
    <t>Présence de souillures persistantes sur le panier de la friteuse.</t>
  </si>
  <si>
    <t>Renforcer le nettoyage et dégraissage du panier friteuse.</t>
  </si>
  <si>
    <t>Taux d'hygrométrie 72%</t>
  </si>
  <si>
    <t>Le système d'aération est faible.</t>
  </si>
  <si>
    <t>Renforcer le système d'aération.</t>
  </si>
  <si>
    <t>Manque de rangement de la réserve sèche; les produits alimentaires sont juxtaposés aux produits non alimentaires.</t>
  </si>
  <si>
    <t>Améliorer le rangement au niveau de la réserve.</t>
  </si>
  <si>
    <t>Présence d'une odeur désagréable émanent des casiers aux vestiaires hommes.</t>
  </si>
  <si>
    <t>Renforcer le nettoyage des casiers.</t>
  </si>
  <si>
    <t>Le réfrigérateur est en panne;</t>
  </si>
  <si>
    <t>Réparer le réfrigérateur.</t>
  </si>
  <si>
    <t>Ouverture permanente de la porte du quai de réception en absence de réception de marchandises.</t>
  </si>
  <si>
    <t>Présence de 5 paquets de biscuits périmés 'EMCO' DLUO 21/08/2019;</t>
  </si>
  <si>
    <t>Renforcer le contrôle des durées de vie des produits exposés.</t>
  </si>
  <si>
    <t>Fermer la porte du quai de réception en dehors des réceptions de marchandises.</t>
  </si>
  <si>
    <t>Boucherie trad.: la quantité de merguez restante sur linéaire n'est pas enregistrée. Seule la quantité ajoutée est mentionnée sur les documents de traçabilité.
Les étiquettes de balance des produits fabriqués ne sont pas collées sur les fiches de traçabilité du 26/08/2019.
Les parages ne font pas objet de traçabilité dans la fabrication des viandes hachées et merguez.</t>
  </si>
  <si>
    <t>Non respect du concept FEFO pour les merguez de bœuf trad. Absence de séparation entre les merguez de différentes dates d'exposition.</t>
  </si>
  <si>
    <t>Non maitrise du protocole de lavage des mains.</t>
  </si>
  <si>
    <t>Présence de toile d'araignée au plafond de la réserve.</t>
  </si>
  <si>
    <t>Renforcer le nettoyage à ce niveau.</t>
  </si>
  <si>
    <t>Renforcer la déshumidification de la réserve.</t>
  </si>
  <si>
    <t>Billot de viande rouge fissuré.
Hachoir du rayon trad. en panne.</t>
  </si>
  <si>
    <t>L'afficheur du meuble volaille trad. n'est pas fonctionnel.</t>
  </si>
  <si>
    <t>Procéder à un traitement antirouille pour cet équipement.
Prévoir un équipement apte au contact avec les aliments.</t>
  </si>
  <si>
    <t xml:space="preserve">
Renfoncer le nettoyage et désinfection de la chambre froide.</t>
  </si>
  <si>
    <t>Planche de découpe fissurée et souillée.</t>
  </si>
  <si>
    <t>Renforcer le nettoyage et désinfection de l'ustensile de découpe.</t>
  </si>
  <si>
    <t xml:space="preserve">Absence de la liste des ingrédients et de durée de vie sur l’étiquette UHD du produit Cocktail excellence (la dénomination du produit est erronée)
</t>
  </si>
  <si>
    <t>Aviser les services concernés sur cet écart.</t>
  </si>
  <si>
    <t>Oxydation du revêtement mural de la chambre froide positive.</t>
  </si>
  <si>
    <t>Fixer le revêtement mural de la chambre froide.</t>
  </si>
  <si>
    <t>Hotte non fonctionnelle.</t>
  </si>
  <si>
    <t>Présence de rouille aux murs des laboratoires boucherie et traiteur.</t>
  </si>
  <si>
    <t>Procéder à un traitement antirouille.</t>
  </si>
  <si>
    <t>Archivage non maitrisé des certificats sanitaires des produits de la mer. Une AMC pour poissons surgelés datant de l'année 2018 a été trouvée dans la poubelle du rayon.</t>
  </si>
  <si>
    <t>Les salades casse ont été directement jetées à la poubelle sans destruction à l'avance.</t>
  </si>
  <si>
    <t>Mettre les produits non conformes dans la zone casse puis réaliser la destruction comme indiqué à la procédure de destruction des produits casse.</t>
  </si>
  <si>
    <t>UHD LAC2</t>
  </si>
  <si>
    <t>La température des poissons 'Bonite' est 8°C &gt; 2°C</t>
  </si>
  <si>
    <t>Respecter la chaine froide des produits de la mer.</t>
  </si>
  <si>
    <t xml:space="preserve">
Présence de piqûres de moisissures sur le cache néon et mur de la chambre froide positive.</t>
  </si>
  <si>
    <t>Absence d'indication des conditions de conservation sur les étiquettes fournisseur du Donets. Ainsi, la liste d'ingrédients est incomplète.
La liste des ingrédients est incomplète sur les étiquettes des gâteaux 'Sopral'; absence de mention de noisette et pistache et sur les tartes aux fruits.</t>
  </si>
  <si>
    <t>Entreposage des fardeaux de lait sur une palette en bois à l'état détérioré et souillée.</t>
  </si>
  <si>
    <t>Utiliser des éléments de stockage conformes; en bon état et propres.</t>
  </si>
  <si>
    <t>Dr HEND KAMOUN</t>
  </si>
  <si>
    <t>Directeur du magasin et chefs rayons</t>
  </si>
  <si>
    <t>manque de classement des certificats de salubrité de poissons en version papier</t>
  </si>
  <si>
    <t xml:space="preserve">Chambre froide négative: présence d’un excès de givre au niveau de l’évaporateur </t>
  </si>
  <si>
    <t>assurer le dégivrage de la chambre froide négative</t>
  </si>
  <si>
    <t>1/quelques mentions sont illisibles sur les étiquettes balance de cake chocolat 
2/gateau mousse x2 emballé le 27/11/19 portant étiquette gateau café x3</t>
  </si>
  <si>
    <t>1/revoir la qualité des étiquettes
2/verifier l'étiquetage des produits</t>
  </si>
  <si>
    <t>les caisses de pains HBF sont abimées et cassées
les tapis de cuisson sont sales</t>
  </si>
  <si>
    <t>contacter le fournisseur
changer les tapis de cuisson</t>
  </si>
  <si>
    <t>lingettes désinfectantes périmées DLC 02/2019</t>
  </si>
  <si>
    <t>Verifier la DLC de lingettes</t>
  </si>
  <si>
    <t>1/sandwich thon et sandwich poulet fabriqués le 23/11/19 non tracés et non indiqués sur le cadencier de cuisson
2/poulet fermier et poulet roti préparés le 23/11/19 non indiqués sur le cadencier de cuisson</t>
  </si>
  <si>
    <t>assurer la tracabilité et l'utilisation correcte du cadencier</t>
  </si>
  <si>
    <r>
      <rPr>
        <sz val="14"/>
        <rFont val="Comic Sans MS"/>
        <family val="4"/>
      </rPr>
      <t>présence de boules de fromages PROVOLA NATURE  DF 25/10/2019 et DLC 25/01/2020 de la marque biche a lait qui présentent des piques de moisissures sur la cire à l’envers de la boule (produit non conforme)</t>
    </r>
    <r>
      <rPr>
        <b/>
        <sz val="14"/>
        <color rgb="FFFF0000"/>
        <rFont val="Comic Sans MS"/>
        <family val="4"/>
      </rPr>
      <t xml:space="preserve">
</t>
    </r>
  </si>
  <si>
    <t>contacter le fournisseur pour ce produit non conforme</t>
  </si>
  <si>
    <t>présence de  fromage sicilen au poivre entamé le 29/11/19 et sa DLC est 30/11/19 hors la date d'ouverture recommandée est DLC-2J</t>
  </si>
  <si>
    <t>respect des durées de vie des produits entamées</t>
  </si>
  <si>
    <t>manche du pull sont ornementées de décorations métalliques: risque de corps étrangers</t>
  </si>
  <si>
    <t>sensibilisation du personnel</t>
  </si>
  <si>
    <t>pour le steak dinde mexicain et brochette dinde DLC carrefour 03/12/19&gt;DLC fournisseur 02/12/19</t>
  </si>
  <si>
    <t xml:space="preserve">Planche de découpe fissurée et souillée.
Mur sale derriere le hachoir </t>
  </si>
  <si>
    <t>Renforcer le nettoyage et désinfection de l'ustensile de découpe et du mur</t>
  </si>
  <si>
    <t>présence de 2 flacons de lingettes périmées DLC 02/2018 et 02/2019</t>
  </si>
  <si>
    <t>verifier les DLC de lingettes</t>
  </si>
  <si>
    <t>barbe non rasée</t>
  </si>
  <si>
    <t>1/manque d'indication du nombre de barquettes sur la fiche de tracabilité des viandes bovines LS
2/Les parages ne font pas objet de traçabilité dans la fabrication des viandes hachées et merguez.
3/enregistrement erroné du cadencier de hachage des viandes avec hachage d'une grande quantité 3,8kg a l'ouverture du magasin: enregsitrement à l'avance de 1,8kg à 8h30, 1kg à 10h30, 1kg à 12h30
4/manque d'enregistrement de la réception du 25/11/19 des viandes bovines, ovines et volailles</t>
  </si>
  <si>
    <t>1/indiquer le nombre de barquettes
2/Assurer la traçabilité des parages à la fabrication des viandes hachées et merguez.
3/Assurer l'enregsitrement correcte du cadencier
4/assurer l'enregistrement des viandes réceptionnées</t>
  </si>
  <si>
    <t>sensibiliser le personnel</t>
  </si>
  <si>
    <t>eviter le hachage de grandes quantités de viandes et assurer la chaine de froid</t>
  </si>
  <si>
    <t>Température à cœur de la viande hachée est 14,6°C &gt;2°C (non conforme)</t>
  </si>
  <si>
    <t>la date de fermeture du carton n'a pas été mentionnée sur la fiche de tracabilité pour plusieurs produits: anneau de calmar panés et moules 1/2 coquilles
la date de fermeturedu carton n'a pas été mentionnée sur la fiche de tracabilité anneau de calmar panés</t>
  </si>
  <si>
    <t>assurer l'indication des dates d'ouverture et fermeture</t>
  </si>
  <si>
    <t>présence de 8 barquettes de tomates séchées non retirées du linéaire dont DLC 30/11/19</t>
  </si>
  <si>
    <t>Renforcer la verification de DLC</t>
  </si>
  <si>
    <t>désinfection des oranges sans enregistrement de cette opération</t>
  </si>
  <si>
    <t>assurer l'enregistremet de desinfection des oranges</t>
  </si>
  <si>
    <t>pâte d'ail non protégée</t>
  </si>
  <si>
    <t>protéger la pâte d'ail</t>
  </si>
  <si>
    <t>non respect de l’hygiène des mains par le personnel du fournisseur ammouss (port de bague, bracelet et vernis à ongle)</t>
  </si>
  <si>
    <t>renforcer le contrôle de l'étiquetage</t>
  </si>
  <si>
    <t>double étiquetage fait par le fournisseur pour le produit HROUSS de la marque saveur et épices (  lot 11/19 ) : étiquetage non conforme par rapport à la réglementation en vigueur
présence de boites de conserves de tomates eoncentré cabossées</t>
  </si>
  <si>
    <t>température vérifiée -21°C et température affichée -17°C</t>
  </si>
  <si>
    <t>hotte: aspiration très faible</t>
  </si>
  <si>
    <t>revoir le fonctionnement de la hotte</t>
  </si>
  <si>
    <t>température à cœur du gateau varie entre 10 et 11°C</t>
  </si>
  <si>
    <t>Revoir le fonctionnement du meuble</t>
  </si>
  <si>
    <t xml:space="preserve">Température du meuble vérifiée 5,4°C et celle affichée 4,6°C </t>
  </si>
  <si>
    <t>présence de traces de rouille au plafond de la chambre froide positive</t>
  </si>
  <si>
    <t>Température à cœur de riz jerbien 5°C</t>
  </si>
  <si>
    <t>Température affichée 2,3°C</t>
  </si>
  <si>
    <t>Température vérifiée 3,8°C et celle affichée 4,6°C</t>
  </si>
  <si>
    <t>Billot de viande rouge est fissurée
armoire UV non fonctionnelle car manque de branchement électrique</t>
  </si>
  <si>
    <t>assurer le rabotage de billot
revoir le branchement électrique de l'armoire UV</t>
  </si>
  <si>
    <t>Température du linéaire surgelés vérifiée -17°C</t>
  </si>
  <si>
    <t>Eau tiède dans tout le magasin</t>
  </si>
  <si>
    <t>revoir le fonctionnement de l'eau chaude</t>
  </si>
  <si>
    <t>climatisation non fonctionelle dans le local déchets</t>
  </si>
  <si>
    <t>mettre en fonctionnement la climatisation</t>
  </si>
  <si>
    <t>au niveau boucherie: poubelle à pédale cassée</t>
  </si>
  <si>
    <t>remplacer la poubelle</t>
  </si>
  <si>
    <t>un sac de calamar en anneaux surgelés sans étiquetage</t>
  </si>
  <si>
    <t xml:space="preserve">verifier l'étiquetage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</si>
</sst>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horizontal="center" vertical="center" wrapText="1"/>
      <protection hidden="1"/>
    </xf>
    <xf numFmtId="0" fontId="6" fillId="0" borderId="1" xfId="0" applyFont="1" applyBorder="1" applyAlignment="1" applyProtection="1">
      <alignment wrapText="1"/>
    </xf>
    <xf numFmtId="0" fontId="35" fillId="0" borderId="1" xfId="0" applyFont="1" applyBorder="1" applyAlignment="1" applyProtection="1">
      <alignment horizontal="left" wrapText="1"/>
      <protection locked="0"/>
    </xf>
    <xf numFmtId="0" fontId="41" fillId="0" borderId="1" xfId="0" applyFont="1" applyBorder="1" applyAlignment="1" applyProtection="1">
      <alignment vertical="top" wrapText="1"/>
      <protection locked="0"/>
    </xf>
    <xf numFmtId="0" fontId="41" fillId="0" borderId="4" xfId="0" applyFont="1" applyBorder="1" applyAlignment="1" applyProtection="1">
      <alignment wrapText="1"/>
      <protection locked="0"/>
    </xf>
    <xf numFmtId="0" fontId="35" fillId="0" borderId="1" xfId="1" applyFont="1" applyBorder="1" applyAlignment="1">
      <alignment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0.97058823529411764</c:v>
                </c:pt>
                <c:pt idx="1">
                  <c:v>0.97222222222222221</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59352624"/>
        <c:axId val="759366768"/>
      </c:barChart>
      <c:catAx>
        <c:axId val="75935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66768"/>
        <c:crosses val="autoZero"/>
        <c:auto val="1"/>
        <c:lblAlgn val="ctr"/>
        <c:lblOffset val="100"/>
        <c:noMultiLvlLbl val="0"/>
      </c:catAx>
      <c:valAx>
        <c:axId val="75936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5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0.97826086956521741</c:v>
                </c:pt>
                <c:pt idx="1">
                  <c:v>0.8</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49950960"/>
        <c:axId val="749962384"/>
      </c:barChart>
      <c:catAx>
        <c:axId val="74995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62384"/>
        <c:crosses val="autoZero"/>
        <c:auto val="1"/>
        <c:lblAlgn val="ctr"/>
        <c:lblOffset val="100"/>
        <c:noMultiLvlLbl val="0"/>
      </c:catAx>
      <c:valAx>
        <c:axId val="749962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5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0.57499999999999996</c:v>
                </c:pt>
                <c:pt idx="1">
                  <c:v>0.80434782608695654</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49938448"/>
        <c:axId val="749944976"/>
      </c:barChart>
      <c:catAx>
        <c:axId val="74993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4976"/>
        <c:crosses val="autoZero"/>
        <c:auto val="1"/>
        <c:lblAlgn val="ctr"/>
        <c:lblOffset val="100"/>
        <c:noMultiLvlLbl val="0"/>
      </c:catAx>
      <c:valAx>
        <c:axId val="74994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3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1</c:v>
                </c:pt>
                <c:pt idx="1">
                  <c:v>0.98611111111111116</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49940080"/>
        <c:axId val="749943344"/>
      </c:barChart>
      <c:catAx>
        <c:axId val="749940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3344"/>
        <c:crosses val="autoZero"/>
        <c:auto val="1"/>
        <c:lblAlgn val="ctr"/>
        <c:lblOffset val="100"/>
        <c:noMultiLvlLbl val="0"/>
      </c:catAx>
      <c:valAx>
        <c:axId val="749943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4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1</c:v>
                </c:pt>
                <c:pt idx="1">
                  <c:v>1</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749963472"/>
        <c:axId val="749947696"/>
      </c:barChart>
      <c:catAx>
        <c:axId val="74996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7696"/>
        <c:crosses val="autoZero"/>
        <c:auto val="1"/>
        <c:lblAlgn val="ctr"/>
        <c:lblOffset val="100"/>
        <c:noMultiLvlLbl val="0"/>
      </c:catAx>
      <c:valAx>
        <c:axId val="74994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6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0.875</c:v>
                </c:pt>
                <c:pt idx="1">
                  <c:v>0.8571428571428571</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749947152"/>
        <c:axId val="749945520"/>
      </c:barChart>
      <c:catAx>
        <c:axId val="749947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5520"/>
        <c:crosses val="autoZero"/>
        <c:auto val="1"/>
        <c:lblAlgn val="ctr"/>
        <c:lblOffset val="100"/>
        <c:noMultiLvlLbl val="0"/>
      </c:catAx>
      <c:valAx>
        <c:axId val="749945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47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0.92982456140350878</c:v>
                </c:pt>
                <c:pt idx="1">
                  <c:v>0.91666666666666663</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749966192"/>
        <c:axId val="749941168"/>
      </c:barChart>
      <c:catAx>
        <c:axId val="74996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1168"/>
        <c:crosses val="autoZero"/>
        <c:auto val="1"/>
        <c:lblAlgn val="ctr"/>
        <c:lblOffset val="100"/>
        <c:noMultiLvlLbl val="0"/>
      </c:catAx>
      <c:valAx>
        <c:axId val="749941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6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0.89389534883720934</c:v>
                </c:pt>
                <c:pt idx="1">
                  <c:v>0.85945945945945945</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49949328"/>
        <c:axId val="749966736"/>
      </c:barChart>
      <c:catAx>
        <c:axId val="74994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66736"/>
        <c:crosses val="autoZero"/>
        <c:auto val="1"/>
        <c:lblAlgn val="ctr"/>
        <c:lblOffset val="100"/>
        <c:noMultiLvlLbl val="0"/>
      </c:catAx>
      <c:valAx>
        <c:axId val="74996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4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0.911859955120359</c:v>
                </c:pt>
                <c:pt idx="1">
                  <c:v>0.88806306306306304</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49956944"/>
        <c:axId val="749941712"/>
        <c:extLst/>
      </c:barChart>
      <c:catAx>
        <c:axId val="7499569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41712"/>
        <c:crosses val="autoZero"/>
        <c:auto val="1"/>
        <c:lblAlgn val="ctr"/>
        <c:lblOffset val="100"/>
        <c:noMultiLvlLbl val="0"/>
      </c:catAx>
      <c:valAx>
        <c:axId val="7499417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4995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0.81915000000000004</c:v>
                </c:pt>
                <c:pt idx="1">
                  <c:v>0.69237012987012991</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49939536"/>
        <c:axId val="749959664"/>
        <c:extLst/>
      </c:barChart>
      <c:catAx>
        <c:axId val="74993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59664"/>
        <c:crosses val="autoZero"/>
        <c:auto val="1"/>
        <c:lblAlgn val="ctr"/>
        <c:lblOffset val="100"/>
        <c:noMultiLvlLbl val="0"/>
      </c:catAx>
      <c:valAx>
        <c:axId val="74995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4993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59359152"/>
        <c:axId val="759376016"/>
      </c:barChart>
      <c:catAx>
        <c:axId val="75935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76016"/>
        <c:crosses val="autoZero"/>
        <c:auto val="1"/>
        <c:lblAlgn val="ctr"/>
        <c:lblOffset val="100"/>
        <c:noMultiLvlLbl val="0"/>
      </c:catAx>
      <c:valAx>
        <c:axId val="75937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5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0.91891891891891897</c:v>
                </c:pt>
                <c:pt idx="1">
                  <c:v>0.97368421052631582</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59349904"/>
        <c:axId val="759368944"/>
      </c:barChart>
      <c:catAx>
        <c:axId val="759349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68944"/>
        <c:crosses val="autoZero"/>
        <c:auto val="1"/>
        <c:lblAlgn val="ctr"/>
        <c:lblOffset val="100"/>
        <c:noMultiLvlLbl val="0"/>
      </c:catAx>
      <c:valAx>
        <c:axId val="75936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4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0.96250000000000002</c:v>
                </c:pt>
                <c:pt idx="1">
                  <c:v>0.8214285714285714</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59350448"/>
        <c:axId val="759367312"/>
      </c:barChart>
      <c:catAx>
        <c:axId val="759350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67312"/>
        <c:crosses val="autoZero"/>
        <c:auto val="1"/>
        <c:lblAlgn val="ctr"/>
        <c:lblOffset val="100"/>
        <c:noMultiLvlLbl val="0"/>
      </c:catAx>
      <c:valAx>
        <c:axId val="75936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50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1</c:v>
                </c:pt>
                <c:pt idx="1">
                  <c:v>0.75</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59380912"/>
        <c:axId val="759373296"/>
      </c:barChart>
      <c:catAx>
        <c:axId val="75938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73296"/>
        <c:crosses val="autoZero"/>
        <c:auto val="1"/>
        <c:lblAlgn val="ctr"/>
        <c:lblOffset val="100"/>
        <c:noMultiLvlLbl val="0"/>
      </c:catAx>
      <c:valAx>
        <c:axId val="75937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8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0.71590909090909094</c:v>
                </c:pt>
                <c:pt idx="1">
                  <c:v>0.56382978723404253</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59377104"/>
        <c:axId val="759377648"/>
      </c:barChart>
      <c:catAx>
        <c:axId val="759377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77648"/>
        <c:crosses val="autoZero"/>
        <c:auto val="1"/>
        <c:lblAlgn val="ctr"/>
        <c:lblOffset val="100"/>
        <c:noMultiLvlLbl val="0"/>
      </c:catAx>
      <c:valAx>
        <c:axId val="75937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77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0.77500000000000002</c:v>
                </c:pt>
                <c:pt idx="1">
                  <c:v>0.98750000000000004</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59375472"/>
        <c:axId val="759353168"/>
      </c:barChart>
      <c:catAx>
        <c:axId val="75937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9353168"/>
        <c:crosses val="autoZero"/>
        <c:auto val="1"/>
        <c:lblAlgn val="ctr"/>
        <c:lblOffset val="100"/>
        <c:noMultiLvlLbl val="0"/>
      </c:catAx>
      <c:valAx>
        <c:axId val="75935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937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1</c:v>
                </c:pt>
                <c:pt idx="1">
                  <c:v>0.9642857142857143</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49953136"/>
        <c:axId val="749968912"/>
      </c:barChart>
      <c:catAx>
        <c:axId val="74995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68912"/>
        <c:crosses val="autoZero"/>
        <c:auto val="1"/>
        <c:lblAlgn val="ctr"/>
        <c:lblOffset val="100"/>
        <c:noMultiLvlLbl val="0"/>
      </c:catAx>
      <c:valAx>
        <c:axId val="74996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5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0.95454545454545459</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49961296"/>
        <c:axId val="749964560"/>
      </c:barChart>
      <c:catAx>
        <c:axId val="749961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9964560"/>
        <c:crosses val="autoZero"/>
        <c:auto val="1"/>
        <c:lblAlgn val="ctr"/>
        <c:lblOffset val="100"/>
        <c:noMultiLvlLbl val="0"/>
      </c:catAx>
      <c:valAx>
        <c:axId val="74996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9961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21" zoomScaleSheetLayoutView="100" workbookViewId="0">
      <selection activeCell="L108" sqref="L108"/>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0" t="s">
        <v>275</v>
      </c>
      <c r="B18" s="360"/>
      <c r="C18" s="360"/>
      <c r="D18" s="361" t="s">
        <v>532</v>
      </c>
      <c r="E18" s="361"/>
      <c r="F18" s="361"/>
      <c r="G18" s="361"/>
      <c r="H18" s="361"/>
      <c r="I18" s="361"/>
      <c r="J18" s="361"/>
      <c r="K18" s="361"/>
    </row>
    <row r="20" spans="1:11" ht="16.5" x14ac:dyDescent="0.3">
      <c r="A20" s="47"/>
      <c r="B20" s="42"/>
      <c r="C20" s="42"/>
      <c r="D20" s="42"/>
      <c r="E20" s="42"/>
      <c r="F20" s="42"/>
      <c r="G20" s="42"/>
      <c r="H20" s="42"/>
      <c r="I20" s="42"/>
    </row>
    <row r="21" spans="1:11" x14ac:dyDescent="0.25">
      <c r="A21" s="362" t="s">
        <v>276</v>
      </c>
      <c r="B21" s="362"/>
      <c r="C21" s="362"/>
      <c r="D21" s="362"/>
      <c r="E21" s="362"/>
      <c r="F21" s="362"/>
      <c r="G21" s="362"/>
      <c r="H21" s="362"/>
      <c r="I21" s="362"/>
      <c r="J21" s="362"/>
      <c r="K21" s="362"/>
    </row>
    <row r="22" spans="1:11" x14ac:dyDescent="0.25">
      <c r="A22" s="48"/>
      <c r="B22" s="43"/>
      <c r="C22" s="43"/>
      <c r="D22" s="42"/>
      <c r="E22" s="42"/>
      <c r="F22" s="42"/>
      <c r="G22" s="42"/>
      <c r="H22" s="42"/>
      <c r="I22" s="42"/>
    </row>
    <row r="23" spans="1:11" ht="42" customHeight="1" x14ac:dyDescent="0.25">
      <c r="A23" s="49" t="s">
        <v>277</v>
      </c>
      <c r="B23" s="363" t="s">
        <v>278</v>
      </c>
      <c r="C23" s="363"/>
      <c r="D23" s="42"/>
      <c r="E23" s="42"/>
      <c r="F23" s="42"/>
      <c r="G23" s="42"/>
      <c r="H23" s="42"/>
      <c r="I23" s="42"/>
      <c r="J23" t="str">
        <f>D18</f>
        <v>UHD LAC2</v>
      </c>
    </row>
    <row r="24" spans="1:11" ht="33" customHeight="1" x14ac:dyDescent="0.25">
      <c r="A24" s="50" t="s">
        <v>279</v>
      </c>
      <c r="B24" s="364">
        <f>AVERAGE('A3 Exploitation'!D719,'A3 Technique'!D215)</f>
        <v>0.911859955120359</v>
      </c>
      <c r="C24" s="364"/>
      <c r="D24" s="42"/>
      <c r="E24" s="42"/>
      <c r="F24" s="42"/>
      <c r="G24" s="42"/>
      <c r="H24" s="42"/>
      <c r="I24" s="42"/>
    </row>
    <row r="25" spans="1:11" ht="33" customHeight="1" x14ac:dyDescent="0.25">
      <c r="A25" s="50" t="s">
        <v>280</v>
      </c>
      <c r="B25" s="364">
        <f>AVERAGE('A4 Exploitation'!D719,'A4 Technique'!D215)</f>
        <v>0.88806306306306304</v>
      </c>
      <c r="C25" s="364"/>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3" t="s">
        <v>281</v>
      </c>
      <c r="C29" s="363"/>
      <c r="D29" s="42"/>
      <c r="E29" s="42"/>
      <c r="F29" s="42"/>
      <c r="G29" s="42"/>
      <c r="H29" s="42"/>
      <c r="I29" s="42"/>
      <c r="J29" t="str">
        <f>D18</f>
        <v>UHD LAC2</v>
      </c>
    </row>
    <row r="30" spans="1:11" ht="33" customHeight="1" x14ac:dyDescent="0.25">
      <c r="A30" s="50" t="s">
        <v>279</v>
      </c>
      <c r="B30" s="364">
        <f>'A3 Exploitation'!D719</f>
        <v>0.89389534883720934</v>
      </c>
      <c r="C30" s="364"/>
      <c r="D30" s="42"/>
      <c r="E30" s="42"/>
      <c r="F30" s="42"/>
      <c r="G30" s="42"/>
      <c r="H30" s="42"/>
      <c r="I30" s="42"/>
    </row>
    <row r="31" spans="1:11" ht="33" customHeight="1" x14ac:dyDescent="0.25">
      <c r="A31" s="50" t="s">
        <v>280</v>
      </c>
      <c r="B31" s="364">
        <f>'A4 Exploitation'!D719</f>
        <v>0.85945945945945945</v>
      </c>
      <c r="C31" s="364"/>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5" t="s">
        <v>282</v>
      </c>
      <c r="C34" s="365"/>
      <c r="D34" s="42"/>
      <c r="E34" s="42"/>
      <c r="F34" s="42"/>
      <c r="G34" s="42"/>
      <c r="H34" s="42"/>
      <c r="I34" s="42"/>
      <c r="J34" t="str">
        <f>D18</f>
        <v>UHD LAC2</v>
      </c>
    </row>
    <row r="35" spans="1:10" ht="33" customHeight="1" x14ac:dyDescent="0.25">
      <c r="A35" s="50" t="s">
        <v>279</v>
      </c>
      <c r="B35" s="364">
        <f>AVERAGE('A3 Exploitation'!D717, 'A3 Technique'!D213)</f>
        <v>0.81915000000000004</v>
      </c>
      <c r="C35" s="364"/>
      <c r="D35" s="42"/>
      <c r="E35" s="42"/>
      <c r="F35" s="42"/>
      <c r="G35" s="42"/>
      <c r="H35" s="42"/>
      <c r="I35" s="42"/>
    </row>
    <row r="36" spans="1:10" ht="33" customHeight="1" x14ac:dyDescent="0.25">
      <c r="A36" s="50" t="s">
        <v>280</v>
      </c>
      <c r="B36" s="364">
        <f>AVERAGE('A4 Exploitation'!D717, 'A4 Technique'!D213)</f>
        <v>0.69237012987012991</v>
      </c>
      <c r="C36" s="364"/>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3" t="s">
        <v>283</v>
      </c>
      <c r="C39" s="363"/>
      <c r="D39" s="42"/>
      <c r="E39" s="42"/>
      <c r="F39" s="42"/>
      <c r="G39" s="42"/>
      <c r="H39" s="42"/>
      <c r="I39" s="42"/>
      <c r="J39" t="str">
        <f>D18</f>
        <v>UHD LAC2</v>
      </c>
    </row>
    <row r="40" spans="1:10" ht="33" customHeight="1" x14ac:dyDescent="0.25">
      <c r="A40" s="50" t="s">
        <v>279</v>
      </c>
      <c r="B40" s="366">
        <f>'A3 Exploitation'!D48</f>
        <v>0.97058823529411764</v>
      </c>
      <c r="C40" s="366"/>
      <c r="D40" s="42"/>
      <c r="E40" s="42"/>
      <c r="F40" s="42"/>
      <c r="G40" s="42"/>
      <c r="H40" s="42"/>
      <c r="I40" s="42"/>
    </row>
    <row r="41" spans="1:10" ht="33" customHeight="1" x14ac:dyDescent="0.25">
      <c r="A41" s="50" t="s">
        <v>280</v>
      </c>
      <c r="B41" s="366">
        <f>'A4 Exploitation'!D48</f>
        <v>0.97222222222222221</v>
      </c>
      <c r="C41" s="366"/>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3" t="s">
        <v>284</v>
      </c>
      <c r="C44" s="363"/>
      <c r="D44" s="42"/>
      <c r="E44" s="42"/>
      <c r="F44" s="42"/>
      <c r="G44" s="42"/>
      <c r="H44" s="42"/>
      <c r="I44" s="42"/>
      <c r="J44" t="str">
        <f>D18</f>
        <v>UHD LAC2</v>
      </c>
    </row>
    <row r="45" spans="1:10" ht="33" customHeight="1" x14ac:dyDescent="0.25">
      <c r="A45" s="50" t="s">
        <v>279</v>
      </c>
      <c r="B45" s="366" t="e">
        <f>'A3 Exploitation'!D129</f>
        <v>#DIV/0!</v>
      </c>
      <c r="C45" s="366"/>
      <c r="D45" s="42"/>
      <c r="E45" s="42"/>
      <c r="F45" s="42"/>
      <c r="G45" s="42"/>
      <c r="H45" s="42"/>
      <c r="I45" s="42"/>
    </row>
    <row r="46" spans="1:10" ht="33" customHeight="1" x14ac:dyDescent="0.25">
      <c r="A46" s="50" t="s">
        <v>280</v>
      </c>
      <c r="B46" s="366" t="e">
        <f>'A4 Exploitation'!D129</f>
        <v>#DIV/0!</v>
      </c>
      <c r="C46" s="366"/>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3" t="s">
        <v>444</v>
      </c>
      <c r="C49" s="363"/>
      <c r="D49" s="42"/>
      <c r="E49" s="42"/>
      <c r="F49" s="42"/>
      <c r="G49" s="42"/>
      <c r="H49" s="42"/>
      <c r="I49" s="42"/>
      <c r="J49" t="str">
        <f>D18</f>
        <v>UHD LAC2</v>
      </c>
    </row>
    <row r="50" spans="1:10" ht="33" customHeight="1" x14ac:dyDescent="0.25">
      <c r="A50" s="50" t="s">
        <v>279</v>
      </c>
      <c r="B50" s="366">
        <f>'A3 Exploitation'!D183</f>
        <v>0.91891891891891897</v>
      </c>
      <c r="C50" s="366"/>
      <c r="D50" s="42"/>
      <c r="E50" s="42"/>
      <c r="F50" s="42"/>
      <c r="G50" s="42"/>
      <c r="H50" s="42"/>
      <c r="I50" s="42"/>
    </row>
    <row r="51" spans="1:10" ht="33" customHeight="1" x14ac:dyDescent="0.25">
      <c r="A51" s="50" t="s">
        <v>280</v>
      </c>
      <c r="B51" s="366">
        <f>'A4 Exploitation'!D183</f>
        <v>0.97368421052631582</v>
      </c>
      <c r="C51" s="366"/>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3" t="s">
        <v>445</v>
      </c>
      <c r="C54" s="363"/>
      <c r="D54" s="42"/>
      <c r="E54" s="42"/>
      <c r="F54" s="42"/>
      <c r="G54" s="42"/>
      <c r="H54" s="42"/>
      <c r="I54" s="42"/>
      <c r="J54" t="str">
        <f>D18</f>
        <v>UHD LAC2</v>
      </c>
    </row>
    <row r="55" spans="1:10" ht="33" customHeight="1" x14ac:dyDescent="0.25">
      <c r="A55" s="50" t="s">
        <v>279</v>
      </c>
      <c r="B55" s="366">
        <f>'A3 Exploitation'!D245</f>
        <v>0.96250000000000002</v>
      </c>
      <c r="C55" s="366"/>
      <c r="D55" s="42"/>
      <c r="E55" s="42"/>
      <c r="F55" s="42"/>
      <c r="G55" s="42"/>
      <c r="H55" s="42"/>
      <c r="I55" s="42"/>
    </row>
    <row r="56" spans="1:10" ht="33" customHeight="1" x14ac:dyDescent="0.25">
      <c r="A56" s="50" t="s">
        <v>280</v>
      </c>
      <c r="B56" s="366">
        <f>'A4 Exploitation'!D245</f>
        <v>0.8214285714285714</v>
      </c>
      <c r="C56" s="366"/>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3" t="s">
        <v>446</v>
      </c>
      <c r="C59" s="363"/>
      <c r="D59" s="42"/>
      <c r="E59" s="42"/>
      <c r="F59" s="42"/>
      <c r="G59" s="42"/>
      <c r="H59" s="42"/>
      <c r="I59" s="42"/>
      <c r="J59" t="str">
        <f>D18</f>
        <v>UHD LAC2</v>
      </c>
    </row>
    <row r="60" spans="1:10" ht="33" customHeight="1" x14ac:dyDescent="0.25">
      <c r="A60" s="50" t="s">
        <v>279</v>
      </c>
      <c r="B60" s="366">
        <f>'A3 Exploitation'!D300</f>
        <v>1</v>
      </c>
      <c r="C60" s="366"/>
      <c r="D60" s="42"/>
      <c r="E60" s="42"/>
      <c r="F60" s="42"/>
      <c r="G60" s="42"/>
      <c r="H60" s="42"/>
      <c r="I60" s="42"/>
    </row>
    <row r="61" spans="1:10" ht="33" customHeight="1" x14ac:dyDescent="0.25">
      <c r="A61" s="50" t="s">
        <v>280</v>
      </c>
      <c r="B61" s="366">
        <f>'A4 Exploitation'!D300</f>
        <v>0.75</v>
      </c>
      <c r="C61" s="366"/>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3" t="s">
        <v>447</v>
      </c>
      <c r="C64" s="363"/>
      <c r="D64" s="42"/>
      <c r="E64" s="42"/>
      <c r="F64" s="42"/>
      <c r="G64" s="42"/>
      <c r="H64" s="42"/>
      <c r="I64" s="42"/>
      <c r="J64" t="str">
        <f>D18</f>
        <v>UHD LAC2</v>
      </c>
    </row>
    <row r="65" spans="1:10" ht="33" customHeight="1" x14ac:dyDescent="0.25">
      <c r="A65" s="50" t="s">
        <v>279</v>
      </c>
      <c r="B65" s="366">
        <f>'A3 Exploitation'!D366</f>
        <v>0.71590909090909094</v>
      </c>
      <c r="C65" s="366"/>
      <c r="D65" s="42"/>
      <c r="E65" s="42"/>
      <c r="F65" s="42"/>
      <c r="G65" s="42"/>
      <c r="H65" s="42"/>
      <c r="I65" s="42"/>
    </row>
    <row r="66" spans="1:10" ht="33" customHeight="1" x14ac:dyDescent="0.25">
      <c r="A66" s="50" t="s">
        <v>280</v>
      </c>
      <c r="B66" s="366">
        <f>'A4 Exploitation'!D366</f>
        <v>0.56382978723404253</v>
      </c>
      <c r="C66" s="366"/>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3" t="s">
        <v>448</v>
      </c>
      <c r="C69" s="363"/>
      <c r="D69" s="42"/>
      <c r="E69" s="42"/>
      <c r="F69" s="42"/>
      <c r="G69" s="42"/>
      <c r="H69" s="42"/>
      <c r="I69" s="42"/>
      <c r="J69" t="str">
        <f>D18</f>
        <v>UHD LAC2</v>
      </c>
    </row>
    <row r="70" spans="1:10" ht="33" customHeight="1" x14ac:dyDescent="0.25">
      <c r="A70" s="50" t="s">
        <v>279</v>
      </c>
      <c r="B70" s="366">
        <f>'A3 Exploitation'!D424</f>
        <v>0.77500000000000002</v>
      </c>
      <c r="C70" s="366"/>
      <c r="D70" s="42"/>
      <c r="E70" s="42"/>
      <c r="F70" s="42"/>
      <c r="G70" s="42"/>
      <c r="H70" s="42"/>
      <c r="I70" s="42"/>
    </row>
    <row r="71" spans="1:10" ht="33" customHeight="1" x14ac:dyDescent="0.25">
      <c r="A71" s="50" t="s">
        <v>280</v>
      </c>
      <c r="B71" s="366">
        <f>'A4 Exploitation'!D424</f>
        <v>0.98750000000000004</v>
      </c>
      <c r="C71" s="366"/>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3" t="s">
        <v>449</v>
      </c>
      <c r="C74" s="363"/>
      <c r="D74" s="42"/>
      <c r="E74" s="42"/>
      <c r="F74" s="42"/>
      <c r="G74" s="42"/>
      <c r="H74" s="42"/>
      <c r="I74" s="42"/>
      <c r="J74" t="str">
        <f>D18</f>
        <v>UHD LAC2</v>
      </c>
    </row>
    <row r="75" spans="1:10" ht="33" customHeight="1" x14ac:dyDescent="0.25">
      <c r="A75" s="50" t="s">
        <v>279</v>
      </c>
      <c r="B75" s="366">
        <f>'A3 Exploitation'!D471</f>
        <v>1</v>
      </c>
      <c r="C75" s="366"/>
      <c r="D75" s="42"/>
      <c r="E75" s="42"/>
      <c r="F75" s="42"/>
      <c r="G75" s="42"/>
      <c r="H75" s="42"/>
      <c r="I75" s="42"/>
    </row>
    <row r="76" spans="1:10" ht="33" customHeight="1" x14ac:dyDescent="0.25">
      <c r="A76" s="50" t="s">
        <v>280</v>
      </c>
      <c r="B76" s="366">
        <f>'A4 Exploitation'!D471</f>
        <v>0.9642857142857143</v>
      </c>
      <c r="C76" s="366"/>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3" t="s">
        <v>450</v>
      </c>
      <c r="C79" s="363"/>
      <c r="D79" s="42"/>
      <c r="E79" s="42"/>
      <c r="F79" s="42"/>
      <c r="G79" s="42"/>
      <c r="H79" s="42"/>
      <c r="I79" s="42"/>
      <c r="J79" t="str">
        <f>D18</f>
        <v>UHD LAC2</v>
      </c>
    </row>
    <row r="80" spans="1:10" ht="33" customHeight="1" x14ac:dyDescent="0.25">
      <c r="A80" s="50" t="s">
        <v>279</v>
      </c>
      <c r="B80" s="366" t="e">
        <f>'A3 Exploitation'!D517</f>
        <v>#DIV/0!</v>
      </c>
      <c r="C80" s="366"/>
      <c r="D80" s="42"/>
      <c r="E80" s="42"/>
      <c r="F80" s="42"/>
      <c r="G80" s="42"/>
      <c r="H80" s="42"/>
      <c r="I80" s="42"/>
    </row>
    <row r="81" spans="1:10" ht="33" customHeight="1" x14ac:dyDescent="0.25">
      <c r="A81" s="50" t="s">
        <v>280</v>
      </c>
      <c r="B81" s="366">
        <f>'A4 Exploitation'!D517</f>
        <v>0.95454545454545459</v>
      </c>
      <c r="C81" s="366"/>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3" t="s">
        <v>451</v>
      </c>
      <c r="C84" s="363"/>
      <c r="D84" s="42"/>
      <c r="E84" s="42"/>
      <c r="F84" s="42"/>
      <c r="G84" s="42"/>
      <c r="H84" s="42"/>
      <c r="I84" s="42"/>
      <c r="J84" t="str">
        <f>D18</f>
        <v>UHD LAC2</v>
      </c>
    </row>
    <row r="85" spans="1:10" ht="33" customHeight="1" x14ac:dyDescent="0.25">
      <c r="A85" s="50" t="s">
        <v>279</v>
      </c>
      <c r="B85" s="366">
        <f>'A3 Exploitation'!D560</f>
        <v>0.97826086956521741</v>
      </c>
      <c r="C85" s="366"/>
      <c r="D85" s="42"/>
      <c r="E85" s="42"/>
      <c r="F85" s="42"/>
      <c r="G85" s="42"/>
      <c r="H85" s="42"/>
      <c r="I85" s="42"/>
    </row>
    <row r="86" spans="1:10" ht="33" customHeight="1" x14ac:dyDescent="0.25">
      <c r="A86" s="50" t="s">
        <v>280</v>
      </c>
      <c r="B86" s="366">
        <f>'A4 Exploitation'!D560</f>
        <v>0.8</v>
      </c>
      <c r="C86" s="366"/>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3" t="s">
        <v>285</v>
      </c>
      <c r="C89" s="363"/>
      <c r="D89" s="42"/>
      <c r="E89" s="42"/>
      <c r="F89" s="42"/>
      <c r="G89" s="42"/>
      <c r="H89" s="42"/>
      <c r="I89" s="42"/>
      <c r="J89" t="str">
        <f>D18</f>
        <v>UHD LAC2</v>
      </c>
    </row>
    <row r="90" spans="1:10" ht="33" customHeight="1" x14ac:dyDescent="0.25">
      <c r="A90" s="50" t="s">
        <v>279</v>
      </c>
      <c r="B90" s="366">
        <f>'A3 Exploitation'!D600</f>
        <v>0.57499999999999996</v>
      </c>
      <c r="C90" s="366"/>
      <c r="D90" s="42"/>
      <c r="E90" s="42"/>
      <c r="F90" s="42"/>
      <c r="G90" s="42"/>
      <c r="H90" s="42"/>
      <c r="I90" s="42"/>
    </row>
    <row r="91" spans="1:10" ht="33" customHeight="1" x14ac:dyDescent="0.25">
      <c r="A91" s="50" t="s">
        <v>280</v>
      </c>
      <c r="B91" s="366">
        <f>'A4 Exploitation'!D600</f>
        <v>0.80434782608695654</v>
      </c>
      <c r="C91" s="366"/>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3" t="s">
        <v>286</v>
      </c>
      <c r="C94" s="363"/>
      <c r="D94" s="42"/>
      <c r="E94" s="42"/>
      <c r="F94" s="42"/>
      <c r="G94" s="42"/>
      <c r="H94" s="42"/>
      <c r="I94" s="42"/>
      <c r="J94" t="str">
        <f>D18</f>
        <v>UHD LAC2</v>
      </c>
    </row>
    <row r="95" spans="1:10" ht="33" customHeight="1" x14ac:dyDescent="0.25">
      <c r="A95" s="50" t="s">
        <v>279</v>
      </c>
      <c r="B95" s="366">
        <f>'A3 Exploitation'!D662</f>
        <v>1</v>
      </c>
      <c r="C95" s="366"/>
      <c r="D95" s="42"/>
      <c r="E95" s="42"/>
      <c r="F95" s="42"/>
      <c r="G95" s="42"/>
      <c r="H95" s="42"/>
      <c r="I95" s="42"/>
    </row>
    <row r="96" spans="1:10" ht="33" customHeight="1" x14ac:dyDescent="0.25">
      <c r="A96" s="50" t="s">
        <v>280</v>
      </c>
      <c r="B96" s="366">
        <f>'A4 Exploitation'!D662</f>
        <v>0.98611111111111116</v>
      </c>
      <c r="C96" s="366"/>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7"/>
      <c r="C99" s="367"/>
      <c r="D99" s="42"/>
      <c r="E99" s="42"/>
      <c r="F99" s="42"/>
      <c r="G99" s="42"/>
      <c r="H99" s="42"/>
      <c r="I99" s="42"/>
    </row>
    <row r="100" spans="1:10" ht="33" customHeight="1" x14ac:dyDescent="0.25">
      <c r="A100" s="49" t="s">
        <v>277</v>
      </c>
      <c r="B100" s="363" t="s">
        <v>452</v>
      </c>
      <c r="C100" s="363"/>
      <c r="D100" s="42"/>
      <c r="E100" s="42"/>
      <c r="F100" s="42"/>
      <c r="G100" s="42"/>
      <c r="H100" s="42"/>
      <c r="I100" s="42"/>
      <c r="J100" t="str">
        <f>D18</f>
        <v>UHD LAC2</v>
      </c>
    </row>
    <row r="101" spans="1:10" ht="33" customHeight="1" x14ac:dyDescent="0.25">
      <c r="A101" s="50" t="s">
        <v>279</v>
      </c>
      <c r="B101" s="366">
        <f>'A3 Exploitation'!D691</f>
        <v>1</v>
      </c>
      <c r="C101" s="366"/>
      <c r="D101" s="42"/>
      <c r="E101" s="42"/>
      <c r="F101" s="42"/>
      <c r="G101" s="42"/>
      <c r="H101" s="42"/>
      <c r="I101" s="42"/>
    </row>
    <row r="102" spans="1:10" ht="33" customHeight="1" x14ac:dyDescent="0.25">
      <c r="A102" s="50" t="s">
        <v>280</v>
      </c>
      <c r="B102" s="366">
        <f>'A4 Exploitation'!D691</f>
        <v>1</v>
      </c>
      <c r="C102" s="366"/>
    </row>
    <row r="103" spans="1:10" ht="18.75" x14ac:dyDescent="0.25">
      <c r="A103" s="53"/>
      <c r="B103" s="46"/>
      <c r="C103" s="46"/>
    </row>
    <row r="104" spans="1:10" ht="33" customHeight="1" x14ac:dyDescent="0.25">
      <c r="A104" s="53"/>
      <c r="B104" s="46"/>
      <c r="C104" s="46"/>
    </row>
    <row r="105" spans="1:10" ht="33" customHeight="1" x14ac:dyDescent="0.25">
      <c r="A105" s="49" t="s">
        <v>277</v>
      </c>
      <c r="B105" s="363" t="s">
        <v>453</v>
      </c>
      <c r="C105" s="363"/>
      <c r="J105" t="str">
        <f>D18</f>
        <v>UHD LAC2</v>
      </c>
    </row>
    <row r="106" spans="1:10" ht="33" customHeight="1" x14ac:dyDescent="0.25">
      <c r="A106" s="50" t="s">
        <v>279</v>
      </c>
      <c r="B106" s="366">
        <f>'A3 Exploitation'!D715</f>
        <v>0.875</v>
      </c>
      <c r="C106" s="366"/>
    </row>
    <row r="107" spans="1:10" ht="33" customHeight="1" x14ac:dyDescent="0.25">
      <c r="A107" s="50" t="s">
        <v>280</v>
      </c>
      <c r="B107" s="366">
        <f>'A4 Exploitation'!D715</f>
        <v>0.8571428571428571</v>
      </c>
      <c r="C107" s="366"/>
    </row>
    <row r="108" spans="1:10" ht="18.75" x14ac:dyDescent="0.25">
      <c r="A108" s="53"/>
      <c r="B108" s="46"/>
      <c r="C108" s="46"/>
    </row>
    <row r="109" spans="1:10" ht="33" customHeight="1" x14ac:dyDescent="0.25">
      <c r="A109" s="53"/>
      <c r="B109" s="46"/>
      <c r="C109" s="46"/>
    </row>
    <row r="110" spans="1:10" ht="33" customHeight="1" x14ac:dyDescent="0.25">
      <c r="A110" s="49" t="s">
        <v>277</v>
      </c>
      <c r="B110" s="363" t="s">
        <v>287</v>
      </c>
      <c r="C110" s="363"/>
      <c r="J110" t="str">
        <f>D18</f>
        <v>UHD LAC2</v>
      </c>
    </row>
    <row r="111" spans="1:10" ht="33" customHeight="1" x14ac:dyDescent="0.25">
      <c r="A111" s="50" t="s">
        <v>279</v>
      </c>
      <c r="B111" s="366">
        <f>'A3 Technique'!D215</f>
        <v>0.92982456140350878</v>
      </c>
      <c r="C111" s="366"/>
    </row>
    <row r="112" spans="1:10" ht="33" customHeight="1" x14ac:dyDescent="0.25">
      <c r="A112" s="50" t="s">
        <v>280</v>
      </c>
      <c r="B112" s="366">
        <f>'A4 Technique'!D215</f>
        <v>0.91666666666666663</v>
      </c>
      <c r="C112" s="366"/>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3" zoomScale="70" zoomScaleNormal="100" zoomScaleSheetLayoutView="70" workbookViewId="0">
      <selection activeCell="E699" sqref="D699:E69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8"/>
      <c r="E1" s="368"/>
      <c r="F1" s="368"/>
      <c r="G1" s="368"/>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69" t="s">
        <v>149</v>
      </c>
      <c r="B7" s="369"/>
      <c r="C7" s="369"/>
      <c r="D7" s="369"/>
      <c r="E7" s="369"/>
      <c r="F7" s="369"/>
      <c r="G7" s="93"/>
    </row>
    <row r="8" spans="1:7" ht="22.5" x14ac:dyDescent="0.45">
      <c r="A8" s="370" t="str">
        <f>'Page de garde'!D18</f>
        <v>UHD LAC2</v>
      </c>
      <c r="B8" s="370"/>
      <c r="C8" s="370"/>
      <c r="D8" s="370"/>
      <c r="E8" s="370"/>
      <c r="F8" s="370"/>
      <c r="G8" s="93"/>
    </row>
    <row r="9" spans="1:7" ht="22.5" x14ac:dyDescent="0.45">
      <c r="A9" s="94" t="s">
        <v>39</v>
      </c>
      <c r="B9" s="371" t="s">
        <v>465</v>
      </c>
      <c r="C9" s="371"/>
      <c r="D9" s="371"/>
      <c r="E9" s="371"/>
      <c r="F9" s="371"/>
      <c r="G9" s="93"/>
    </row>
    <row r="10" spans="1:7" ht="22.5" x14ac:dyDescent="0.45">
      <c r="A10" s="95" t="s">
        <v>41</v>
      </c>
      <c r="B10" s="372" t="s">
        <v>466</v>
      </c>
      <c r="C10" s="372"/>
      <c r="D10" s="372"/>
      <c r="E10" s="372"/>
      <c r="F10" s="372"/>
      <c r="G10" s="93"/>
    </row>
    <row r="11" spans="1:7" ht="22.5" x14ac:dyDescent="0.45">
      <c r="A11" s="94" t="s">
        <v>40</v>
      </c>
      <c r="B11" s="373">
        <v>43704</v>
      </c>
      <c r="C11" s="373"/>
      <c r="D11" s="373"/>
      <c r="E11" s="373"/>
      <c r="F11" s="373"/>
      <c r="G11" s="93"/>
    </row>
    <row r="12" spans="1:7" ht="22.5" x14ac:dyDescent="0.45">
      <c r="A12" s="94" t="s">
        <v>198</v>
      </c>
      <c r="B12" s="378">
        <f>D719</f>
        <v>0.89389534883720934</v>
      </c>
      <c r="C12" s="378"/>
      <c r="D12" s="378"/>
      <c r="E12" s="378"/>
      <c r="F12" s="378"/>
      <c r="G12" s="93"/>
    </row>
    <row r="13" spans="1:7" ht="22.5" x14ac:dyDescent="0.45">
      <c r="A13" s="92"/>
      <c r="B13" s="90"/>
      <c r="C13" s="90"/>
      <c r="D13" s="368"/>
      <c r="E13" s="368"/>
      <c r="F13" s="368"/>
      <c r="G13" s="368"/>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43704</v>
      </c>
      <c r="B16" s="99"/>
      <c r="C16" s="99"/>
      <c r="D16" s="99"/>
      <c r="E16" s="99"/>
      <c r="F16" s="99"/>
      <c r="G16" s="96"/>
    </row>
    <row r="17" spans="1:8" ht="16.5" customHeight="1" x14ac:dyDescent="0.4">
      <c r="A17" s="375" t="s">
        <v>28</v>
      </c>
      <c r="B17" s="376" t="s">
        <v>29</v>
      </c>
      <c r="C17" s="376"/>
      <c r="D17" s="376" t="s">
        <v>42</v>
      </c>
      <c r="E17" s="377" t="s">
        <v>264</v>
      </c>
      <c r="F17" s="377" t="s">
        <v>294</v>
      </c>
      <c r="G17" s="96"/>
    </row>
    <row r="18" spans="1:8" ht="16.5" customHeight="1" x14ac:dyDescent="0.4">
      <c r="A18" s="375"/>
      <c r="B18" s="100" t="s">
        <v>32</v>
      </c>
      <c r="C18" s="100" t="s">
        <v>31</v>
      </c>
      <c r="D18" s="376"/>
      <c r="E18" s="377"/>
      <c r="F18" s="377"/>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105" x14ac:dyDescent="0.4">
      <c r="A21" s="103" t="s">
        <v>9</v>
      </c>
      <c r="B21" s="104">
        <v>1</v>
      </c>
      <c r="C21" s="104"/>
      <c r="D21" s="105" t="s">
        <v>506</v>
      </c>
      <c r="E21" s="105" t="s">
        <v>509</v>
      </c>
      <c r="F21" s="105" t="s">
        <v>292</v>
      </c>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9</v>
      </c>
      <c r="E26" s="90"/>
      <c r="F26" s="96"/>
      <c r="G26" s="96"/>
    </row>
    <row r="27" spans="1:8" ht="21" x14ac:dyDescent="0.4">
      <c r="A27" s="108" t="s">
        <v>33</v>
      </c>
      <c r="B27" s="109"/>
      <c r="C27" s="110"/>
      <c r="D27" s="111">
        <f>D26/(COUNT(B21:C25)*2)</f>
        <v>0.9</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2" t="str">
        <f>IF(D43=1, 2, IF(AND(D43&lt;1,D43&gt;0), 1, IF(D43=0,"0","NA")))</f>
        <v>NA</v>
      </c>
      <c r="C43" s="104"/>
      <c r="D43" s="319" t="str">
        <f>IFERROR(E43/F43,"N.A")</f>
        <v>N.A</v>
      </c>
      <c r="E43" s="353"/>
      <c r="F43" s="353"/>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26" t="s">
        <v>36</v>
      </c>
      <c r="B47" s="124"/>
      <c r="C47" s="125"/>
      <c r="D47" s="126">
        <f>SUM(D44,D26)</f>
        <v>33</v>
      </c>
      <c r="E47" s="90"/>
      <c r="F47" s="96"/>
      <c r="G47" s="96"/>
    </row>
    <row r="48" spans="1:7" ht="22.5" x14ac:dyDescent="0.45">
      <c r="A48" s="326" t="s">
        <v>166</v>
      </c>
      <c r="B48" s="124"/>
      <c r="C48" s="125"/>
      <c r="D48" s="127">
        <f>D47/(COUNT(B30:C37,B21:C25,B39:C43)*2)</f>
        <v>0.97058823529411764</v>
      </c>
      <c r="E48" s="90"/>
      <c r="F48" s="96"/>
      <c r="G48" s="96"/>
    </row>
    <row r="49" spans="1:7" ht="21" x14ac:dyDescent="0.3">
      <c r="A49" s="374"/>
      <c r="B49" s="374"/>
      <c r="C49" s="374"/>
      <c r="D49" s="374"/>
      <c r="E49" s="374"/>
      <c r="F49" s="374"/>
      <c r="G49" s="374"/>
    </row>
    <row r="50" spans="1:7" ht="22.5" x14ac:dyDescent="0.45">
      <c r="A50" s="244" t="s">
        <v>107</v>
      </c>
      <c r="B50" s="244"/>
      <c r="C50" s="244"/>
      <c r="D50" s="244"/>
      <c r="E50" s="244"/>
      <c r="F50" s="244"/>
      <c r="G50" s="96"/>
    </row>
    <row r="51" spans="1:7" ht="21" x14ac:dyDescent="0.4">
      <c r="A51" s="129">
        <f>B11</f>
        <v>43704</v>
      </c>
      <c r="B51" s="96"/>
      <c r="C51" s="96"/>
      <c r="D51" s="96"/>
      <c r="E51" s="90"/>
      <c r="F51" s="96"/>
      <c r="G51" s="96"/>
    </row>
    <row r="52" spans="1:7" ht="21" x14ac:dyDescent="0.4">
      <c r="A52" s="375" t="s">
        <v>28</v>
      </c>
      <c r="B52" s="376" t="s">
        <v>29</v>
      </c>
      <c r="C52" s="376"/>
      <c r="D52" s="376" t="s">
        <v>42</v>
      </c>
      <c r="E52" s="377" t="s">
        <v>264</v>
      </c>
      <c r="F52" s="377" t="s">
        <v>295</v>
      </c>
      <c r="G52" s="96"/>
    </row>
    <row r="53" spans="1:7" ht="21" x14ac:dyDescent="0.4">
      <c r="A53" s="375"/>
      <c r="B53" s="100" t="s">
        <v>32</v>
      </c>
      <c r="C53" s="100" t="s">
        <v>31</v>
      </c>
      <c r="D53" s="376"/>
      <c r="E53" s="377"/>
      <c r="F53" s="377"/>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6"/>
      <c r="B64" s="387"/>
      <c r="C64" s="387"/>
      <c r="D64" s="387"/>
      <c r="E64" s="387"/>
      <c r="F64" s="387"/>
      <c r="G64" s="387"/>
    </row>
    <row r="65" spans="1:7" ht="43.5" customHeight="1" x14ac:dyDescent="0.4">
      <c r="A65" s="382" t="s">
        <v>341</v>
      </c>
      <c r="B65" s="382"/>
      <c r="C65" s="382"/>
      <c r="D65" s="382"/>
      <c r="E65" s="382"/>
      <c r="F65" s="382"/>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8"/>
      <c r="B83" s="388"/>
      <c r="C83" s="388"/>
      <c r="D83" s="388"/>
      <c r="E83" s="388"/>
      <c r="F83" s="388"/>
      <c r="G83" s="388"/>
    </row>
    <row r="84" spans="1:7" ht="45" customHeight="1" x14ac:dyDescent="0.45">
      <c r="A84" s="389" t="s">
        <v>342</v>
      </c>
      <c r="B84" s="389"/>
      <c r="C84" s="389"/>
      <c r="D84" s="389"/>
      <c r="E84" s="389"/>
      <c r="F84" s="389"/>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9"/>
      <c r="B101" s="380"/>
      <c r="C101" s="380"/>
      <c r="D101" s="380"/>
      <c r="E101" s="380"/>
      <c r="F101" s="381"/>
      <c r="G101" s="96"/>
    </row>
    <row r="102" spans="1:7" ht="46.5" customHeight="1" x14ac:dyDescent="0.4">
      <c r="A102" s="382" t="s">
        <v>343</v>
      </c>
      <c r="B102" s="382"/>
      <c r="C102" s="382"/>
      <c r="D102" s="382"/>
      <c r="E102" s="382"/>
      <c r="F102" s="382"/>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9"/>
      <c r="B109" s="380"/>
      <c r="C109" s="380"/>
      <c r="D109" s="380"/>
      <c r="E109" s="380"/>
      <c r="F109" s="381"/>
      <c r="G109" s="96"/>
    </row>
    <row r="110" spans="1:7" ht="39.75" customHeight="1" x14ac:dyDescent="0.4">
      <c r="A110" s="382" t="s">
        <v>375</v>
      </c>
      <c r="B110" s="382"/>
      <c r="C110" s="382"/>
      <c r="D110" s="382"/>
      <c r="E110" s="382"/>
      <c r="F110" s="382"/>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0"/>
      <c r="B118" s="380"/>
      <c r="C118" s="380"/>
      <c r="D118" s="380"/>
      <c r="E118" s="380"/>
      <c r="F118" s="380"/>
      <c r="G118" s="96"/>
    </row>
    <row r="119" spans="1:7" ht="22.5" x14ac:dyDescent="0.4">
      <c r="A119" s="382" t="s">
        <v>304</v>
      </c>
      <c r="B119" s="382"/>
      <c r="C119" s="382"/>
      <c r="D119" s="382"/>
      <c r="E119" s="382"/>
      <c r="F119" s="382"/>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362</v>
      </c>
      <c r="B122" s="252" t="s">
        <v>30</v>
      </c>
      <c r="C122" s="137"/>
      <c r="D122" s="144"/>
      <c r="E122" s="106"/>
      <c r="F122" s="209"/>
      <c r="G122" s="96"/>
    </row>
    <row r="123" spans="1:7" ht="2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3"/>
      <c r="B130" s="383"/>
      <c r="C130" s="383"/>
      <c r="D130" s="383"/>
      <c r="E130" s="383"/>
      <c r="F130" s="383"/>
      <c r="G130" s="96"/>
    </row>
    <row r="131" spans="1:16384" ht="22.5" customHeight="1" x14ac:dyDescent="0.4">
      <c r="A131" s="384" t="s">
        <v>404</v>
      </c>
      <c r="B131" s="384"/>
      <c r="C131" s="384"/>
      <c r="D131" s="384"/>
      <c r="E131" s="384"/>
      <c r="F131" s="384"/>
      <c r="G131" s="96"/>
    </row>
    <row r="132" spans="1:16384" ht="22.5" customHeight="1" x14ac:dyDescent="0.4">
      <c r="A132" s="385"/>
      <c r="B132" s="385"/>
      <c r="C132" s="385"/>
      <c r="D132" s="385"/>
      <c r="E132" s="385"/>
      <c r="F132" s="385"/>
      <c r="G132" s="96"/>
    </row>
    <row r="133" spans="1:16384" s="258" customFormat="1" ht="22.5" customHeight="1" x14ac:dyDescent="0.25">
      <c r="A133" s="375" t="s">
        <v>28</v>
      </c>
      <c r="B133" s="376" t="s">
        <v>29</v>
      </c>
      <c r="C133" s="376"/>
      <c r="D133" s="376" t="s">
        <v>42</v>
      </c>
      <c r="E133" s="377" t="s">
        <v>264</v>
      </c>
      <c r="F133" s="377" t="s">
        <v>295</v>
      </c>
    </row>
    <row r="134" spans="1:16384" s="258" customFormat="1" ht="22.5" customHeight="1" x14ac:dyDescent="0.25">
      <c r="A134" s="375"/>
      <c r="B134" s="100" t="s">
        <v>32</v>
      </c>
      <c r="C134" s="100" t="s">
        <v>31</v>
      </c>
      <c r="D134" s="376"/>
      <c r="E134" s="377"/>
      <c r="F134" s="377"/>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1" t="s">
        <v>441</v>
      </c>
      <c r="B137" s="391"/>
      <c r="C137" s="391"/>
      <c r="D137" s="391"/>
      <c r="E137" s="391"/>
      <c r="F137" s="391"/>
      <c r="G137" s="96"/>
    </row>
    <row r="138" spans="1:16384" ht="22.5" x14ac:dyDescent="0.45">
      <c r="A138" s="275" t="s">
        <v>50</v>
      </c>
      <c r="B138" s="104">
        <v>2</v>
      </c>
      <c r="C138" s="118" t="str">
        <f>IF(B138=0, -10, "0")</f>
        <v>0</v>
      </c>
      <c r="D138" s="314"/>
      <c r="E138" s="210"/>
      <c r="F138" s="105"/>
      <c r="G138" s="96"/>
    </row>
    <row r="139" spans="1:16384" ht="105" x14ac:dyDescent="0.4">
      <c r="A139" s="107" t="s">
        <v>327</v>
      </c>
      <c r="B139" s="104">
        <v>0</v>
      </c>
      <c r="C139" s="107"/>
      <c r="D139" s="107" t="s">
        <v>535</v>
      </c>
      <c r="E139" s="107" t="s">
        <v>519</v>
      </c>
      <c r="F139" s="209" t="s">
        <v>292</v>
      </c>
      <c r="G139" s="96"/>
    </row>
    <row r="140" spans="1:16384" ht="21" x14ac:dyDescent="0.4">
      <c r="A140" s="107" t="s">
        <v>328</v>
      </c>
      <c r="B140" s="104">
        <v>2</v>
      </c>
      <c r="C140" s="107"/>
      <c r="D140" s="107"/>
      <c r="E140" s="107"/>
      <c r="F140" s="209"/>
      <c r="G140" s="96"/>
    </row>
    <row r="141" spans="1:16384" ht="84" x14ac:dyDescent="0.4">
      <c r="A141" s="107" t="s">
        <v>357</v>
      </c>
      <c r="B141" s="104">
        <v>1</v>
      </c>
      <c r="C141" s="107"/>
      <c r="D141" s="107" t="s">
        <v>489</v>
      </c>
      <c r="E141" s="107" t="s">
        <v>490</v>
      </c>
      <c r="F141" s="209" t="s">
        <v>292</v>
      </c>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90" t="s">
        <v>340</v>
      </c>
      <c r="B144" s="390"/>
      <c r="C144" s="390"/>
      <c r="D144" s="390"/>
      <c r="E144" s="390"/>
      <c r="F144" s="390"/>
      <c r="G144" s="96"/>
    </row>
    <row r="145" spans="1:7" ht="63" x14ac:dyDescent="0.4">
      <c r="A145" s="149" t="s">
        <v>327</v>
      </c>
      <c r="B145" s="252">
        <v>1</v>
      </c>
      <c r="C145" s="149"/>
      <c r="D145" s="149" t="s">
        <v>487</v>
      </c>
      <c r="E145" s="149" t="s">
        <v>488</v>
      </c>
      <c r="F145" s="209" t="s">
        <v>292</v>
      </c>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354" t="str">
        <f>IF(B160=0, -5, "0")</f>
        <v>0</v>
      </c>
      <c r="D160" s="107"/>
      <c r="E160" s="107"/>
      <c r="F160" s="209"/>
      <c r="G160" s="96"/>
    </row>
    <row r="161" spans="1:7" ht="21" x14ac:dyDescent="0.4">
      <c r="A161" s="379"/>
      <c r="B161" s="380"/>
      <c r="C161" s="380"/>
      <c r="D161" s="380"/>
      <c r="E161" s="380"/>
      <c r="F161" s="380"/>
      <c r="G161" s="96"/>
    </row>
    <row r="162" spans="1:7" ht="32.25" customHeight="1" x14ac:dyDescent="0.4">
      <c r="A162" s="391" t="s">
        <v>442</v>
      </c>
      <c r="B162" s="391"/>
      <c r="C162" s="391"/>
      <c r="D162" s="391"/>
      <c r="E162" s="391"/>
      <c r="F162" s="391"/>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189" x14ac:dyDescent="0.4">
      <c r="A168" s="107" t="s">
        <v>390</v>
      </c>
      <c r="B168" s="104">
        <v>1</v>
      </c>
      <c r="C168" s="107"/>
      <c r="D168" s="107" t="s">
        <v>536</v>
      </c>
      <c r="E168" s="105" t="s">
        <v>494</v>
      </c>
      <c r="F168" s="209" t="s">
        <v>292</v>
      </c>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92"/>
      <c r="B172" s="393"/>
      <c r="C172" s="393"/>
      <c r="D172" s="393"/>
      <c r="E172" s="393"/>
      <c r="F172" s="393"/>
      <c r="G172" s="96"/>
    </row>
    <row r="173" spans="1:7" ht="32.25" customHeight="1" x14ac:dyDescent="0.4">
      <c r="A173" s="391" t="s">
        <v>304</v>
      </c>
      <c r="B173" s="391"/>
      <c r="C173" s="391"/>
      <c r="D173" s="391"/>
      <c r="E173" s="391"/>
      <c r="F173" s="391"/>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v>1</v>
      </c>
      <c r="C181" s="103"/>
      <c r="D181" s="319">
        <v>0.5</v>
      </c>
      <c r="E181" s="353"/>
      <c r="F181" s="353"/>
      <c r="G181" s="96"/>
    </row>
    <row r="182" spans="1:7" ht="22.5" x14ac:dyDescent="0.4">
      <c r="A182" s="231" t="s">
        <v>418</v>
      </c>
      <c r="B182" s="394"/>
      <c r="C182" s="395"/>
      <c r="D182" s="243">
        <f>SUM(B145:C160,B174:C181,B163:C171,B138:C142)</f>
        <v>68</v>
      </c>
      <c r="E182" s="90"/>
      <c r="F182" s="96"/>
      <c r="G182" s="96"/>
    </row>
    <row r="183" spans="1:7" ht="22.5" x14ac:dyDescent="0.4">
      <c r="A183" s="231" t="s">
        <v>419</v>
      </c>
      <c r="B183" s="219"/>
      <c r="C183" s="220"/>
      <c r="D183" s="221">
        <f>D182/(COUNT(B138:C142,B145:C160,B163:C171,B174:C181)*2)</f>
        <v>0.91891891891891897</v>
      </c>
      <c r="E183" s="90"/>
      <c r="F183" s="96"/>
      <c r="G183" s="96"/>
    </row>
    <row r="184" spans="1:7" ht="21" x14ac:dyDescent="0.4">
      <c r="A184" s="402"/>
      <c r="B184" s="402"/>
      <c r="C184" s="402"/>
      <c r="D184" s="402"/>
      <c r="E184" s="402"/>
      <c r="F184" s="402"/>
      <c r="G184" s="96"/>
    </row>
    <row r="185" spans="1:7" ht="22.5" x14ac:dyDescent="0.45">
      <c r="A185" s="97" t="s">
        <v>100</v>
      </c>
      <c r="B185" s="97"/>
      <c r="C185" s="97"/>
      <c r="D185" s="97"/>
      <c r="E185" s="97"/>
      <c r="F185" s="97"/>
      <c r="G185" s="96"/>
    </row>
    <row r="186" spans="1:7" ht="21" x14ac:dyDescent="0.4">
      <c r="A186" s="129">
        <f>B11</f>
        <v>43704</v>
      </c>
      <c r="B186" s="96"/>
      <c r="C186" s="96"/>
      <c r="D186" s="96"/>
      <c r="E186" s="90"/>
      <c r="F186" s="96"/>
      <c r="G186" s="96"/>
    </row>
    <row r="187" spans="1:7" ht="21" x14ac:dyDescent="0.4">
      <c r="A187" s="375" t="s">
        <v>28</v>
      </c>
      <c r="B187" s="376" t="s">
        <v>29</v>
      </c>
      <c r="C187" s="376"/>
      <c r="D187" s="376" t="s">
        <v>42</v>
      </c>
      <c r="E187" s="377" t="s">
        <v>264</v>
      </c>
      <c r="F187" s="377" t="s">
        <v>295</v>
      </c>
      <c r="G187" s="96"/>
    </row>
    <row r="188" spans="1:7" ht="21" x14ac:dyDescent="0.4">
      <c r="A188" s="375"/>
      <c r="B188" s="100" t="s">
        <v>32</v>
      </c>
      <c r="C188" s="100" t="s">
        <v>31</v>
      </c>
      <c r="D188" s="376"/>
      <c r="E188" s="377"/>
      <c r="F188" s="377"/>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01" customHeight="1" x14ac:dyDescent="0.4">
      <c r="A194" s="130" t="s">
        <v>325</v>
      </c>
      <c r="B194" s="104">
        <v>1</v>
      </c>
      <c r="C194" s="104"/>
      <c r="D194" s="105" t="s">
        <v>530</v>
      </c>
      <c r="E194" s="105" t="s">
        <v>531</v>
      </c>
      <c r="F194" s="105" t="s">
        <v>292</v>
      </c>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6" t="s">
        <v>34</v>
      </c>
      <c r="B199" s="397"/>
      <c r="C199" s="398"/>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374"/>
      <c r="B201" s="374"/>
      <c r="C201" s="374"/>
      <c r="D201" s="374"/>
      <c r="E201" s="374"/>
      <c r="F201" s="374"/>
      <c r="G201" s="96"/>
    </row>
    <row r="202" spans="1:7" ht="22.5" x14ac:dyDescent="0.4">
      <c r="A202" s="113" t="s">
        <v>104</v>
      </c>
      <c r="B202" s="155"/>
      <c r="C202" s="114"/>
      <c r="D202" s="114"/>
      <c r="E202" s="114"/>
      <c r="F202" s="114"/>
      <c r="G202" s="96"/>
    </row>
    <row r="203" spans="1:7" ht="84" x14ac:dyDescent="0.4">
      <c r="A203" s="103" t="s">
        <v>208</v>
      </c>
      <c r="B203" s="104">
        <v>1</v>
      </c>
      <c r="C203" s="104"/>
      <c r="D203" s="141" t="s">
        <v>495</v>
      </c>
      <c r="E203" s="141" t="s">
        <v>496</v>
      </c>
      <c r="F203" s="105" t="s">
        <v>292</v>
      </c>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96" t="s">
        <v>34</v>
      </c>
      <c r="B223" s="397"/>
      <c r="C223" s="398"/>
      <c r="D223" s="123">
        <f>SUM(B203:C222)</f>
        <v>39</v>
      </c>
      <c r="E223" s="90"/>
      <c r="F223" s="96"/>
      <c r="G223" s="96"/>
    </row>
    <row r="224" spans="1:7" ht="21" x14ac:dyDescent="0.4">
      <c r="A224" s="108" t="s">
        <v>33</v>
      </c>
      <c r="B224" s="109"/>
      <c r="C224" s="110"/>
      <c r="D224" s="111">
        <f>D223/(COUNT(B203:C222)*2)</f>
        <v>0.97499999999999998</v>
      </c>
      <c r="E224" s="90"/>
      <c r="F224" s="96"/>
      <c r="G224" s="96"/>
    </row>
    <row r="225" spans="1:7" ht="21" x14ac:dyDescent="0.4">
      <c r="A225" s="374"/>
      <c r="B225" s="374"/>
      <c r="C225" s="374"/>
      <c r="D225" s="374"/>
      <c r="E225" s="374"/>
      <c r="F225" s="374"/>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399" t="s">
        <v>304</v>
      </c>
      <c r="B232" s="400"/>
      <c r="C232" s="400"/>
      <c r="D232" s="401"/>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v>1</v>
      </c>
      <c r="C240" s="137"/>
      <c r="D240" s="319">
        <v>0.83299999999999996</v>
      </c>
      <c r="E240" s="353"/>
      <c r="F240" s="353"/>
      <c r="G240" s="96"/>
    </row>
    <row r="241" spans="1:7" ht="21" x14ac:dyDescent="0.4">
      <c r="A241" s="396" t="s">
        <v>34</v>
      </c>
      <c r="B241" s="397"/>
      <c r="C241" s="398"/>
      <c r="D241" s="108">
        <f>SUM(B227:C231,B233:C240)</f>
        <v>23</v>
      </c>
      <c r="E241" s="90"/>
      <c r="F241" s="96"/>
      <c r="G241" s="96"/>
    </row>
    <row r="242" spans="1:7" ht="21" x14ac:dyDescent="0.4">
      <c r="A242" s="108" t="s">
        <v>33</v>
      </c>
      <c r="B242" s="109"/>
      <c r="C242" s="110"/>
      <c r="D242" s="111">
        <f>D241/(COUNT(B227:C231,B233:C240)*2)</f>
        <v>0.95833333333333337</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77</v>
      </c>
      <c r="E244" s="90"/>
      <c r="F244" s="96"/>
      <c r="G244" s="96"/>
    </row>
    <row r="245" spans="1:7" ht="22.5" x14ac:dyDescent="0.45">
      <c r="A245" s="326" t="s">
        <v>422</v>
      </c>
      <c r="B245" s="153"/>
      <c r="C245" s="154"/>
      <c r="D245" s="127">
        <f>D244/(COUNT(B227:C231,B191:C198,B203:C222,B233:C240)*2)</f>
        <v>0.96250000000000002</v>
      </c>
      <c r="E245" s="90"/>
      <c r="F245" s="96"/>
      <c r="G245" s="96"/>
    </row>
    <row r="246" spans="1:7" ht="21" x14ac:dyDescent="0.4">
      <c r="A246" s="374"/>
      <c r="B246" s="374"/>
      <c r="C246" s="374"/>
      <c r="D246" s="374"/>
      <c r="E246" s="374"/>
      <c r="F246" s="374"/>
      <c r="G246" s="96"/>
    </row>
    <row r="247" spans="1:7" ht="22.5" x14ac:dyDescent="0.45">
      <c r="A247" s="97" t="s">
        <v>101</v>
      </c>
      <c r="B247" s="97"/>
      <c r="C247" s="97"/>
      <c r="D247" s="97"/>
      <c r="E247" s="97"/>
      <c r="F247" s="97"/>
      <c r="G247" s="96"/>
    </row>
    <row r="248" spans="1:7" ht="21" x14ac:dyDescent="0.4">
      <c r="A248" s="129">
        <f>B11</f>
        <v>43704</v>
      </c>
      <c r="B248" s="96"/>
      <c r="C248" s="96"/>
      <c r="D248" s="96"/>
      <c r="E248" s="90"/>
      <c r="F248" s="96"/>
      <c r="G248" s="96"/>
    </row>
    <row r="249" spans="1:7" ht="21" x14ac:dyDescent="0.4">
      <c r="A249" s="375" t="s">
        <v>28</v>
      </c>
      <c r="B249" s="376" t="s">
        <v>29</v>
      </c>
      <c r="C249" s="376"/>
      <c r="D249" s="376" t="s">
        <v>42</v>
      </c>
      <c r="E249" s="377" t="s">
        <v>264</v>
      </c>
      <c r="F249" s="377" t="s">
        <v>295</v>
      </c>
      <c r="G249" s="96"/>
    </row>
    <row r="250" spans="1:7" ht="21" x14ac:dyDescent="0.4">
      <c r="A250" s="375"/>
      <c r="B250" s="100" t="s">
        <v>32</v>
      </c>
      <c r="C250" s="100" t="s">
        <v>31</v>
      </c>
      <c r="D250" s="376"/>
      <c r="E250" s="377"/>
      <c r="F250" s="377"/>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6" t="s">
        <v>34</v>
      </c>
      <c r="B261" s="397"/>
      <c r="C261" s="398"/>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3"/>
      <c r="B286" s="403"/>
      <c r="C286" s="403"/>
      <c r="D286" s="403"/>
      <c r="E286" s="403"/>
      <c r="F286" s="403"/>
      <c r="G286" s="96"/>
    </row>
    <row r="287" spans="1:7" ht="31.5" customHeight="1" x14ac:dyDescent="0.4">
      <c r="A287" s="404" t="s">
        <v>304</v>
      </c>
      <c r="B287" s="404"/>
      <c r="C287" s="404"/>
      <c r="D287" s="404"/>
      <c r="E287" s="404"/>
      <c r="F287" s="404"/>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2</v>
      </c>
      <c r="C295" s="104"/>
      <c r="D295" s="319">
        <v>1</v>
      </c>
      <c r="E295" s="353"/>
      <c r="F295" s="353"/>
      <c r="G295" s="96"/>
    </row>
    <row r="296" spans="1:7" ht="21" x14ac:dyDescent="0.4">
      <c r="A296" s="123" t="s">
        <v>34</v>
      </c>
      <c r="B296" s="123"/>
      <c r="C296" s="123"/>
      <c r="D296" s="123">
        <f>SUM(B265:C285,B288:C295)</f>
        <v>56</v>
      </c>
      <c r="E296" s="90"/>
      <c r="F296" s="96"/>
      <c r="G296" s="96"/>
    </row>
    <row r="297" spans="1:7" ht="21" x14ac:dyDescent="0.4">
      <c r="A297" s="108" t="s">
        <v>33</v>
      </c>
      <c r="B297" s="109"/>
      <c r="C297" s="110"/>
      <c r="D297" s="111">
        <f>D296/(COUNT(B265:C285,B288:C295)*2)</f>
        <v>1</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72</v>
      </c>
      <c r="E299" s="90"/>
      <c r="F299" s="96"/>
      <c r="G299" s="96"/>
    </row>
    <row r="300" spans="1:7" ht="22.5" x14ac:dyDescent="0.45">
      <c r="A300" s="326" t="s">
        <v>424</v>
      </c>
      <c r="B300" s="153"/>
      <c r="C300" s="154"/>
      <c r="D300" s="127">
        <f>D299/(COUNT(B253:C260,B265:C285,B288:C295)*2)</f>
        <v>1</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43704</v>
      </c>
      <c r="B303" s="96"/>
      <c r="C303" s="96"/>
      <c r="D303" s="96"/>
      <c r="E303" s="90"/>
      <c r="F303" s="96"/>
      <c r="G303" s="96"/>
    </row>
    <row r="304" spans="1:7" ht="21" x14ac:dyDescent="0.4">
      <c r="A304" s="375" t="s">
        <v>28</v>
      </c>
      <c r="B304" s="376" t="s">
        <v>29</v>
      </c>
      <c r="C304" s="376"/>
      <c r="D304" s="376" t="s">
        <v>42</v>
      </c>
      <c r="E304" s="377" t="s">
        <v>264</v>
      </c>
      <c r="F304" s="377" t="s">
        <v>295</v>
      </c>
      <c r="G304" s="96"/>
    </row>
    <row r="305" spans="1:7" ht="21" x14ac:dyDescent="0.4">
      <c r="A305" s="375"/>
      <c r="B305" s="100" t="s">
        <v>32</v>
      </c>
      <c r="C305" s="100" t="s">
        <v>31</v>
      </c>
      <c r="D305" s="376"/>
      <c r="E305" s="377"/>
      <c r="F305" s="377"/>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105" x14ac:dyDescent="0.4">
      <c r="A320" s="103" t="s">
        <v>143</v>
      </c>
      <c r="B320" s="104">
        <v>1</v>
      </c>
      <c r="C320" s="118"/>
      <c r="D320" s="141" t="s">
        <v>520</v>
      </c>
      <c r="E320" s="105" t="s">
        <v>521</v>
      </c>
      <c r="F320" s="105" t="s">
        <v>293</v>
      </c>
      <c r="G320" s="96"/>
    </row>
    <row r="321" spans="1:7" ht="91.5" customHeight="1" x14ac:dyDescent="0.4">
      <c r="A321" s="103" t="s">
        <v>134</v>
      </c>
      <c r="B321" s="104">
        <v>0</v>
      </c>
      <c r="C321" s="118"/>
      <c r="D321" s="141" t="s">
        <v>476</v>
      </c>
      <c r="E321" s="105" t="s">
        <v>477</v>
      </c>
      <c r="F321" s="105" t="s">
        <v>292</v>
      </c>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351" customHeight="1" x14ac:dyDescent="0.4">
      <c r="A332" s="173" t="s">
        <v>58</v>
      </c>
      <c r="B332" s="104">
        <v>0</v>
      </c>
      <c r="C332" s="118">
        <f>IF(B332=0, -10, "0")</f>
        <v>-10</v>
      </c>
      <c r="D332" s="172" t="s">
        <v>510</v>
      </c>
      <c r="E332" s="105" t="s">
        <v>474</v>
      </c>
      <c r="F332" s="105" t="s">
        <v>293</v>
      </c>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42"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23</v>
      </c>
      <c r="E339" s="90"/>
      <c r="F339" s="96"/>
      <c r="G339" s="96"/>
    </row>
    <row r="340" spans="1:7" ht="21" x14ac:dyDescent="0.4">
      <c r="A340" s="108" t="s">
        <v>33</v>
      </c>
      <c r="B340" s="109"/>
      <c r="C340" s="110"/>
      <c r="D340" s="111">
        <f>D339/(COUNT(B320:C338)*2)</f>
        <v>0.57499999999999996</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84" x14ac:dyDescent="0.4">
      <c r="A343" s="103" t="s">
        <v>151</v>
      </c>
      <c r="B343" s="104">
        <v>1</v>
      </c>
      <c r="C343" s="104"/>
      <c r="D343" s="115" t="s">
        <v>470</v>
      </c>
      <c r="E343" s="105" t="s">
        <v>471</v>
      </c>
      <c r="F343" s="105" t="s">
        <v>292</v>
      </c>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147" x14ac:dyDescent="0.4">
      <c r="A347" s="103" t="s">
        <v>183</v>
      </c>
      <c r="B347" s="104">
        <v>0</v>
      </c>
      <c r="C347" s="104"/>
      <c r="D347" s="135" t="s">
        <v>511</v>
      </c>
      <c r="E347" s="105" t="s">
        <v>473</v>
      </c>
      <c r="F347" s="105" t="s">
        <v>292</v>
      </c>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7"/>
      <c r="B352" s="407"/>
      <c r="C352" s="407"/>
      <c r="D352" s="407"/>
      <c r="E352" s="407"/>
      <c r="F352" s="407"/>
      <c r="G352" s="407"/>
    </row>
    <row r="353" spans="1:7" ht="32.25" customHeight="1" x14ac:dyDescent="0.4">
      <c r="A353" s="408" t="s">
        <v>304</v>
      </c>
      <c r="B353" s="408"/>
      <c r="C353" s="408"/>
      <c r="D353" s="408"/>
      <c r="E353" s="408"/>
      <c r="F353" s="408"/>
      <c r="G353" s="96"/>
    </row>
    <row r="354" spans="1:7" ht="21" x14ac:dyDescent="0.4">
      <c r="A354" s="107" t="s">
        <v>322</v>
      </c>
      <c r="B354" s="104">
        <v>2</v>
      </c>
      <c r="C354" s="241"/>
      <c r="D354" s="241"/>
      <c r="E354" s="241"/>
      <c r="F354" s="105"/>
      <c r="G354" s="96"/>
    </row>
    <row r="355" spans="1:7" ht="105" x14ac:dyDescent="0.4">
      <c r="A355" s="107" t="s">
        <v>296</v>
      </c>
      <c r="B355" s="104">
        <v>0</v>
      </c>
      <c r="C355" s="176"/>
      <c r="D355" s="103" t="s">
        <v>478</v>
      </c>
      <c r="E355" s="103" t="s">
        <v>479</v>
      </c>
      <c r="F355" s="105" t="s">
        <v>292</v>
      </c>
      <c r="G355" s="96"/>
    </row>
    <row r="356" spans="1:7" ht="84" x14ac:dyDescent="0.4">
      <c r="A356" s="107" t="s">
        <v>362</v>
      </c>
      <c r="B356" s="104">
        <v>0</v>
      </c>
      <c r="C356" s="104"/>
      <c r="D356" s="167" t="s">
        <v>480</v>
      </c>
      <c r="E356" s="105" t="s">
        <v>481</v>
      </c>
      <c r="F356" s="105" t="s">
        <v>292</v>
      </c>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0.75</v>
      </c>
      <c r="E361" s="353"/>
      <c r="F361" s="353"/>
      <c r="G361" s="96"/>
    </row>
    <row r="362" spans="1:7" ht="21" x14ac:dyDescent="0.4">
      <c r="A362" s="108" t="s">
        <v>34</v>
      </c>
      <c r="B362" s="108"/>
      <c r="C362" s="108"/>
      <c r="D362" s="108">
        <f>SUM(B343:C351,B354:C361)</f>
        <v>24</v>
      </c>
      <c r="E362" s="90"/>
      <c r="F362" s="96"/>
      <c r="G362" s="96"/>
    </row>
    <row r="363" spans="1:7" ht="21" x14ac:dyDescent="0.4">
      <c r="A363" s="108" t="s">
        <v>33</v>
      </c>
      <c r="B363" s="109"/>
      <c r="C363" s="110"/>
      <c r="D363" s="111">
        <f>D362/(COUNT(B343:C351,B354:C361)*2)</f>
        <v>0.75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63</v>
      </c>
      <c r="E365" s="90"/>
      <c r="F365" s="96"/>
      <c r="G365" s="96"/>
    </row>
    <row r="366" spans="1:7" ht="22.5" x14ac:dyDescent="0.45">
      <c r="A366" s="177" t="s">
        <v>426</v>
      </c>
      <c r="B366" s="178"/>
      <c r="C366" s="179"/>
      <c r="D366" s="180">
        <f>D365/(COUNT(B320:C338,B343:C351,B308:C315,B354:C361)*2)</f>
        <v>0.71590909090909094</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43704</v>
      </c>
      <c r="B369" s="96"/>
      <c r="C369" s="96"/>
      <c r="D369" s="96"/>
      <c r="E369" s="90"/>
      <c r="F369" s="96"/>
      <c r="G369" s="96"/>
    </row>
    <row r="370" spans="1:7" ht="21" x14ac:dyDescent="0.4">
      <c r="A370" s="375" t="s">
        <v>28</v>
      </c>
      <c r="B370" s="376" t="s">
        <v>29</v>
      </c>
      <c r="C370" s="376"/>
      <c r="D370" s="376" t="s">
        <v>42</v>
      </c>
      <c r="E370" s="377" t="s">
        <v>264</v>
      </c>
      <c r="F370" s="377" t="s">
        <v>295</v>
      </c>
      <c r="G370" s="96"/>
    </row>
    <row r="371" spans="1:7" ht="21" x14ac:dyDescent="0.4">
      <c r="A371" s="375"/>
      <c r="B371" s="100" t="s">
        <v>32</v>
      </c>
      <c r="C371" s="100" t="s">
        <v>31</v>
      </c>
      <c r="D371" s="376"/>
      <c r="E371" s="377"/>
      <c r="F371" s="377"/>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67.5" customHeight="1" x14ac:dyDescent="0.4">
      <c r="A389" s="135" t="s">
        <v>355</v>
      </c>
      <c r="B389" s="104">
        <v>1</v>
      </c>
      <c r="C389" s="104"/>
      <c r="D389" s="96" t="s">
        <v>485</v>
      </c>
      <c r="E389" s="105" t="s">
        <v>486</v>
      </c>
      <c r="F389" s="105" t="s">
        <v>292</v>
      </c>
      <c r="G389" s="96"/>
    </row>
    <row r="390" spans="1:7" ht="21" x14ac:dyDescent="0.4">
      <c r="A390" s="103" t="s">
        <v>152</v>
      </c>
      <c r="B390" s="104">
        <v>2</v>
      </c>
      <c r="C390" s="104"/>
      <c r="D390" s="156"/>
      <c r="E390" s="106"/>
      <c r="F390" s="105"/>
      <c r="G390" s="96"/>
    </row>
    <row r="391" spans="1:7" ht="22.5" x14ac:dyDescent="0.4">
      <c r="A391" s="173" t="s">
        <v>318</v>
      </c>
      <c r="B391" s="104">
        <v>2</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0</v>
      </c>
      <c r="C397" s="118">
        <f>IF(B397=0, -10, "0")</f>
        <v>-10</v>
      </c>
      <c r="D397" s="156" t="s">
        <v>533</v>
      </c>
      <c r="E397" s="105" t="s">
        <v>534</v>
      </c>
      <c r="F397" s="105" t="s">
        <v>292</v>
      </c>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98.25" customHeight="1" x14ac:dyDescent="0.4">
      <c r="A404" s="139" t="s">
        <v>63</v>
      </c>
      <c r="B404" s="104">
        <v>1</v>
      </c>
      <c r="C404" s="118" t="str">
        <f>IF(B404=0, -5, "0")</f>
        <v>0</v>
      </c>
      <c r="D404" s="156" t="s">
        <v>512</v>
      </c>
      <c r="E404" s="164" t="s">
        <v>484</v>
      </c>
      <c r="F404" s="105" t="s">
        <v>292</v>
      </c>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05"/>
      <c r="B410" s="388"/>
      <c r="C410" s="388"/>
      <c r="D410" s="388"/>
      <c r="E410" s="388"/>
      <c r="F410" s="388"/>
      <c r="G410" s="388"/>
    </row>
    <row r="411" spans="1:7" ht="24.75" x14ac:dyDescent="0.4">
      <c r="A411" s="406" t="s">
        <v>313</v>
      </c>
      <c r="B411" s="406"/>
      <c r="C411" s="406"/>
      <c r="D411" s="406"/>
      <c r="E411" s="406"/>
      <c r="F411" s="406"/>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105" x14ac:dyDescent="0.4">
      <c r="A416" s="262" t="s">
        <v>396</v>
      </c>
      <c r="B416" s="104">
        <v>0</v>
      </c>
      <c r="C416" s="104"/>
      <c r="D416" s="156" t="s">
        <v>529</v>
      </c>
      <c r="E416" s="105" t="s">
        <v>483</v>
      </c>
      <c r="F416" s="105" t="s">
        <v>292</v>
      </c>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427</v>
      </c>
      <c r="B419" s="104">
        <v>2</v>
      </c>
      <c r="C419" s="104"/>
      <c r="D419" s="319">
        <v>1</v>
      </c>
      <c r="E419" s="353"/>
      <c r="F419" s="353"/>
      <c r="G419" s="96"/>
    </row>
    <row r="420" spans="1:7" ht="21" x14ac:dyDescent="0.4">
      <c r="A420" s="108" t="s">
        <v>34</v>
      </c>
      <c r="B420" s="108"/>
      <c r="C420" s="108"/>
      <c r="D420" s="108">
        <f>SUM(B389:C409,B412:C419)</f>
        <v>40</v>
      </c>
      <c r="E420" s="90"/>
      <c r="F420" s="96"/>
      <c r="G420" s="96"/>
    </row>
    <row r="421" spans="1:7" ht="21" x14ac:dyDescent="0.4">
      <c r="A421" s="108" t="s">
        <v>33</v>
      </c>
      <c r="B421" s="109"/>
      <c r="C421" s="110"/>
      <c r="D421" s="111">
        <f>D420/(COUNT(B389:C409,B412:C419)*2)</f>
        <v>0.68965517241379315</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62</v>
      </c>
      <c r="E423" s="90"/>
      <c r="F423" s="96"/>
      <c r="G423" s="96"/>
    </row>
    <row r="424" spans="1:7" ht="22.5" x14ac:dyDescent="0.45">
      <c r="A424" s="326" t="s">
        <v>429</v>
      </c>
      <c r="B424" s="153"/>
      <c r="C424" s="154"/>
      <c r="D424" s="127">
        <f>D423/(COUNT(B374:C384,B389:C409,B412:C419)*2)</f>
        <v>0.77500000000000002</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43704</v>
      </c>
      <c r="B427" s="96"/>
      <c r="C427" s="96"/>
      <c r="D427" s="96"/>
      <c r="E427" s="90"/>
      <c r="F427" s="96"/>
      <c r="G427" s="96"/>
    </row>
    <row r="428" spans="1:7" ht="21" x14ac:dyDescent="0.4">
      <c r="A428" s="375" t="s">
        <v>28</v>
      </c>
      <c r="B428" s="376" t="s">
        <v>29</v>
      </c>
      <c r="C428" s="376"/>
      <c r="D428" s="376" t="s">
        <v>42</v>
      </c>
      <c r="E428" s="377" t="s">
        <v>264</v>
      </c>
      <c r="F428" s="377" t="s">
        <v>295</v>
      </c>
      <c r="G428" s="96"/>
    </row>
    <row r="429" spans="1:7" ht="21" x14ac:dyDescent="0.4">
      <c r="A429" s="375"/>
      <c r="B429" s="100" t="s">
        <v>32</v>
      </c>
      <c r="C429" s="100" t="s">
        <v>31</v>
      </c>
      <c r="D429" s="376"/>
      <c r="E429" s="377"/>
      <c r="F429" s="377"/>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6" t="s">
        <v>304</v>
      </c>
      <c r="B459" s="406"/>
      <c r="C459" s="406"/>
      <c r="D459" s="406"/>
      <c r="E459" s="406"/>
      <c r="F459" s="406"/>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v>2</v>
      </c>
      <c r="C466" s="104"/>
      <c r="D466" s="319">
        <v>1</v>
      </c>
      <c r="E466" s="353"/>
      <c r="F466" s="353"/>
      <c r="G466" s="96"/>
    </row>
    <row r="467" spans="1:7" ht="21" x14ac:dyDescent="0.4">
      <c r="A467" s="108" t="s">
        <v>34</v>
      </c>
      <c r="B467" s="123"/>
      <c r="C467" s="123"/>
      <c r="D467" s="197">
        <f>SUM(B444:C457,B460:C466)</f>
        <v>36</v>
      </c>
      <c r="E467" s="90"/>
      <c r="F467" s="96"/>
      <c r="G467" s="96"/>
    </row>
    <row r="468" spans="1:7" ht="21" x14ac:dyDescent="0.4">
      <c r="A468" s="108" t="s">
        <v>33</v>
      </c>
      <c r="B468" s="109"/>
      <c r="C468" s="110"/>
      <c r="D468" s="111">
        <f>D467/(COUNT(B444:C457,B460:C466)*2)</f>
        <v>1</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52</v>
      </c>
      <c r="E470" s="90"/>
      <c r="F470" s="96"/>
      <c r="G470" s="96"/>
    </row>
    <row r="471" spans="1:7" ht="22.5" x14ac:dyDescent="0.45">
      <c r="A471" s="326" t="s">
        <v>432</v>
      </c>
      <c r="B471" s="153"/>
      <c r="C471" s="154"/>
      <c r="D471" s="127">
        <f>D470/(COUNT(B444:C457,B432:C439,B460:C466)*2)</f>
        <v>1</v>
      </c>
      <c r="E471" s="90"/>
      <c r="F471" s="96"/>
      <c r="G471" s="96"/>
    </row>
    <row r="472" spans="1:7" ht="21" x14ac:dyDescent="0.4">
      <c r="A472" s="128"/>
      <c r="B472" s="96"/>
      <c r="C472" s="96"/>
      <c r="D472" s="96"/>
      <c r="E472" s="90"/>
      <c r="F472" s="96"/>
      <c r="G472" s="96"/>
    </row>
    <row r="473" spans="1:7" ht="24.75" x14ac:dyDescent="0.4">
      <c r="A473" s="412" t="s">
        <v>405</v>
      </c>
      <c r="B473" s="412"/>
      <c r="C473" s="412"/>
      <c r="D473" s="412"/>
      <c r="E473" s="412"/>
      <c r="F473" s="412"/>
      <c r="G473" s="96"/>
    </row>
    <row r="474" spans="1:7" ht="21" customHeight="1" x14ac:dyDescent="0.4">
      <c r="A474" s="191">
        <f>B11</f>
        <v>43704</v>
      </c>
      <c r="F474" s="2"/>
      <c r="G474" s="96"/>
    </row>
    <row r="475" spans="1:7" ht="21" x14ac:dyDescent="0.4">
      <c r="A475" s="413" t="s">
        <v>28</v>
      </c>
      <c r="B475" s="414" t="s">
        <v>29</v>
      </c>
      <c r="C475" s="414"/>
      <c r="D475" s="414" t="s">
        <v>42</v>
      </c>
      <c r="E475" s="415" t="s">
        <v>264</v>
      </c>
      <c r="F475" s="415" t="s">
        <v>295</v>
      </c>
      <c r="G475" s="96"/>
    </row>
    <row r="476" spans="1:7" ht="21" x14ac:dyDescent="0.4">
      <c r="A476" s="413"/>
      <c r="B476" s="254" t="s">
        <v>32</v>
      </c>
      <c r="C476" s="254" t="s">
        <v>31</v>
      </c>
      <c r="D476" s="414"/>
      <c r="E476" s="415"/>
      <c r="F476" s="415"/>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354</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365</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9"/>
      <c r="B507" s="409"/>
      <c r="C507" s="409"/>
      <c r="D507" s="409"/>
      <c r="E507" s="409"/>
      <c r="F507" s="409"/>
      <c r="G507" s="409"/>
    </row>
    <row r="508" spans="1:7" ht="26.25" customHeight="1" x14ac:dyDescent="0.5">
      <c r="A508" s="288" t="s">
        <v>304</v>
      </c>
      <c r="B508" s="410"/>
      <c r="C508" s="410"/>
      <c r="D508" s="410"/>
      <c r="E508" s="410"/>
      <c r="F508" s="410"/>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1" t="s">
        <v>97</v>
      </c>
      <c r="B520" s="411"/>
      <c r="C520" s="411"/>
      <c r="D520" s="411"/>
      <c r="E520" s="411"/>
      <c r="F520" s="411"/>
      <c r="G520" s="96"/>
    </row>
    <row r="521" spans="1:7" ht="22.5" customHeight="1" x14ac:dyDescent="0.4">
      <c r="A521" s="191">
        <f>B11</f>
        <v>43704</v>
      </c>
      <c r="B521" s="96"/>
      <c r="C521" s="96"/>
      <c r="D521" s="114"/>
      <c r="E521" s="114"/>
      <c r="F521" s="114"/>
      <c r="G521" s="96"/>
    </row>
    <row r="522" spans="1:7" ht="21" x14ac:dyDescent="0.4">
      <c r="A522" s="421" t="s">
        <v>28</v>
      </c>
      <c r="B522" s="423" t="s">
        <v>29</v>
      </c>
      <c r="C522" s="424"/>
      <c r="D522" s="376" t="s">
        <v>42</v>
      </c>
      <c r="E522" s="377" t="s">
        <v>264</v>
      </c>
      <c r="F522" s="377" t="s">
        <v>295</v>
      </c>
      <c r="G522" s="96"/>
    </row>
    <row r="523" spans="1:7" ht="21" x14ac:dyDescent="0.4">
      <c r="A523" s="422"/>
      <c r="B523" s="249" t="s">
        <v>32</v>
      </c>
      <c r="C523" s="250" t="s">
        <v>31</v>
      </c>
      <c r="D523" s="376"/>
      <c r="E523" s="377"/>
      <c r="F523" s="377"/>
      <c r="G523" s="96"/>
    </row>
    <row r="524" spans="1:7" ht="22.5" x14ac:dyDescent="0.4">
      <c r="A524" s="286"/>
      <c r="B524" s="287"/>
      <c r="C524" s="287"/>
      <c r="D524" s="283"/>
      <c r="E524" s="324"/>
      <c r="F524" s="324"/>
      <c r="G524" s="96"/>
    </row>
    <row r="525" spans="1:7" ht="24.75" x14ac:dyDescent="0.4">
      <c r="A525" s="289" t="s">
        <v>17</v>
      </c>
      <c r="B525" s="251"/>
      <c r="C525" s="425"/>
      <c r="D525" s="425"/>
      <c r="E525" s="425"/>
      <c r="F525" s="426"/>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96" t="s">
        <v>34</v>
      </c>
      <c r="B532" s="397"/>
      <c r="C532" s="398"/>
      <c r="D532" s="315">
        <f>SUM(B526:C531)</f>
        <v>12</v>
      </c>
      <c r="E532" s="202"/>
      <c r="F532" s="202"/>
      <c r="G532" s="96"/>
    </row>
    <row r="533" spans="1:7" ht="21" customHeight="1" x14ac:dyDescent="0.4">
      <c r="A533" s="396" t="s">
        <v>33</v>
      </c>
      <c r="B533" s="397"/>
      <c r="C533" s="398"/>
      <c r="D533" s="298">
        <f>D532/(COUNT(B526:C531)*2)</f>
        <v>1</v>
      </c>
      <c r="E533" s="202"/>
      <c r="F533" s="202"/>
      <c r="G533" s="96"/>
    </row>
    <row r="534" spans="1:7" ht="21" x14ac:dyDescent="0.4">
      <c r="A534" s="374"/>
      <c r="B534" s="374"/>
      <c r="C534" s="374"/>
      <c r="D534" s="374"/>
      <c r="E534" s="374"/>
      <c r="F534" s="374"/>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105" x14ac:dyDescent="0.4">
      <c r="A539" s="103" t="s">
        <v>113</v>
      </c>
      <c r="B539" s="104">
        <v>1</v>
      </c>
      <c r="C539" s="104"/>
      <c r="D539" s="161" t="s">
        <v>522</v>
      </c>
      <c r="E539" s="105" t="s">
        <v>523</v>
      </c>
      <c r="F539" s="105" t="s">
        <v>292</v>
      </c>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2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6"/>
      <c r="B546" s="407"/>
      <c r="C546" s="407"/>
      <c r="D546" s="407"/>
      <c r="E546" s="407"/>
      <c r="F546" s="407"/>
      <c r="G546" s="407"/>
    </row>
    <row r="547" spans="1:7" ht="35.25" customHeight="1" x14ac:dyDescent="0.4">
      <c r="A547" s="290" t="s">
        <v>304</v>
      </c>
      <c r="B547" s="265"/>
      <c r="C547" s="417"/>
      <c r="D547" s="417"/>
      <c r="E547" s="417"/>
      <c r="F547" s="418"/>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v>2</v>
      </c>
      <c r="C555" s="104"/>
      <c r="D555" s="319">
        <v>1</v>
      </c>
      <c r="E555" s="353"/>
      <c r="F555" s="353"/>
      <c r="G555" s="96"/>
    </row>
    <row r="556" spans="1:7" ht="21" x14ac:dyDescent="0.4">
      <c r="A556" s="419" t="s">
        <v>34</v>
      </c>
      <c r="B556" s="419"/>
      <c r="C556" s="420"/>
      <c r="D556" s="327">
        <f>SUM(B548:C555,B536:C545)</f>
        <v>33</v>
      </c>
      <c r="E556" s="90"/>
      <c r="F556" s="96"/>
      <c r="G556" s="96"/>
    </row>
    <row r="557" spans="1:7" ht="21" x14ac:dyDescent="0.4">
      <c r="A557" s="419" t="s">
        <v>33</v>
      </c>
      <c r="B557" s="419"/>
      <c r="C557" s="419"/>
      <c r="D557" s="298">
        <f>D556/(COUNT(B548:C555,B536:C545)*2)</f>
        <v>0.97058823529411764</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45</v>
      </c>
      <c r="E559" s="90"/>
      <c r="F559" s="96"/>
      <c r="G559" s="96"/>
    </row>
    <row r="560" spans="1:7" ht="21" customHeight="1" x14ac:dyDescent="0.45">
      <c r="A560" s="326" t="s">
        <v>436</v>
      </c>
      <c r="B560" s="153"/>
      <c r="C560" s="154"/>
      <c r="D560" s="127">
        <f>D559/(COUNT(B536:C545,B526:C531,B548:C555)*2)</f>
        <v>0.97826086956521741</v>
      </c>
      <c r="E560" s="239"/>
      <c r="F560" s="239"/>
      <c r="G560" s="96"/>
    </row>
    <row r="561" spans="1:7" ht="21" customHeight="1" x14ac:dyDescent="0.4">
      <c r="A561" s="128"/>
      <c r="B561" s="96"/>
      <c r="C561" s="96"/>
      <c r="D561" s="96"/>
      <c r="E561" s="90"/>
      <c r="F561" s="96"/>
      <c r="G561" s="96"/>
    </row>
    <row r="562" spans="1:7" ht="21" x14ac:dyDescent="0.4">
      <c r="A562" s="374"/>
      <c r="B562" s="374"/>
      <c r="C562" s="374"/>
      <c r="D562" s="374"/>
      <c r="E562" s="374"/>
      <c r="F562" s="374"/>
      <c r="G562" s="96"/>
    </row>
    <row r="563" spans="1:7" ht="22.5" x14ac:dyDescent="0.45">
      <c r="A563" s="435" t="s">
        <v>19</v>
      </c>
      <c r="B563" s="435"/>
      <c r="C563" s="435"/>
      <c r="D563" s="435"/>
      <c r="E563" s="435"/>
      <c r="F563" s="435"/>
      <c r="G563" s="96"/>
    </row>
    <row r="564" spans="1:7" ht="22.5" x14ac:dyDescent="0.4">
      <c r="A564" s="198">
        <f>B11</f>
        <v>43704</v>
      </c>
      <c r="B564" s="96"/>
      <c r="C564" s="96"/>
      <c r="D564" s="280"/>
      <c r="E564" s="280"/>
      <c r="F564" s="280"/>
      <c r="G564" s="96"/>
    </row>
    <row r="565" spans="1:7" ht="21" x14ac:dyDescent="0.4">
      <c r="A565" s="413" t="s">
        <v>28</v>
      </c>
      <c r="B565" s="414" t="s">
        <v>29</v>
      </c>
      <c r="C565" s="414"/>
      <c r="D565" s="414" t="s">
        <v>42</v>
      </c>
      <c r="E565" s="415" t="s">
        <v>264</v>
      </c>
      <c r="F565" s="415" t="s">
        <v>295</v>
      </c>
      <c r="G565" s="96"/>
    </row>
    <row r="566" spans="1:7" ht="21" x14ac:dyDescent="0.4">
      <c r="A566" s="413"/>
      <c r="B566" s="254" t="s">
        <v>32</v>
      </c>
      <c r="C566" s="254" t="s">
        <v>31</v>
      </c>
      <c r="D566" s="414"/>
      <c r="E566" s="415"/>
      <c r="F566" s="415"/>
      <c r="G566" s="96"/>
    </row>
    <row r="567" spans="1:7" ht="22.5" x14ac:dyDescent="0.4">
      <c r="A567" s="291"/>
      <c r="B567" s="292"/>
      <c r="C567" s="292"/>
      <c r="D567" s="292"/>
      <c r="E567" s="268"/>
      <c r="F567" s="293"/>
      <c r="G567" s="96"/>
    </row>
    <row r="568" spans="1:7" ht="24.75" x14ac:dyDescent="0.4">
      <c r="A568" s="427" t="s">
        <v>10</v>
      </c>
      <c r="B568" s="428"/>
      <c r="C568" s="428"/>
      <c r="D568" s="428"/>
      <c r="E568" s="428"/>
      <c r="F568" s="429"/>
      <c r="G568" s="96"/>
    </row>
    <row r="569" spans="1:7" ht="63" x14ac:dyDescent="0.4">
      <c r="A569" s="103" t="s">
        <v>86</v>
      </c>
      <c r="B569" s="104">
        <v>1</v>
      </c>
      <c r="C569" s="104"/>
      <c r="D569" s="105" t="s">
        <v>513</v>
      </c>
      <c r="E569" s="105" t="s">
        <v>514</v>
      </c>
      <c r="F569" s="105" t="s">
        <v>292</v>
      </c>
      <c r="G569" s="96"/>
    </row>
    <row r="570" spans="1:7" ht="84" x14ac:dyDescent="0.4">
      <c r="A570" s="103" t="s">
        <v>45</v>
      </c>
      <c r="B570" s="104">
        <v>1</v>
      </c>
      <c r="C570" s="104"/>
      <c r="D570" s="105" t="s">
        <v>500</v>
      </c>
      <c r="E570" s="105" t="s">
        <v>501</v>
      </c>
      <c r="F570" s="105" t="s">
        <v>292</v>
      </c>
      <c r="G570" s="96"/>
    </row>
    <row r="571" spans="1:7" ht="105" x14ac:dyDescent="0.4">
      <c r="A571" s="103" t="s">
        <v>78</v>
      </c>
      <c r="B571" s="104">
        <v>1</v>
      </c>
      <c r="C571" s="104"/>
      <c r="D571" s="105" t="s">
        <v>537</v>
      </c>
      <c r="E571" s="105" t="s">
        <v>538</v>
      </c>
      <c r="F571" s="105" t="s">
        <v>292</v>
      </c>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19" t="s">
        <v>34</v>
      </c>
      <c r="B578" s="419"/>
      <c r="C578" s="420"/>
      <c r="D578" s="327">
        <f>SUM(B569:C577)</f>
        <v>15</v>
      </c>
      <c r="E578" s="90"/>
      <c r="F578" s="96"/>
      <c r="G578" s="96"/>
    </row>
    <row r="579" spans="1:7" ht="21" x14ac:dyDescent="0.4">
      <c r="A579" s="419" t="s">
        <v>33</v>
      </c>
      <c r="B579" s="419"/>
      <c r="C579" s="419"/>
      <c r="D579" s="298">
        <f>D578/(COUNT(B569:C577)*2)</f>
        <v>0.83333333333333337</v>
      </c>
      <c r="E579" s="90"/>
      <c r="F579" s="96"/>
      <c r="G579" s="96"/>
    </row>
    <row r="580" spans="1:7" ht="21" x14ac:dyDescent="0.4">
      <c r="A580" s="299"/>
      <c r="B580" s="300"/>
      <c r="C580" s="300"/>
      <c r="D580" s="301"/>
      <c r="E580" s="90"/>
      <c r="F580" s="96"/>
      <c r="G580" s="96"/>
    </row>
    <row r="581" spans="1:7" ht="39.75" customHeight="1" x14ac:dyDescent="0.4">
      <c r="A581" s="430" t="s">
        <v>23</v>
      </c>
      <c r="B581" s="431"/>
      <c r="C581" s="431"/>
      <c r="D581" s="431"/>
      <c r="E581" s="431"/>
      <c r="F581" s="432"/>
      <c r="G581" s="96"/>
    </row>
    <row r="582" spans="1:7" ht="21" x14ac:dyDescent="0.4">
      <c r="A582" s="103" t="s">
        <v>87</v>
      </c>
      <c r="B582" s="104">
        <v>2</v>
      </c>
      <c r="C582" s="104"/>
      <c r="D582" s="105"/>
      <c r="E582" s="106"/>
      <c r="F582" s="105"/>
      <c r="G582" s="96"/>
    </row>
    <row r="583" spans="1:7" ht="90.75" customHeight="1" x14ac:dyDescent="0.45">
      <c r="A583" s="184" t="s">
        <v>7</v>
      </c>
      <c r="B583" s="104">
        <v>0</v>
      </c>
      <c r="C583" s="118">
        <f>IF(B583=0, -10, "0")</f>
        <v>-10</v>
      </c>
      <c r="D583" s="141" t="s">
        <v>507</v>
      </c>
      <c r="E583" s="105" t="s">
        <v>508</v>
      </c>
      <c r="F583" s="105" t="s">
        <v>292</v>
      </c>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33" t="s">
        <v>370</v>
      </c>
      <c r="B588" s="434"/>
      <c r="C588" s="434"/>
      <c r="D588" s="434"/>
      <c r="E588" s="434"/>
      <c r="F588" s="434"/>
      <c r="G588" s="434"/>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t="s">
        <v>30</v>
      </c>
      <c r="C595" s="104"/>
      <c r="D595" s="319" t="str">
        <f>IFERROR(E595/F595,"N.A")</f>
        <v>N.A</v>
      </c>
      <c r="E595" s="353"/>
      <c r="F595" s="353"/>
      <c r="G595" s="96"/>
    </row>
    <row r="596" spans="1:7" ht="21" x14ac:dyDescent="0.4">
      <c r="A596" s="419" t="s">
        <v>34</v>
      </c>
      <c r="B596" s="419"/>
      <c r="C596" s="420"/>
      <c r="D596" s="327">
        <f>SUM(B589:C595,B582:C587)</f>
        <v>8</v>
      </c>
      <c r="E596" s="90"/>
      <c r="F596" s="96"/>
      <c r="G596" s="96"/>
    </row>
    <row r="597" spans="1:7" ht="21" x14ac:dyDescent="0.4">
      <c r="A597" s="419" t="s">
        <v>33</v>
      </c>
      <c r="B597" s="419"/>
      <c r="C597" s="419"/>
      <c r="D597" s="298">
        <f>D596/(COUNT(B582:C587,B589:C595)*2)</f>
        <v>0.36363636363636365</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23</v>
      </c>
      <c r="E599" s="239"/>
      <c r="F599" s="239"/>
      <c r="G599" s="96"/>
    </row>
    <row r="600" spans="1:7" ht="22.5" x14ac:dyDescent="0.45">
      <c r="A600" s="441" t="s">
        <v>168</v>
      </c>
      <c r="B600" s="442"/>
      <c r="C600" s="443"/>
      <c r="D600" s="127">
        <f>D599/(COUNT(B569:C577,B589:C595,B582:C587)*2)</f>
        <v>0.57499999999999996</v>
      </c>
      <c r="E600" s="90"/>
      <c r="F600" s="96"/>
      <c r="G600" s="96"/>
    </row>
    <row r="601" spans="1:7" ht="21" x14ac:dyDescent="0.4">
      <c r="A601" s="128"/>
      <c r="B601" s="96"/>
      <c r="C601" s="96"/>
      <c r="G601" s="96"/>
    </row>
    <row r="602" spans="1:7" ht="19.5" customHeight="1" x14ac:dyDescent="0.45">
      <c r="A602" s="435" t="s">
        <v>8</v>
      </c>
      <c r="B602" s="435"/>
      <c r="C602" s="435"/>
      <c r="D602" s="435"/>
      <c r="E602" s="435"/>
      <c r="F602" s="435"/>
      <c r="G602" s="96"/>
    </row>
    <row r="603" spans="1:7" ht="22.5" x14ac:dyDescent="0.4">
      <c r="A603" s="129">
        <f>B11</f>
        <v>43704</v>
      </c>
      <c r="B603" s="96"/>
      <c r="C603" s="96"/>
      <c r="D603" s="114"/>
      <c r="E603" s="114"/>
      <c r="F603" s="114"/>
      <c r="G603" s="96"/>
    </row>
    <row r="604" spans="1:7" ht="21" x14ac:dyDescent="0.4">
      <c r="A604" s="375" t="s">
        <v>28</v>
      </c>
      <c r="B604" s="376" t="s">
        <v>29</v>
      </c>
      <c r="C604" s="376"/>
      <c r="D604" s="376" t="s">
        <v>42</v>
      </c>
      <c r="E604" s="377" t="s">
        <v>264</v>
      </c>
      <c r="F604" s="377" t="s">
        <v>295</v>
      </c>
      <c r="G604" s="96"/>
    </row>
    <row r="605" spans="1:7" ht="18.75" customHeight="1" x14ac:dyDescent="0.4">
      <c r="A605" s="375"/>
      <c r="B605" s="100" t="s">
        <v>32</v>
      </c>
      <c r="C605" s="100" t="s">
        <v>31</v>
      </c>
      <c r="D605" s="376"/>
      <c r="E605" s="377"/>
      <c r="F605" s="377"/>
      <c r="G605" s="96"/>
    </row>
    <row r="606" spans="1:7" ht="18.75" customHeight="1" x14ac:dyDescent="0.4">
      <c r="A606" s="282"/>
      <c r="B606" s="283"/>
      <c r="C606" s="283"/>
      <c r="D606" s="283"/>
      <c r="E606" s="324"/>
      <c r="F606" s="324"/>
      <c r="G606" s="96"/>
    </row>
    <row r="607" spans="1:7" ht="24.75" x14ac:dyDescent="0.4">
      <c r="A607" s="284" t="s">
        <v>90</v>
      </c>
      <c r="B607" s="114"/>
      <c r="C607" s="436"/>
      <c r="D607" s="436"/>
      <c r="E607" s="436"/>
      <c r="F607" s="437"/>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19" t="s">
        <v>34</v>
      </c>
      <c r="B616" s="419"/>
      <c r="C616" s="419"/>
      <c r="D616" s="327">
        <f>SUM(B608:C615)</f>
        <v>16</v>
      </c>
      <c r="E616" s="438"/>
      <c r="F616" s="403"/>
      <c r="G616" s="96"/>
    </row>
    <row r="617" spans="1:7" ht="21" x14ac:dyDescent="0.4">
      <c r="A617" s="419" t="s">
        <v>33</v>
      </c>
      <c r="B617" s="419"/>
      <c r="C617" s="419"/>
      <c r="D617" s="298">
        <f>D616/(COUNT(B608:C615)*2)</f>
        <v>1</v>
      </c>
      <c r="E617" s="439"/>
      <c r="F617" s="409"/>
      <c r="G617" s="96"/>
    </row>
    <row r="618" spans="1:7" ht="21" x14ac:dyDescent="0.4">
      <c r="A618" s="128"/>
      <c r="B618" s="96"/>
      <c r="C618" s="440"/>
      <c r="D618" s="440"/>
      <c r="E618" s="440"/>
      <c r="F618" s="440"/>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6" t="s">
        <v>34</v>
      </c>
      <c r="B629" s="397"/>
      <c r="C629" s="398"/>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6"/>
      <c r="D632" s="436"/>
      <c r="E632" s="436"/>
      <c r="F632" s="437"/>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96" t="s">
        <v>34</v>
      </c>
      <c r="B639" s="397"/>
      <c r="C639" s="398"/>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5"/>
      <c r="B641" s="445"/>
      <c r="C641" s="445"/>
      <c r="D641" s="445"/>
      <c r="E641" s="445"/>
      <c r="F641" s="445"/>
      <c r="G641" s="445"/>
    </row>
    <row r="642" spans="1:7" ht="24.75" x14ac:dyDescent="0.4">
      <c r="A642" s="284" t="s">
        <v>26</v>
      </c>
      <c r="B642" s="436"/>
      <c r="C642" s="436"/>
      <c r="D642" s="436"/>
      <c r="E642" s="436"/>
      <c r="F642" s="437"/>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6" t="s">
        <v>304</v>
      </c>
      <c r="B650" s="447"/>
      <c r="C650" s="447"/>
      <c r="D650" s="447"/>
      <c r="E650" s="447"/>
      <c r="F650" s="448"/>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9">
        <v>1</v>
      </c>
      <c r="E657" s="353"/>
      <c r="F657" s="353"/>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70</v>
      </c>
      <c r="E661" s="90"/>
      <c r="F661" s="96"/>
      <c r="G661" s="96"/>
    </row>
    <row r="662" spans="1:7" ht="22.5" x14ac:dyDescent="0.45">
      <c r="A662" s="326" t="s">
        <v>169</v>
      </c>
      <c r="B662" s="153"/>
      <c r="C662" s="154"/>
      <c r="D662" s="127">
        <f>D661/(COUNT(B651:C657,B620:C628,B633:C638,B608:C615,B643:C649)*2)</f>
        <v>1</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5" t="s">
        <v>467</v>
      </c>
      <c r="B665" s="435"/>
      <c r="C665" s="435"/>
      <c r="D665" s="435"/>
      <c r="E665" s="435"/>
      <c r="F665" s="435"/>
      <c r="G665" s="96"/>
    </row>
    <row r="666" spans="1:7" ht="21" x14ac:dyDescent="0.4">
      <c r="A666" s="198">
        <f>B11</f>
        <v>43704</v>
      </c>
      <c r="B666" s="96"/>
      <c r="C666" s="96"/>
      <c r="D666" s="96"/>
      <c r="E666" s="90"/>
      <c r="F666" s="96"/>
      <c r="G666" s="96"/>
    </row>
    <row r="667" spans="1:7" ht="21.75" customHeight="1" x14ac:dyDescent="0.4">
      <c r="A667" s="375" t="s">
        <v>28</v>
      </c>
      <c r="B667" s="376" t="s">
        <v>29</v>
      </c>
      <c r="C667" s="376"/>
      <c r="D667" s="376" t="s">
        <v>42</v>
      </c>
      <c r="E667" s="377" t="s">
        <v>264</v>
      </c>
      <c r="F667" s="377" t="s">
        <v>295</v>
      </c>
      <c r="G667" s="96"/>
    </row>
    <row r="668" spans="1:7" ht="21" x14ac:dyDescent="0.4">
      <c r="A668" s="375"/>
      <c r="B668" s="100" t="s">
        <v>32</v>
      </c>
      <c r="C668" s="100" t="s">
        <v>31</v>
      </c>
      <c r="D668" s="376"/>
      <c r="E668" s="377"/>
      <c r="F668" s="377"/>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2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460</v>
      </c>
      <c r="B683" s="104">
        <v>2</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21" x14ac:dyDescent="0.4">
      <c r="A689" s="107" t="s">
        <v>402</v>
      </c>
      <c r="B689" s="104">
        <v>2</v>
      </c>
      <c r="C689" s="104"/>
      <c r="D689" s="319">
        <v>1</v>
      </c>
      <c r="E689" s="353"/>
      <c r="F689" s="353"/>
      <c r="G689" s="96"/>
    </row>
    <row r="690" spans="1:7" ht="22.5" x14ac:dyDescent="0.45">
      <c r="A690" s="326" t="s">
        <v>407</v>
      </c>
      <c r="B690" s="153"/>
      <c r="C690" s="154"/>
      <c r="D690" s="126">
        <f>SUM(B670:C689)</f>
        <v>36</v>
      </c>
      <c r="E690" s="90"/>
      <c r="F690" s="96"/>
      <c r="G690" s="96"/>
    </row>
    <row r="691" spans="1:7" ht="22.5" x14ac:dyDescent="0.45">
      <c r="A691" s="326" t="s">
        <v>408</v>
      </c>
      <c r="B691" s="153"/>
      <c r="C691" s="154"/>
      <c r="D691" s="127">
        <f>D690/(COUNT(B670:C689)*2)</f>
        <v>1</v>
      </c>
      <c r="G691" s="96"/>
    </row>
    <row r="692" spans="1:7" ht="21" x14ac:dyDescent="0.4">
      <c r="A692" s="202"/>
      <c r="B692" s="259"/>
      <c r="C692" s="259"/>
      <c r="G692" s="215"/>
    </row>
    <row r="693" spans="1:7" ht="21" customHeight="1" x14ac:dyDescent="0.4">
      <c r="A693" s="444" t="s">
        <v>439</v>
      </c>
      <c r="B693" s="444"/>
      <c r="C693" s="444"/>
      <c r="D693" s="444"/>
      <c r="E693" s="444"/>
      <c r="F693" s="444"/>
      <c r="G693" s="215"/>
    </row>
    <row r="694" spans="1:7" ht="21" customHeight="1" x14ac:dyDescent="0.4">
      <c r="A694" s="198">
        <f>B11</f>
        <v>43704</v>
      </c>
      <c r="B694" s="96"/>
      <c r="C694" s="96"/>
      <c r="D694" s="214"/>
      <c r="E694" s="214"/>
      <c r="F694" s="214"/>
      <c r="G694" s="215"/>
    </row>
    <row r="695" spans="1:7" ht="21" x14ac:dyDescent="0.4">
      <c r="A695" s="454" t="s">
        <v>28</v>
      </c>
      <c r="B695" s="423" t="s">
        <v>29</v>
      </c>
      <c r="C695" s="423"/>
      <c r="D695" s="376" t="s">
        <v>42</v>
      </c>
      <c r="E695" s="377" t="s">
        <v>264</v>
      </c>
      <c r="F695" s="377" t="s">
        <v>295</v>
      </c>
      <c r="G695" s="215"/>
    </row>
    <row r="696" spans="1:7" ht="21" x14ac:dyDescent="0.4">
      <c r="A696" s="375"/>
      <c r="B696" s="100" t="s">
        <v>32</v>
      </c>
      <c r="C696" s="100" t="s">
        <v>31</v>
      </c>
      <c r="D696" s="376"/>
      <c r="E696" s="377"/>
      <c r="F696" s="377"/>
      <c r="G696" s="215"/>
    </row>
    <row r="697" spans="1:7" ht="22.5" x14ac:dyDescent="0.4">
      <c r="A697" s="282"/>
      <c r="B697" s="283"/>
      <c r="C697" s="283"/>
      <c r="D697" s="283"/>
      <c r="E697" s="324"/>
      <c r="F697" s="324"/>
      <c r="G697" s="96"/>
    </row>
    <row r="698" spans="1:7" ht="24.75" x14ac:dyDescent="0.4">
      <c r="A698" s="451" t="s">
        <v>299</v>
      </c>
      <c r="B698" s="452"/>
      <c r="C698" s="452"/>
      <c r="D698" s="452"/>
      <c r="E698" s="452"/>
      <c r="F698" s="453"/>
      <c r="G698" s="215"/>
    </row>
    <row r="699" spans="1:7" ht="63" x14ac:dyDescent="0.4">
      <c r="A699" s="133" t="s">
        <v>218</v>
      </c>
      <c r="B699" s="216">
        <v>0</v>
      </c>
      <c r="C699" s="216"/>
      <c r="D699" s="160" t="s">
        <v>502</v>
      </c>
      <c r="E699" s="160" t="s">
        <v>503</v>
      </c>
      <c r="F699" s="160" t="s">
        <v>293</v>
      </c>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49"/>
      <c r="C704" s="450"/>
      <c r="D704" s="201">
        <f>SUM(B699:C703)</f>
        <v>8</v>
      </c>
      <c r="E704" s="90"/>
      <c r="F704" s="96"/>
      <c r="G704" s="96"/>
    </row>
    <row r="705" spans="1:7" ht="21" x14ac:dyDescent="0.4">
      <c r="A705" s="108" t="s">
        <v>33</v>
      </c>
      <c r="B705" s="449"/>
      <c r="C705" s="450"/>
      <c r="D705" s="306">
        <f>D704/(COUNT(B699:C703)*2)</f>
        <v>0.8</v>
      </c>
      <c r="E705" s="90"/>
      <c r="F705" s="96"/>
      <c r="G705" s="96"/>
    </row>
    <row r="706" spans="1:7" ht="21" x14ac:dyDescent="0.4">
      <c r="A706" s="149"/>
      <c r="B706" s="294"/>
      <c r="C706" s="294"/>
      <c r="D706" s="204"/>
      <c r="E706" s="304"/>
      <c r="F706" s="305"/>
      <c r="G706" s="96"/>
    </row>
    <row r="707" spans="1:7" ht="24.75" x14ac:dyDescent="0.4">
      <c r="A707" s="451" t="s">
        <v>300</v>
      </c>
      <c r="B707" s="452"/>
      <c r="C707" s="452"/>
      <c r="D707" s="452"/>
      <c r="E707" s="452"/>
      <c r="F707" s="453"/>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14</v>
      </c>
      <c r="G714" s="96"/>
    </row>
    <row r="715" spans="1:7" ht="22.5" x14ac:dyDescent="0.45">
      <c r="A715" s="326" t="s">
        <v>410</v>
      </c>
      <c r="B715" s="153"/>
      <c r="C715" s="154"/>
      <c r="D715" s="127">
        <f>D714/(COUNT(B708:C710,B699:C703)*2)</f>
        <v>0.875</v>
      </c>
      <c r="E715" s="90"/>
      <c r="F715" s="96"/>
    </row>
    <row r="716" spans="1:7" x14ac:dyDescent="0.3">
      <c r="A716" s="2"/>
    </row>
    <row r="717" spans="1:7" s="3" customFormat="1" ht="22.5" x14ac:dyDescent="0.45">
      <c r="A717" s="295" t="s">
        <v>402</v>
      </c>
      <c r="B717" s="36"/>
      <c r="C717" s="36"/>
      <c r="D717" s="320">
        <f>AVERAGE(D710,D689,D657,D595,D555,D515,D466,D419,D361,D295,D240,D181,D127,D43)</f>
        <v>0.9083</v>
      </c>
      <c r="E717" s="84"/>
      <c r="F717" s="85"/>
      <c r="G717" s="80"/>
    </row>
    <row r="718" spans="1:7" ht="22.5" x14ac:dyDescent="0.3">
      <c r="A718" s="19" t="s">
        <v>403</v>
      </c>
      <c r="B718" s="20"/>
      <c r="C718" s="21"/>
      <c r="D718" s="22">
        <f>SUM(D714,D690,D661,D599,D559,D516,D470,D423,D365,D299,D244,D182,D128,D47)</f>
        <v>615</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0.89389534883720934</v>
      </c>
      <c r="E719" s="3"/>
      <c r="F719" s="3"/>
    </row>
  </sheetData>
  <sheetProtection algorithmName="SHA-512" hashValue="AD/S6hodrI0DJU3yVIP5iYxt2wDUlVwK0bqi0BdQBTcCA3xDOY6hj9pp6tv0PFb3ZuJnc6ztS0I4S/jzWyndoQ==" saltValue="6+4+Lu09DydW+SdA9Dfnsw=="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73" zoomScale="80" zoomScaleNormal="90" zoomScaleSheetLayoutView="80" workbookViewId="0">
      <selection activeCell="D183" sqref="D183:E18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6"/>
      <c r="E1" s="456"/>
      <c r="F1" s="456"/>
      <c r="G1" s="456"/>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7" t="s">
        <v>46</v>
      </c>
      <c r="B6" s="457"/>
      <c r="C6" s="457"/>
      <c r="D6" s="457"/>
      <c r="E6" s="457"/>
      <c r="F6" s="457"/>
      <c r="G6" s="79"/>
    </row>
    <row r="7" spans="1:7" s="2" customFormat="1" ht="21.75" customHeight="1" x14ac:dyDescent="0.45">
      <c r="A7" s="458" t="str">
        <f>'Page de garde'!D18</f>
        <v>UHD LAC2</v>
      </c>
      <c r="B7" s="458"/>
      <c r="C7" s="458"/>
      <c r="D7" s="458"/>
      <c r="E7" s="458"/>
      <c r="F7" s="458"/>
      <c r="G7" s="79"/>
    </row>
    <row r="8" spans="1:7" s="2" customFormat="1" ht="24" x14ac:dyDescent="0.45">
      <c r="A8" s="4" t="s">
        <v>39</v>
      </c>
      <c r="B8" s="459" t="str">
        <f>'A3 Exploitation'!B9:F9</f>
        <v>Mme Meriam CHOUCHENE</v>
      </c>
      <c r="C8" s="459"/>
      <c r="D8" s="459"/>
      <c r="E8" s="459"/>
      <c r="F8" s="459"/>
      <c r="G8" s="79"/>
    </row>
    <row r="9" spans="1:7" s="2" customFormat="1" ht="24" x14ac:dyDescent="0.45">
      <c r="A9" s="5" t="s">
        <v>41</v>
      </c>
      <c r="B9" s="460" t="str">
        <f>'A3 Exploitation'!B10:F10</f>
        <v>Directeur magasin &amp; chefs rayons</v>
      </c>
      <c r="C9" s="460"/>
      <c r="D9" s="460"/>
      <c r="E9" s="460"/>
      <c r="F9" s="460"/>
      <c r="G9" s="79"/>
    </row>
    <row r="10" spans="1:7" s="2" customFormat="1" ht="24" x14ac:dyDescent="0.45">
      <c r="A10" s="4" t="s">
        <v>40</v>
      </c>
      <c r="B10" s="455">
        <f>'A3 Exploitation'!B11:F11</f>
        <v>43704</v>
      </c>
      <c r="C10" s="455"/>
      <c r="D10" s="455"/>
      <c r="E10" s="455"/>
      <c r="F10" s="455"/>
      <c r="G10" s="79"/>
    </row>
    <row r="11" spans="1:7" s="2" customFormat="1" ht="24" x14ac:dyDescent="0.45">
      <c r="A11" s="4" t="s">
        <v>248</v>
      </c>
      <c r="B11" s="464">
        <f>D215</f>
        <v>0.92982456140350878</v>
      </c>
      <c r="C11" s="464"/>
      <c r="D11" s="464"/>
      <c r="E11" s="464"/>
      <c r="F11" s="464"/>
      <c r="G11" s="79"/>
    </row>
    <row r="12" spans="1:7" s="2" customFormat="1" ht="22.5" x14ac:dyDescent="0.45">
      <c r="A12" s="1"/>
      <c r="D12" s="368"/>
      <c r="E12" s="368"/>
      <c r="F12" s="368"/>
      <c r="G12" s="368"/>
    </row>
    <row r="13" spans="1:7" s="2" customFormat="1" ht="11.25" customHeight="1" x14ac:dyDescent="0.3">
      <c r="A13" s="465" t="s">
        <v>28</v>
      </c>
      <c r="B13" s="466" t="s">
        <v>29</v>
      </c>
      <c r="C13" s="466"/>
      <c r="D13" s="466" t="s">
        <v>42</v>
      </c>
      <c r="E13" s="466" t="s">
        <v>158</v>
      </c>
      <c r="F13" s="466" t="s">
        <v>159</v>
      </c>
    </row>
    <row r="14" spans="1:7" s="2" customFormat="1" ht="12.75" customHeight="1" x14ac:dyDescent="0.3">
      <c r="A14" s="465"/>
      <c r="B14" s="18" t="s">
        <v>32</v>
      </c>
      <c r="C14" s="18" t="s">
        <v>31</v>
      </c>
      <c r="D14" s="466"/>
      <c r="E14" s="466"/>
      <c r="F14" s="466"/>
      <c r="G14" s="78"/>
    </row>
    <row r="15" spans="1:7" x14ac:dyDescent="0.3">
      <c r="A15" s="467"/>
      <c r="B15" s="468"/>
      <c r="C15" s="468"/>
      <c r="D15" s="468"/>
      <c r="E15" s="468"/>
      <c r="F15" s="468"/>
    </row>
    <row r="16" spans="1:7" ht="19.5" x14ac:dyDescent="0.4">
      <c r="A16" s="469" t="s">
        <v>0</v>
      </c>
      <c r="B16" s="470"/>
      <c r="C16" s="470"/>
      <c r="D16" s="470"/>
      <c r="E16" s="470"/>
      <c r="F16" s="470"/>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1" t="s">
        <v>34</v>
      </c>
      <c r="B22" s="472"/>
      <c r="C22" s="473"/>
      <c r="D22" s="330">
        <f>SUM(B17:C21)</f>
        <v>10</v>
      </c>
    </row>
    <row r="23" spans="1:7" x14ac:dyDescent="0.3">
      <c r="A23" s="461" t="s">
        <v>249</v>
      </c>
      <c r="B23" s="462"/>
      <c r="C23" s="463"/>
      <c r="D23" s="17">
        <f>D22/(COUNT(B17:C21)*2)</f>
        <v>1</v>
      </c>
    </row>
    <row r="24" spans="1:7" x14ac:dyDescent="0.3">
      <c r="A24" s="10"/>
      <c r="B24" s="11"/>
      <c r="C24" s="11"/>
      <c r="D24" s="12"/>
    </row>
    <row r="25" spans="1:7" ht="19.5" x14ac:dyDescent="0.4">
      <c r="A25" s="474" t="s">
        <v>4</v>
      </c>
      <c r="B25" s="475"/>
      <c r="C25" s="475"/>
      <c r="D25" s="475"/>
      <c r="E25" s="475"/>
      <c r="F25" s="475"/>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1" t="s">
        <v>34</v>
      </c>
      <c r="B33" s="462"/>
      <c r="C33" s="463"/>
      <c r="D33" s="329">
        <f>SUM(B26:C32)</f>
        <v>14</v>
      </c>
    </row>
    <row r="34" spans="1:6" x14ac:dyDescent="0.3">
      <c r="A34" s="461" t="s">
        <v>249</v>
      </c>
      <c r="B34" s="462"/>
      <c r="C34" s="463"/>
      <c r="D34" s="17">
        <f>D33/(COUNT(B26:C32)*2)</f>
        <v>1</v>
      </c>
    </row>
    <row r="35" spans="1:6" x14ac:dyDescent="0.3">
      <c r="A35" s="10"/>
      <c r="B35" s="11"/>
      <c r="C35" s="11"/>
      <c r="D35" s="12"/>
    </row>
    <row r="36" spans="1:6" ht="19.5" x14ac:dyDescent="0.4">
      <c r="A36" s="474" t="s">
        <v>178</v>
      </c>
      <c r="B36" s="475"/>
      <c r="C36" s="475"/>
      <c r="D36" s="475"/>
      <c r="E36" s="475"/>
      <c r="F36" s="475"/>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1" t="s">
        <v>34</v>
      </c>
      <c r="B42" s="462"/>
      <c r="C42" s="463"/>
      <c r="D42" s="329">
        <f>SUM(B37:C41)</f>
        <v>10</v>
      </c>
    </row>
    <row r="43" spans="1:6" x14ac:dyDescent="0.3">
      <c r="A43" s="461" t="s">
        <v>249</v>
      </c>
      <c r="B43" s="462"/>
      <c r="C43" s="463"/>
      <c r="D43" s="17">
        <f>D42/(COUNT(B37:C41)*2)</f>
        <v>1</v>
      </c>
    </row>
    <row r="44" spans="1:6" x14ac:dyDescent="0.3">
      <c r="A44" s="338"/>
      <c r="B44" s="339"/>
      <c r="C44" s="339"/>
      <c r="D44" s="340"/>
    </row>
    <row r="45" spans="1:6" ht="19.5" x14ac:dyDescent="0.4">
      <c r="A45" s="476" t="s">
        <v>405</v>
      </c>
      <c r="B45" s="477"/>
      <c r="C45" s="477"/>
      <c r="D45" s="477"/>
      <c r="E45" s="477"/>
      <c r="F45" s="478"/>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1" t="s">
        <v>34</v>
      </c>
      <c r="B58" s="462"/>
      <c r="C58" s="463"/>
      <c r="D58" s="341">
        <f>SUM(B46:C57)</f>
        <v>0</v>
      </c>
    </row>
    <row r="59" spans="1:6" x14ac:dyDescent="0.3">
      <c r="A59" s="461" t="s">
        <v>249</v>
      </c>
      <c r="B59" s="462"/>
      <c r="C59" s="463"/>
      <c r="D59" s="17" t="e">
        <f>D58/(COUNT(B46:C57)*2)</f>
        <v>#DIV/0!</v>
      </c>
    </row>
    <row r="60" spans="1:6" x14ac:dyDescent="0.3">
      <c r="A60" s="29"/>
      <c r="B60" s="30"/>
      <c r="C60" s="30"/>
      <c r="D60" s="31"/>
    </row>
    <row r="61" spans="1:6" ht="19.5" x14ac:dyDescent="0.4">
      <c r="A61" s="479" t="s">
        <v>19</v>
      </c>
      <c r="B61" s="480"/>
      <c r="C61" s="480"/>
      <c r="D61" s="480"/>
      <c r="E61" s="480"/>
      <c r="F61" s="480"/>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ht="49.5" x14ac:dyDescent="0.3">
      <c r="A66" s="6" t="s">
        <v>71</v>
      </c>
      <c r="B66" s="55">
        <v>0</v>
      </c>
      <c r="C66" s="55"/>
      <c r="D66" s="88" t="s">
        <v>497</v>
      </c>
      <c r="E66" s="56" t="s">
        <v>515</v>
      </c>
      <c r="F66" s="55" t="s">
        <v>292</v>
      </c>
    </row>
    <row r="67" spans="1:6" ht="33.75" x14ac:dyDescent="0.35">
      <c r="A67" s="24" t="s">
        <v>250</v>
      </c>
      <c r="B67" s="55">
        <v>1</v>
      </c>
      <c r="C67" s="6" t="str">
        <f>IF(B67=0, -5, "0")</f>
        <v>0</v>
      </c>
      <c r="D67" s="56" t="s">
        <v>498</v>
      </c>
      <c r="E67" s="56" t="s">
        <v>499</v>
      </c>
      <c r="F67" s="55" t="s">
        <v>293</v>
      </c>
    </row>
    <row r="68" spans="1:6" x14ac:dyDescent="0.3">
      <c r="A68" s="461" t="s">
        <v>34</v>
      </c>
      <c r="B68" s="462"/>
      <c r="C68" s="463"/>
      <c r="D68" s="329">
        <f>SUM(B62:C67)</f>
        <v>9</v>
      </c>
    </row>
    <row r="69" spans="1:6" x14ac:dyDescent="0.3">
      <c r="A69" s="461" t="s">
        <v>249</v>
      </c>
      <c r="B69" s="462"/>
      <c r="C69" s="463"/>
      <c r="D69" s="17">
        <f>D68/(COUNT(B62:C67)*2)</f>
        <v>0.75</v>
      </c>
    </row>
    <row r="70" spans="1:6" x14ac:dyDescent="0.3">
      <c r="A70" s="10"/>
      <c r="B70" s="11"/>
      <c r="C70" s="11"/>
      <c r="D70" s="12"/>
    </row>
    <row r="71" spans="1:6" ht="19.5" x14ac:dyDescent="0.4">
      <c r="A71" s="474" t="s">
        <v>8</v>
      </c>
      <c r="B71" s="475"/>
      <c r="C71" s="475"/>
      <c r="D71" s="475"/>
      <c r="E71" s="475"/>
      <c r="F71" s="475"/>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1" t="s">
        <v>34</v>
      </c>
      <c r="B79" s="462"/>
      <c r="C79" s="463"/>
      <c r="D79" s="329">
        <f>SUM(B72:C78)</f>
        <v>14</v>
      </c>
    </row>
    <row r="80" spans="1:6" x14ac:dyDescent="0.3">
      <c r="A80" s="461" t="s">
        <v>249</v>
      </c>
      <c r="B80" s="462"/>
      <c r="C80" s="463"/>
      <c r="D80" s="17">
        <f>D79/(COUNT(B72:C78)*2)</f>
        <v>1</v>
      </c>
    </row>
    <row r="81" spans="1:6" x14ac:dyDescent="0.3">
      <c r="A81" s="10"/>
      <c r="B81" s="11"/>
      <c r="C81" s="11"/>
      <c r="D81" s="12"/>
    </row>
    <row r="82" spans="1:6" ht="19.5" x14ac:dyDescent="0.4">
      <c r="A82" s="474" t="s">
        <v>463</v>
      </c>
      <c r="B82" s="475"/>
      <c r="C82" s="475"/>
      <c r="D82" s="475"/>
      <c r="E82" s="475"/>
      <c r="F82" s="475"/>
    </row>
    <row r="83" spans="1:6" ht="51" x14ac:dyDescent="0.4">
      <c r="A83" s="6" t="s">
        <v>225</v>
      </c>
      <c r="B83" s="61">
        <v>1</v>
      </c>
      <c r="C83" s="62"/>
      <c r="D83" s="56" t="s">
        <v>524</v>
      </c>
      <c r="E83" s="56" t="s">
        <v>525</v>
      </c>
      <c r="F83" s="55" t="s">
        <v>293</v>
      </c>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34.5" x14ac:dyDescent="0.4">
      <c r="A89" s="6" t="s">
        <v>81</v>
      </c>
      <c r="B89" s="61">
        <v>0</v>
      </c>
      <c r="C89" s="62"/>
      <c r="D89" s="55" t="s">
        <v>526</v>
      </c>
      <c r="E89" s="56" t="s">
        <v>493</v>
      </c>
      <c r="F89" s="55" t="s">
        <v>292</v>
      </c>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1" t="s">
        <v>34</v>
      </c>
      <c r="B100" s="462"/>
      <c r="C100" s="463"/>
      <c r="D100" s="329">
        <f>SUM(B83:C99)</f>
        <v>23</v>
      </c>
    </row>
    <row r="101" spans="1:6" x14ac:dyDescent="0.3">
      <c r="A101" s="461" t="s">
        <v>249</v>
      </c>
      <c r="B101" s="462"/>
      <c r="C101" s="463"/>
      <c r="D101" s="17">
        <f>D100/(COUNT(B83:C99)*2)</f>
        <v>0.88461538461538458</v>
      </c>
    </row>
    <row r="102" spans="1:6" x14ac:dyDescent="0.3">
      <c r="A102" s="10"/>
      <c r="B102" s="11"/>
      <c r="C102" s="11"/>
      <c r="D102" s="12"/>
    </row>
    <row r="103" spans="1:6" ht="19.5" x14ac:dyDescent="0.4">
      <c r="A103" s="474" t="s">
        <v>170</v>
      </c>
      <c r="B103" s="475"/>
      <c r="C103" s="475"/>
      <c r="D103" s="475"/>
      <c r="E103" s="475"/>
      <c r="F103" s="475"/>
    </row>
    <row r="104" spans="1:6" ht="40.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61" t="s">
        <v>34</v>
      </c>
      <c r="B118" s="462"/>
      <c r="C118" s="463"/>
      <c r="D118" s="329">
        <f>SUM(B104:C117)</f>
        <v>28</v>
      </c>
    </row>
    <row r="119" spans="1:6" x14ac:dyDescent="0.3">
      <c r="A119" s="461" t="s">
        <v>249</v>
      </c>
      <c r="B119" s="462"/>
      <c r="C119" s="463"/>
      <c r="D119" s="17">
        <f>D118/(COUNT(B104:C117)*2)</f>
        <v>1</v>
      </c>
    </row>
    <row r="120" spans="1:6" x14ac:dyDescent="0.3">
      <c r="A120" s="10"/>
      <c r="B120" s="11"/>
      <c r="C120" s="11"/>
      <c r="D120" s="12"/>
    </row>
    <row r="121" spans="1:6" x14ac:dyDescent="0.3">
      <c r="A121" s="29"/>
      <c r="B121" s="30"/>
      <c r="C121" s="30"/>
      <c r="D121" s="31"/>
    </row>
    <row r="122" spans="1:6" ht="19.5" x14ac:dyDescent="0.4">
      <c r="A122" s="474" t="s">
        <v>171</v>
      </c>
      <c r="B122" s="475"/>
      <c r="C122" s="475"/>
      <c r="D122" s="475"/>
      <c r="E122" s="475"/>
      <c r="F122" s="475"/>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1" t="s">
        <v>34</v>
      </c>
      <c r="B134" s="462"/>
      <c r="C134" s="463"/>
      <c r="D134" s="329">
        <f>SUM(B123:C133)</f>
        <v>22</v>
      </c>
    </row>
    <row r="135" spans="1:6" x14ac:dyDescent="0.3">
      <c r="A135" s="461" t="s">
        <v>249</v>
      </c>
      <c r="B135" s="462"/>
      <c r="C135" s="463"/>
      <c r="D135" s="17">
        <f>D134/(COUNT(B123:C133)*2)</f>
        <v>1</v>
      </c>
    </row>
    <row r="136" spans="1:6" x14ac:dyDescent="0.3">
      <c r="A136" s="10"/>
      <c r="B136" s="11"/>
      <c r="C136" s="11"/>
      <c r="D136" s="12"/>
    </row>
    <row r="137" spans="1:6" ht="19.5" x14ac:dyDescent="0.4">
      <c r="A137" s="474" t="s">
        <v>154</v>
      </c>
      <c r="B137" s="475"/>
      <c r="C137" s="475"/>
      <c r="D137" s="475"/>
      <c r="E137" s="475"/>
      <c r="F137" s="475"/>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51" x14ac:dyDescent="0.4">
      <c r="A141" s="6" t="s">
        <v>204</v>
      </c>
      <c r="B141" s="70">
        <v>1</v>
      </c>
      <c r="C141" s="62"/>
      <c r="D141" s="56" t="s">
        <v>468</v>
      </c>
      <c r="E141" s="56" t="s">
        <v>469</v>
      </c>
      <c r="F141" s="55" t="s">
        <v>292</v>
      </c>
    </row>
    <row r="142" spans="1:6" ht="51" x14ac:dyDescent="0.4">
      <c r="A142" s="6" t="s">
        <v>246</v>
      </c>
      <c r="B142" s="70">
        <v>0</v>
      </c>
      <c r="C142" s="62"/>
      <c r="D142" s="56" t="s">
        <v>516</v>
      </c>
      <c r="E142" s="56" t="s">
        <v>475</v>
      </c>
      <c r="F142" s="55" t="s">
        <v>293</v>
      </c>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ht="33" x14ac:dyDescent="0.3">
      <c r="A145" s="6" t="s">
        <v>137</v>
      </c>
      <c r="B145" s="70">
        <v>1</v>
      </c>
      <c r="C145" s="77"/>
      <c r="D145" s="56" t="s">
        <v>517</v>
      </c>
      <c r="E145" s="56" t="s">
        <v>472</v>
      </c>
      <c r="F145" s="55" t="s">
        <v>293</v>
      </c>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61" t="s">
        <v>34</v>
      </c>
      <c r="B149" s="462"/>
      <c r="C149" s="463"/>
      <c r="D149" s="329">
        <f>SUM(B138:C148)</f>
        <v>18</v>
      </c>
    </row>
    <row r="150" spans="1:6" x14ac:dyDescent="0.3">
      <c r="A150" s="461" t="s">
        <v>249</v>
      </c>
      <c r="B150" s="462"/>
      <c r="C150" s="463"/>
      <c r="D150" s="16">
        <f>D149/(COUNT(B138:C148)*2)</f>
        <v>0.81818181818181823</v>
      </c>
    </row>
    <row r="151" spans="1:6" x14ac:dyDescent="0.3">
      <c r="A151" s="10"/>
      <c r="B151" s="11"/>
      <c r="C151" s="11"/>
      <c r="D151" s="15"/>
    </row>
    <row r="152" spans="1:6" ht="19.5" x14ac:dyDescent="0.4">
      <c r="A152" s="474" t="s">
        <v>61</v>
      </c>
      <c r="B152" s="475"/>
      <c r="C152" s="475"/>
      <c r="D152" s="475"/>
      <c r="E152" s="475"/>
      <c r="F152" s="475"/>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ht="115.5" x14ac:dyDescent="0.3">
      <c r="A163" s="32" t="s">
        <v>173</v>
      </c>
      <c r="B163" s="69">
        <v>0</v>
      </c>
      <c r="C163" s="56"/>
      <c r="D163" s="56" t="s">
        <v>482</v>
      </c>
      <c r="E163" s="56" t="s">
        <v>518</v>
      </c>
      <c r="F163" s="55" t="s">
        <v>292</v>
      </c>
    </row>
    <row r="164" spans="1:6" x14ac:dyDescent="0.3">
      <c r="A164" s="6" t="s">
        <v>259</v>
      </c>
      <c r="B164" s="69">
        <v>2</v>
      </c>
      <c r="C164" s="56"/>
      <c r="D164" s="73"/>
      <c r="E164" s="55"/>
      <c r="F164" s="55"/>
    </row>
    <row r="165" spans="1:6" x14ac:dyDescent="0.3">
      <c r="A165" s="461" t="s">
        <v>34</v>
      </c>
      <c r="B165" s="462"/>
      <c r="C165" s="463"/>
      <c r="D165" s="329">
        <f>SUM(B153:C164)</f>
        <v>22</v>
      </c>
    </row>
    <row r="166" spans="1:6" x14ac:dyDescent="0.3">
      <c r="A166" s="461" t="s">
        <v>249</v>
      </c>
      <c r="B166" s="462"/>
      <c r="C166" s="463"/>
      <c r="D166" s="17">
        <f>D165/(COUNT(B153:C164)*2)</f>
        <v>0.91666666666666663</v>
      </c>
    </row>
    <row r="167" spans="1:6" x14ac:dyDescent="0.3">
      <c r="A167" s="10"/>
      <c r="B167" s="11"/>
      <c r="C167" s="11"/>
      <c r="D167" s="12"/>
    </row>
    <row r="168" spans="1:6" ht="19.5" x14ac:dyDescent="0.4">
      <c r="A168" s="474" t="s">
        <v>176</v>
      </c>
      <c r="B168" s="475"/>
      <c r="C168" s="475"/>
      <c r="D168" s="475"/>
      <c r="E168" s="475"/>
      <c r="F168" s="475"/>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ht="33" x14ac:dyDescent="0.3">
      <c r="A176" s="40" t="s">
        <v>135</v>
      </c>
      <c r="B176" s="55">
        <v>0</v>
      </c>
      <c r="C176" s="55"/>
      <c r="D176" s="56" t="s">
        <v>504</v>
      </c>
      <c r="E176" s="56" t="s">
        <v>505</v>
      </c>
      <c r="F176" s="55" t="s">
        <v>292</v>
      </c>
    </row>
    <row r="177" spans="1:6" x14ac:dyDescent="0.3">
      <c r="A177" s="461" t="s">
        <v>34</v>
      </c>
      <c r="B177" s="472"/>
      <c r="C177" s="473"/>
      <c r="D177" s="330">
        <f>SUM(B169:C176)</f>
        <v>14</v>
      </c>
    </row>
    <row r="178" spans="1:6" x14ac:dyDescent="0.3">
      <c r="A178" s="461" t="s">
        <v>249</v>
      </c>
      <c r="B178" s="462"/>
      <c r="C178" s="463"/>
      <c r="D178" s="17">
        <f>D177/(COUNT(B169:C176)*2)</f>
        <v>0.875</v>
      </c>
    </row>
    <row r="179" spans="1:6" x14ac:dyDescent="0.3">
      <c r="A179" s="10"/>
      <c r="B179" s="11"/>
      <c r="C179" s="13"/>
      <c r="D179" s="14"/>
    </row>
    <row r="180" spans="1:6" ht="19.5" x14ac:dyDescent="0.4">
      <c r="A180" s="474" t="s">
        <v>64</v>
      </c>
      <c r="B180" s="475"/>
      <c r="C180" s="475"/>
      <c r="D180" s="475"/>
      <c r="E180" s="475"/>
      <c r="F180" s="475"/>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ht="49.5" x14ac:dyDescent="0.3">
      <c r="A183" s="26" t="s">
        <v>174</v>
      </c>
      <c r="B183" s="55">
        <v>1</v>
      </c>
      <c r="C183" s="55"/>
      <c r="D183" s="56" t="s">
        <v>527</v>
      </c>
      <c r="E183" s="56" t="s">
        <v>528</v>
      </c>
      <c r="F183" s="55" t="s">
        <v>293</v>
      </c>
    </row>
    <row r="184" spans="1:6" x14ac:dyDescent="0.3">
      <c r="A184" s="6" t="s">
        <v>73</v>
      </c>
      <c r="B184" s="55">
        <v>2</v>
      </c>
      <c r="C184" s="55"/>
      <c r="D184" s="55"/>
      <c r="E184" s="56"/>
      <c r="F184" s="55"/>
    </row>
    <row r="185" spans="1:6" x14ac:dyDescent="0.3">
      <c r="A185" s="461" t="s">
        <v>34</v>
      </c>
      <c r="B185" s="462"/>
      <c r="C185" s="463"/>
      <c r="D185" s="329">
        <f>SUM(B181:C184)</f>
        <v>7</v>
      </c>
    </row>
    <row r="186" spans="1:6" x14ac:dyDescent="0.3">
      <c r="A186" s="461" t="s">
        <v>249</v>
      </c>
      <c r="B186" s="462"/>
      <c r="C186" s="463"/>
      <c r="D186" s="17">
        <f>D185/(COUNT(B181:C184)*2)</f>
        <v>0.875</v>
      </c>
    </row>
    <row r="187" spans="1:6" x14ac:dyDescent="0.3">
      <c r="A187" s="10"/>
      <c r="B187" s="11"/>
      <c r="C187" s="11"/>
      <c r="D187" s="12"/>
    </row>
    <row r="188" spans="1:6" ht="19.5" x14ac:dyDescent="0.4">
      <c r="A188" s="481" t="s">
        <v>15</v>
      </c>
      <c r="B188" s="482"/>
      <c r="C188" s="482"/>
      <c r="D188" s="482"/>
      <c r="E188" s="482"/>
      <c r="F188" s="482"/>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61" t="s">
        <v>34</v>
      </c>
      <c r="B193" s="462"/>
      <c r="C193" s="463"/>
      <c r="D193" s="329">
        <f>SUM(B189:C192)</f>
        <v>8</v>
      </c>
    </row>
    <row r="194" spans="1:7" x14ac:dyDescent="0.3">
      <c r="A194" s="461" t="s">
        <v>249</v>
      </c>
      <c r="B194" s="462"/>
      <c r="C194" s="463"/>
      <c r="D194" s="17">
        <f>D193/(COUNT(B189:C192)*2)</f>
        <v>1</v>
      </c>
    </row>
    <row r="195" spans="1:7" x14ac:dyDescent="0.3">
      <c r="A195" s="10"/>
      <c r="B195" s="11"/>
      <c r="C195" s="11"/>
      <c r="D195" s="12"/>
    </row>
    <row r="196" spans="1:7" ht="19.5" x14ac:dyDescent="0.4">
      <c r="A196" s="474" t="s">
        <v>65</v>
      </c>
      <c r="B196" s="475"/>
      <c r="C196" s="475"/>
      <c r="D196" s="475"/>
      <c r="E196" s="475"/>
      <c r="F196" s="475"/>
    </row>
    <row r="197" spans="1:7" x14ac:dyDescent="0.3">
      <c r="A197" s="26" t="s">
        <v>268</v>
      </c>
      <c r="B197" s="55">
        <v>2</v>
      </c>
      <c r="C197" s="55"/>
      <c r="D197" s="56"/>
      <c r="E197" s="56"/>
      <c r="F197" s="55"/>
    </row>
    <row r="198" spans="1:7" ht="33" x14ac:dyDescent="0.3">
      <c r="A198" s="26" t="s">
        <v>179</v>
      </c>
      <c r="B198" s="55">
        <v>1</v>
      </c>
      <c r="C198" s="55"/>
      <c r="D198" s="56" t="s">
        <v>491</v>
      </c>
      <c r="E198" s="56" t="s">
        <v>492</v>
      </c>
      <c r="F198" s="55" t="s">
        <v>292</v>
      </c>
    </row>
    <row r="199" spans="1:7"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1" t="s">
        <v>34</v>
      </c>
      <c r="B202" s="462"/>
      <c r="C202" s="463"/>
      <c r="D202" s="329">
        <f>SUM(B197:C201)</f>
        <v>9</v>
      </c>
    </row>
    <row r="203" spans="1:7" x14ac:dyDescent="0.3">
      <c r="A203" s="461" t="s">
        <v>249</v>
      </c>
      <c r="B203" s="462"/>
      <c r="C203" s="463"/>
      <c r="D203" s="17">
        <f>D202/(COUNT(B197:C201)*2)</f>
        <v>0.9</v>
      </c>
    </row>
    <row r="204" spans="1:7" x14ac:dyDescent="0.3">
      <c r="A204" s="10"/>
      <c r="B204" s="11"/>
      <c r="C204" s="11"/>
      <c r="D204" s="12"/>
    </row>
    <row r="205" spans="1:7" ht="19.5" x14ac:dyDescent="0.4">
      <c r="A205" s="474" t="s">
        <v>175</v>
      </c>
      <c r="B205" s="475"/>
      <c r="C205" s="475"/>
      <c r="D205" s="475"/>
      <c r="E205" s="475"/>
      <c r="F205" s="475"/>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61" t="s">
        <v>34</v>
      </c>
      <c r="B210" s="462"/>
      <c r="C210" s="463"/>
      <c r="D210" s="34">
        <f>SUM(B206:C209)</f>
        <v>4</v>
      </c>
    </row>
    <row r="211" spans="1:6" x14ac:dyDescent="0.3">
      <c r="A211" s="461" t="s">
        <v>249</v>
      </c>
      <c r="B211" s="462"/>
      <c r="C211" s="463"/>
      <c r="D211" s="17">
        <f>D210/(COUNT(B206:C209)*2)</f>
        <v>1</v>
      </c>
    </row>
    <row r="213" spans="1:6" ht="18" x14ac:dyDescent="0.35">
      <c r="A213" s="37" t="s">
        <v>402</v>
      </c>
      <c r="B213" s="36"/>
      <c r="C213" s="36"/>
      <c r="D213" s="87">
        <v>0.73</v>
      </c>
      <c r="E213" s="323" t="e">
        <f>COUNTIF(#REF!,"ok")</f>
        <v>#REF!</v>
      </c>
      <c r="F213" s="323">
        <f>COUNTA(#REF!)</f>
        <v>1</v>
      </c>
    </row>
    <row r="214" spans="1:6" ht="22.5" x14ac:dyDescent="0.3">
      <c r="A214" s="19" t="s">
        <v>403</v>
      </c>
      <c r="B214" s="20"/>
      <c r="C214" s="21"/>
      <c r="D214" s="22">
        <f>SUM(D210,D202,D193,D185,D177,D79,D68,D33,D22,D134,D165,D149,D118,D100,D42,D58)</f>
        <v>212</v>
      </c>
    </row>
    <row r="215" spans="1:6" ht="22.5" x14ac:dyDescent="0.3">
      <c r="A215" s="19" t="s">
        <v>274</v>
      </c>
      <c r="B215" s="20"/>
      <c r="C215" s="21"/>
      <c r="D215" s="23">
        <f>D214/(COUNT(B206:C209,B197:C201,B189:C192,B181:C184,B169:C176,B72:C78,B62:C67,B26:C32,B17:C21,B123:C133,B153:C164,B138:C148,B104:C117,B83:C99,B37:C41,B46:C57)*2)</f>
        <v>0.92982456140350878</v>
      </c>
    </row>
  </sheetData>
  <sheetProtection algorithmName="SHA-512" hashValue="epdQHC1e1EYivnVCfnr3d1onqf44pxhn/LULerI/Qa7BIM/lIzmgMBR/8h60EhNKQntJ9chIQdlur08yCD64FA==" saltValue="NAV0a4zP8faejSuDQ42vUA=="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40" zoomScale="70" zoomScaleNormal="100" zoomScaleSheetLayoutView="70" workbookViewId="0">
      <selection activeCell="E648" sqref="E64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8"/>
      <c r="E1" s="368"/>
      <c r="F1" s="368"/>
      <c r="G1" s="368"/>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69" t="s">
        <v>149</v>
      </c>
      <c r="B7" s="369"/>
      <c r="C7" s="369"/>
      <c r="D7" s="369"/>
      <c r="E7" s="369"/>
      <c r="F7" s="369"/>
      <c r="G7" s="93"/>
    </row>
    <row r="8" spans="1:7" ht="22.5" x14ac:dyDescent="0.45">
      <c r="A8" s="370" t="str">
        <f>'Page de garde'!D18</f>
        <v>UHD LAC2</v>
      </c>
      <c r="B8" s="370"/>
      <c r="C8" s="370"/>
      <c r="D8" s="370"/>
      <c r="E8" s="370"/>
      <c r="F8" s="370"/>
      <c r="G8" s="93"/>
    </row>
    <row r="9" spans="1:7" ht="22.5" x14ac:dyDescent="0.45">
      <c r="A9" s="94" t="s">
        <v>39</v>
      </c>
      <c r="B9" s="371" t="s">
        <v>539</v>
      </c>
      <c r="C9" s="371"/>
      <c r="D9" s="371"/>
      <c r="E9" s="371"/>
      <c r="F9" s="371"/>
      <c r="G9" s="93"/>
    </row>
    <row r="10" spans="1:7" ht="22.5" x14ac:dyDescent="0.45">
      <c r="A10" s="95" t="s">
        <v>41</v>
      </c>
      <c r="B10" s="372" t="s">
        <v>540</v>
      </c>
      <c r="C10" s="372"/>
      <c r="D10" s="372"/>
      <c r="E10" s="372"/>
      <c r="F10" s="372"/>
      <c r="G10" s="93"/>
    </row>
    <row r="11" spans="1:7" ht="22.5" x14ac:dyDescent="0.45">
      <c r="A11" s="94" t="s">
        <v>40</v>
      </c>
      <c r="B11" s="373">
        <v>43798</v>
      </c>
      <c r="C11" s="373"/>
      <c r="D11" s="373"/>
      <c r="E11" s="373"/>
      <c r="F11" s="373"/>
      <c r="G11" s="93"/>
    </row>
    <row r="12" spans="1:7" ht="22.5" x14ac:dyDescent="0.45">
      <c r="A12" s="94" t="s">
        <v>198</v>
      </c>
      <c r="B12" s="378">
        <f>D719</f>
        <v>0.85945945945945945</v>
      </c>
      <c r="C12" s="378"/>
      <c r="D12" s="378"/>
      <c r="E12" s="378"/>
      <c r="F12" s="378"/>
      <c r="G12" s="93"/>
    </row>
    <row r="13" spans="1:7" ht="22.5" x14ac:dyDescent="0.45">
      <c r="A13" s="92"/>
      <c r="B13" s="90"/>
      <c r="C13" s="90"/>
      <c r="D13" s="368"/>
      <c r="E13" s="368"/>
      <c r="F13" s="368"/>
      <c r="G13" s="368"/>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43798</v>
      </c>
      <c r="B16" s="99"/>
      <c r="C16" s="99"/>
      <c r="D16" s="99"/>
      <c r="E16" s="99"/>
      <c r="F16" s="99"/>
      <c r="G16" s="96"/>
    </row>
    <row r="17" spans="1:8" ht="16.5" customHeight="1" x14ac:dyDescent="0.4">
      <c r="A17" s="375" t="s">
        <v>28</v>
      </c>
      <c r="B17" s="376" t="s">
        <v>29</v>
      </c>
      <c r="C17" s="376"/>
      <c r="D17" s="376" t="s">
        <v>42</v>
      </c>
      <c r="E17" s="377" t="s">
        <v>264</v>
      </c>
      <c r="F17" s="377" t="s">
        <v>294</v>
      </c>
      <c r="G17" s="96"/>
    </row>
    <row r="18" spans="1:8" ht="16.5" customHeight="1" x14ac:dyDescent="0.4">
      <c r="A18" s="375"/>
      <c r="B18" s="100" t="s">
        <v>32</v>
      </c>
      <c r="C18" s="100" t="s">
        <v>31</v>
      </c>
      <c r="D18" s="376"/>
      <c r="E18" s="377"/>
      <c r="F18" s="377"/>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87.75" customHeight="1" x14ac:dyDescent="0.4">
      <c r="A42" s="107" t="s">
        <v>388</v>
      </c>
      <c r="B42" s="104">
        <v>1</v>
      </c>
      <c r="C42" s="104"/>
      <c r="D42" s="105" t="s">
        <v>541</v>
      </c>
      <c r="E42" s="105" t="s">
        <v>541</v>
      </c>
      <c r="F42" s="105"/>
      <c r="G42" s="96"/>
    </row>
    <row r="43" spans="1:7" ht="89.25" customHeight="1" x14ac:dyDescent="0.4">
      <c r="A43" s="103" t="s">
        <v>402</v>
      </c>
      <c r="B43" s="322">
        <f>IF(D43=1, 2, IF(AND(D43&lt;1,D43&gt;0), 1, IF(D43=0,"0","NA")))</f>
        <v>2</v>
      </c>
      <c r="C43" s="104"/>
      <c r="D43" s="319">
        <f>IFERROR(E43/F43,"N.A")</f>
        <v>1</v>
      </c>
      <c r="E43" s="321">
        <f>COUNTIF('A3 Exploitation'!F21:F42,"ok")</f>
        <v>1</v>
      </c>
      <c r="F43" s="321">
        <f>COUNTA('A3 Exploitation'!F21:F42)</f>
        <v>1</v>
      </c>
      <c r="G43" s="96"/>
    </row>
    <row r="44" spans="1:7" ht="21" x14ac:dyDescent="0.4">
      <c r="A44" s="123" t="s">
        <v>34</v>
      </c>
      <c r="B44" s="123"/>
      <c r="C44" s="123"/>
      <c r="D44" s="123">
        <f>SUM(B30:C37,B39:C43)</f>
        <v>25</v>
      </c>
      <c r="E44" s="90"/>
      <c r="F44" s="96"/>
      <c r="G44" s="96"/>
    </row>
    <row r="45" spans="1:7" ht="21" x14ac:dyDescent="0.4">
      <c r="A45" s="108" t="s">
        <v>33</v>
      </c>
      <c r="B45" s="109"/>
      <c r="C45" s="110"/>
      <c r="D45" s="111">
        <f>D44/(COUNT(B30:C37,B39:C43)*2)</f>
        <v>0.96153846153846156</v>
      </c>
      <c r="E45" s="90"/>
      <c r="F45" s="96"/>
      <c r="G45" s="96"/>
    </row>
    <row r="46" spans="1:7" ht="21" x14ac:dyDescent="0.4">
      <c r="A46" s="112"/>
      <c r="B46" s="96"/>
      <c r="C46" s="96"/>
      <c r="D46" s="96"/>
      <c r="E46" s="90"/>
      <c r="F46" s="96"/>
      <c r="G46" s="96"/>
    </row>
    <row r="47" spans="1:7" ht="22.5" x14ac:dyDescent="0.45">
      <c r="A47" s="344" t="s">
        <v>36</v>
      </c>
      <c r="B47" s="124"/>
      <c r="C47" s="125"/>
      <c r="D47" s="126">
        <f>SUM(D44,D26)</f>
        <v>35</v>
      </c>
      <c r="E47" s="90"/>
      <c r="F47" s="96"/>
      <c r="G47" s="96"/>
    </row>
    <row r="48" spans="1:7" ht="22.5" x14ac:dyDescent="0.45">
      <c r="A48" s="344" t="s">
        <v>166</v>
      </c>
      <c r="B48" s="124"/>
      <c r="C48" s="125"/>
      <c r="D48" s="127">
        <f>D47/(COUNT(B30:C37,B21:C25,B39:C43)*2)</f>
        <v>0.97222222222222221</v>
      </c>
      <c r="E48" s="90"/>
      <c r="F48" s="96"/>
      <c r="G48" s="96"/>
    </row>
    <row r="49" spans="1:7" ht="21" x14ac:dyDescent="0.3">
      <c r="A49" s="374"/>
      <c r="B49" s="374"/>
      <c r="C49" s="374"/>
      <c r="D49" s="374"/>
      <c r="E49" s="374"/>
      <c r="F49" s="374"/>
      <c r="G49" s="374"/>
    </row>
    <row r="50" spans="1:7" ht="22.5" x14ac:dyDescent="0.45">
      <c r="A50" s="244" t="s">
        <v>107</v>
      </c>
      <c r="B50" s="244"/>
      <c r="C50" s="244"/>
      <c r="D50" s="244"/>
      <c r="E50" s="244"/>
      <c r="F50" s="244"/>
      <c r="G50" s="96"/>
    </row>
    <row r="51" spans="1:7" ht="21" x14ac:dyDescent="0.4">
      <c r="A51" s="129">
        <f>B11</f>
        <v>43798</v>
      </c>
      <c r="B51" s="96"/>
      <c r="C51" s="96"/>
      <c r="D51" s="96"/>
      <c r="E51" s="90"/>
      <c r="F51" s="96"/>
      <c r="G51" s="96"/>
    </row>
    <row r="52" spans="1:7" ht="21" x14ac:dyDescent="0.4">
      <c r="A52" s="375" t="s">
        <v>28</v>
      </c>
      <c r="B52" s="376" t="s">
        <v>29</v>
      </c>
      <c r="C52" s="376"/>
      <c r="D52" s="376" t="s">
        <v>42</v>
      </c>
      <c r="E52" s="377" t="s">
        <v>264</v>
      </c>
      <c r="F52" s="377" t="s">
        <v>295</v>
      </c>
      <c r="G52" s="96"/>
    </row>
    <row r="53" spans="1:7" ht="21" x14ac:dyDescent="0.4">
      <c r="A53" s="375"/>
      <c r="B53" s="100" t="s">
        <v>32</v>
      </c>
      <c r="C53" s="100" t="s">
        <v>31</v>
      </c>
      <c r="D53" s="376"/>
      <c r="E53" s="377"/>
      <c r="F53" s="377"/>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6"/>
      <c r="B64" s="387"/>
      <c r="C64" s="387"/>
      <c r="D64" s="387"/>
      <c r="E64" s="387"/>
      <c r="F64" s="387"/>
      <c r="G64" s="387"/>
    </row>
    <row r="65" spans="1:7" ht="43.5" customHeight="1" x14ac:dyDescent="0.4">
      <c r="A65" s="382" t="s">
        <v>341</v>
      </c>
      <c r="B65" s="382"/>
      <c r="C65" s="382"/>
      <c r="D65" s="382"/>
      <c r="E65" s="382"/>
      <c r="F65" s="382"/>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8"/>
      <c r="B83" s="388"/>
      <c r="C83" s="388"/>
      <c r="D83" s="388"/>
      <c r="E83" s="388"/>
      <c r="F83" s="388"/>
      <c r="G83" s="388"/>
    </row>
    <row r="84" spans="1:7" ht="45" customHeight="1" x14ac:dyDescent="0.45">
      <c r="A84" s="389" t="s">
        <v>342</v>
      </c>
      <c r="B84" s="389"/>
      <c r="C84" s="389"/>
      <c r="D84" s="389"/>
      <c r="E84" s="389"/>
      <c r="F84" s="389"/>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9"/>
      <c r="B101" s="380"/>
      <c r="C101" s="380"/>
      <c r="D101" s="380"/>
      <c r="E101" s="380"/>
      <c r="F101" s="381"/>
      <c r="G101" s="96"/>
    </row>
    <row r="102" spans="1:7" ht="46.5" customHeight="1" x14ac:dyDescent="0.4">
      <c r="A102" s="382" t="s">
        <v>343</v>
      </c>
      <c r="B102" s="382"/>
      <c r="C102" s="382"/>
      <c r="D102" s="382"/>
      <c r="E102" s="382"/>
      <c r="F102" s="382"/>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9"/>
      <c r="B109" s="380"/>
      <c r="C109" s="380"/>
      <c r="D109" s="380"/>
      <c r="E109" s="380"/>
      <c r="F109" s="381"/>
      <c r="G109" s="96"/>
    </row>
    <row r="110" spans="1:7" ht="39.75" customHeight="1" x14ac:dyDescent="0.4">
      <c r="A110" s="382" t="s">
        <v>375</v>
      </c>
      <c r="B110" s="382"/>
      <c r="C110" s="382"/>
      <c r="D110" s="382"/>
      <c r="E110" s="382"/>
      <c r="F110" s="382"/>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0"/>
      <c r="B118" s="380"/>
      <c r="C118" s="380"/>
      <c r="D118" s="380"/>
      <c r="E118" s="380"/>
      <c r="F118" s="380"/>
      <c r="G118" s="96"/>
    </row>
    <row r="119" spans="1:7" ht="22.5" x14ac:dyDescent="0.4">
      <c r="A119" s="382" t="s">
        <v>304</v>
      </c>
      <c r="B119" s="382"/>
      <c r="C119" s="382"/>
      <c r="D119" s="382"/>
      <c r="E119" s="382"/>
      <c r="F119" s="382"/>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3"/>
      <c r="B130" s="383"/>
      <c r="C130" s="383"/>
      <c r="D130" s="383"/>
      <c r="E130" s="383"/>
      <c r="F130" s="383"/>
      <c r="G130" s="96"/>
    </row>
    <row r="131" spans="1:16384" ht="22.5" customHeight="1" x14ac:dyDescent="0.4">
      <c r="A131" s="384" t="s">
        <v>404</v>
      </c>
      <c r="B131" s="384"/>
      <c r="C131" s="384"/>
      <c r="D131" s="384"/>
      <c r="E131" s="384"/>
      <c r="F131" s="384"/>
      <c r="G131" s="96"/>
    </row>
    <row r="132" spans="1:16384" ht="22.5" customHeight="1" x14ac:dyDescent="0.4">
      <c r="A132" s="385"/>
      <c r="B132" s="385"/>
      <c r="C132" s="385"/>
      <c r="D132" s="385"/>
      <c r="E132" s="385"/>
      <c r="F132" s="385"/>
      <c r="G132" s="96"/>
    </row>
    <row r="133" spans="1:16384" s="258" customFormat="1" ht="22.5" customHeight="1" x14ac:dyDescent="0.25">
      <c r="A133" s="375" t="s">
        <v>28</v>
      </c>
      <c r="B133" s="376" t="s">
        <v>29</v>
      </c>
      <c r="C133" s="376"/>
      <c r="D133" s="376" t="s">
        <v>42</v>
      </c>
      <c r="E133" s="377" t="s">
        <v>264</v>
      </c>
      <c r="F133" s="377" t="s">
        <v>295</v>
      </c>
    </row>
    <row r="134" spans="1:16384" s="258" customFormat="1" ht="22.5" customHeight="1" x14ac:dyDescent="0.25">
      <c r="A134" s="375"/>
      <c r="B134" s="100" t="s">
        <v>32</v>
      </c>
      <c r="C134" s="100" t="s">
        <v>31</v>
      </c>
      <c r="D134" s="376"/>
      <c r="E134" s="377"/>
      <c r="F134" s="377"/>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1" t="s">
        <v>441</v>
      </c>
      <c r="B137" s="391"/>
      <c r="C137" s="391"/>
      <c r="D137" s="391"/>
      <c r="E137" s="391"/>
      <c r="F137" s="391"/>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90" t="s">
        <v>340</v>
      </c>
      <c r="B144" s="390"/>
      <c r="C144" s="390"/>
      <c r="D144" s="390"/>
      <c r="E144" s="390"/>
      <c r="F144" s="390"/>
      <c r="G144" s="96"/>
    </row>
    <row r="145" spans="1:7" ht="21" x14ac:dyDescent="0.4">
      <c r="A145" s="149" t="s">
        <v>327</v>
      </c>
      <c r="B145" s="252">
        <v>2</v>
      </c>
      <c r="C145" s="149"/>
      <c r="D145" s="149"/>
      <c r="E145" s="149"/>
      <c r="F145" s="209"/>
      <c r="G145" s="96"/>
    </row>
    <row r="146" spans="1:7" ht="84" x14ac:dyDescent="0.4">
      <c r="A146" s="107" t="s">
        <v>401</v>
      </c>
      <c r="B146" s="252">
        <v>1</v>
      </c>
      <c r="C146" s="107"/>
      <c r="D146" s="107" t="s">
        <v>546</v>
      </c>
      <c r="E146" s="107" t="s">
        <v>547</v>
      </c>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379"/>
      <c r="B161" s="380"/>
      <c r="C161" s="380"/>
      <c r="D161" s="380"/>
      <c r="E161" s="380"/>
      <c r="F161" s="380"/>
      <c r="G161" s="96"/>
    </row>
    <row r="162" spans="1:7" ht="32.25" customHeight="1" x14ac:dyDescent="0.4">
      <c r="A162" s="391" t="s">
        <v>442</v>
      </c>
      <c r="B162" s="391"/>
      <c r="C162" s="391"/>
      <c r="D162" s="391"/>
      <c r="E162" s="391"/>
      <c r="F162" s="391"/>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126" x14ac:dyDescent="0.4">
      <c r="A168" s="107" t="s">
        <v>390</v>
      </c>
      <c r="B168" s="104">
        <v>1</v>
      </c>
      <c r="C168" s="107"/>
      <c r="D168" s="107" t="s">
        <v>544</v>
      </c>
      <c r="E168" s="105" t="s">
        <v>545</v>
      </c>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92"/>
      <c r="B172" s="393"/>
      <c r="C172" s="393"/>
      <c r="D172" s="393"/>
      <c r="E172" s="393"/>
      <c r="F172" s="393"/>
      <c r="G172" s="96"/>
    </row>
    <row r="173" spans="1:7" ht="32.25" customHeight="1" x14ac:dyDescent="0.4">
      <c r="A173" s="391" t="s">
        <v>304</v>
      </c>
      <c r="B173" s="391"/>
      <c r="C173" s="391"/>
      <c r="D173" s="391"/>
      <c r="E173" s="391"/>
      <c r="F173" s="391"/>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v>2</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f>IF(D181=1, 2, IF(AND(D181&lt;1,D181&gt;0), 1, IF(D181=0,"0","NA")))</f>
        <v>2</v>
      </c>
      <c r="C181" s="103"/>
      <c r="D181" s="319">
        <f>IFERROR(E181/F181,"N.A")</f>
        <v>1</v>
      </c>
      <c r="E181" s="321">
        <f>COUNTIF('A3 Exploitation'!F138:F180,"ok")</f>
        <v>4</v>
      </c>
      <c r="F181" s="321">
        <f>COUNTA('A3 Exploitation'!F138:F180)</f>
        <v>4</v>
      </c>
      <c r="G181" s="96"/>
    </row>
    <row r="182" spans="1:7" ht="22.5" x14ac:dyDescent="0.4">
      <c r="A182" s="231" t="s">
        <v>418</v>
      </c>
      <c r="B182" s="394"/>
      <c r="C182" s="395"/>
      <c r="D182" s="243">
        <f>SUM(B145:C160,B174:C181,B163:C171,B138:C142)</f>
        <v>74</v>
      </c>
      <c r="E182" s="90"/>
      <c r="F182" s="96"/>
      <c r="G182" s="96"/>
    </row>
    <row r="183" spans="1:7" ht="22.5" x14ac:dyDescent="0.4">
      <c r="A183" s="231" t="s">
        <v>419</v>
      </c>
      <c r="B183" s="219"/>
      <c r="C183" s="220"/>
      <c r="D183" s="221">
        <f>D182/(COUNT(B138:C142,B145:C160,B163:C171,B174:C181)*2)</f>
        <v>0.97368421052631582</v>
      </c>
      <c r="E183" s="90"/>
      <c r="F183" s="96"/>
      <c r="G183" s="96"/>
    </row>
    <row r="184" spans="1:7" ht="21" x14ac:dyDescent="0.4">
      <c r="A184" s="402"/>
      <c r="B184" s="402"/>
      <c r="C184" s="402"/>
      <c r="D184" s="402"/>
      <c r="E184" s="402"/>
      <c r="F184" s="402"/>
      <c r="G184" s="96"/>
    </row>
    <row r="185" spans="1:7" ht="22.5" x14ac:dyDescent="0.45">
      <c r="A185" s="97" t="s">
        <v>100</v>
      </c>
      <c r="B185" s="97"/>
      <c r="C185" s="97"/>
      <c r="D185" s="97"/>
      <c r="E185" s="97"/>
      <c r="F185" s="97"/>
      <c r="G185" s="96"/>
    </row>
    <row r="186" spans="1:7" ht="21" x14ac:dyDescent="0.4">
      <c r="A186" s="129">
        <f>B11</f>
        <v>43798</v>
      </c>
      <c r="B186" s="96"/>
      <c r="C186" s="96"/>
      <c r="D186" s="96"/>
      <c r="E186" s="90"/>
      <c r="F186" s="96"/>
      <c r="G186" s="96"/>
    </row>
    <row r="187" spans="1:7" ht="21" x14ac:dyDescent="0.4">
      <c r="A187" s="375" t="s">
        <v>28</v>
      </c>
      <c r="B187" s="376" t="s">
        <v>29</v>
      </c>
      <c r="C187" s="376"/>
      <c r="D187" s="376" t="s">
        <v>42</v>
      </c>
      <c r="E187" s="377" t="s">
        <v>264</v>
      </c>
      <c r="F187" s="377" t="s">
        <v>295</v>
      </c>
      <c r="G187" s="96"/>
    </row>
    <row r="188" spans="1:7" ht="21" x14ac:dyDescent="0.4">
      <c r="A188" s="375"/>
      <c r="B188" s="100" t="s">
        <v>32</v>
      </c>
      <c r="C188" s="100" t="s">
        <v>31</v>
      </c>
      <c r="D188" s="376"/>
      <c r="E188" s="377"/>
      <c r="F188" s="377"/>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6" t="s">
        <v>34</v>
      </c>
      <c r="B199" s="397"/>
      <c r="C199" s="398"/>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4"/>
      <c r="B201" s="374"/>
      <c r="C201" s="374"/>
      <c r="D201" s="374"/>
      <c r="E201" s="374"/>
      <c r="F201" s="374"/>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42" x14ac:dyDescent="0.4">
      <c r="A211" s="103" t="s">
        <v>140</v>
      </c>
      <c r="B211" s="104">
        <v>1</v>
      </c>
      <c r="C211" s="104"/>
      <c r="D211" s="105" t="s">
        <v>548</v>
      </c>
      <c r="E211" s="106" t="s">
        <v>549</v>
      </c>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147.75" x14ac:dyDescent="0.45">
      <c r="A215" s="184" t="s">
        <v>132</v>
      </c>
      <c r="B215" s="104">
        <v>0</v>
      </c>
      <c r="C215" s="118">
        <f>IF(B215=0, -10, "0")</f>
        <v>-10</v>
      </c>
      <c r="D215" s="356" t="s">
        <v>550</v>
      </c>
      <c r="E215" s="105" t="s">
        <v>551</v>
      </c>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96" t="s">
        <v>34</v>
      </c>
      <c r="B223" s="397"/>
      <c r="C223" s="398"/>
      <c r="D223" s="123">
        <f>SUM(B203:C222)</f>
        <v>27</v>
      </c>
      <c r="E223" s="90"/>
      <c r="F223" s="96"/>
      <c r="G223" s="96"/>
    </row>
    <row r="224" spans="1:7" ht="21" x14ac:dyDescent="0.4">
      <c r="A224" s="108" t="s">
        <v>33</v>
      </c>
      <c r="B224" s="109"/>
      <c r="C224" s="110"/>
      <c r="D224" s="111">
        <f>D223/(COUNT(B203:C222)*2)</f>
        <v>0.6428571428571429</v>
      </c>
      <c r="E224" s="90"/>
      <c r="F224" s="96"/>
      <c r="G224" s="96"/>
    </row>
    <row r="225" spans="1:7" ht="21" x14ac:dyDescent="0.4">
      <c r="A225" s="374"/>
      <c r="B225" s="374"/>
      <c r="C225" s="374"/>
      <c r="D225" s="374"/>
      <c r="E225" s="374"/>
      <c r="F225" s="374"/>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399" t="s">
        <v>304</v>
      </c>
      <c r="B232" s="400"/>
      <c r="C232" s="400"/>
      <c r="D232" s="401"/>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v>2</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f>IF(D240=1, 2, IF(AND(D240&lt;1,D240&gt;0), 1, IF(D240=0,"0","NA")))</f>
        <v>2</v>
      </c>
      <c r="C240" s="137"/>
      <c r="D240" s="319">
        <f>IFERROR(E240/F240,"N.A")</f>
        <v>1</v>
      </c>
      <c r="E240" s="321">
        <f>COUNTIF('A3 Exploitation'!F191:F239,"ok")</f>
        <v>2</v>
      </c>
      <c r="F240" s="321">
        <f>COUNTA('A3 Exploitation'!F191:F239)</f>
        <v>2</v>
      </c>
      <c r="G240" s="96"/>
    </row>
    <row r="241" spans="1:7" ht="21" x14ac:dyDescent="0.4">
      <c r="A241" s="396" t="s">
        <v>34</v>
      </c>
      <c r="B241" s="397"/>
      <c r="C241" s="398"/>
      <c r="D241" s="108">
        <f>SUM(B227:C231,B233:C240)</f>
        <v>26</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69</v>
      </c>
      <c r="E244" s="90"/>
      <c r="F244" s="96"/>
      <c r="G244" s="96"/>
    </row>
    <row r="245" spans="1:7" ht="22.5" x14ac:dyDescent="0.45">
      <c r="A245" s="344" t="s">
        <v>422</v>
      </c>
      <c r="B245" s="153"/>
      <c r="C245" s="154"/>
      <c r="D245" s="127">
        <f>D244/(COUNT(B227:C231,B191:C198,B203:C222,B233:C240)*2)</f>
        <v>0.8214285714285714</v>
      </c>
      <c r="E245" s="90"/>
      <c r="F245" s="96"/>
      <c r="G245" s="96"/>
    </row>
    <row r="246" spans="1:7" ht="21" x14ac:dyDescent="0.4">
      <c r="A246" s="374"/>
      <c r="B246" s="374"/>
      <c r="C246" s="374"/>
      <c r="D246" s="374"/>
      <c r="E246" s="374"/>
      <c r="F246" s="374"/>
      <c r="G246" s="96"/>
    </row>
    <row r="247" spans="1:7" ht="22.5" x14ac:dyDescent="0.45">
      <c r="A247" s="97" t="s">
        <v>101</v>
      </c>
      <c r="B247" s="97"/>
      <c r="C247" s="97"/>
      <c r="D247" s="97"/>
      <c r="E247" s="97"/>
      <c r="F247" s="97"/>
      <c r="G247" s="96"/>
    </row>
    <row r="248" spans="1:7" ht="21" x14ac:dyDescent="0.4">
      <c r="A248" s="129">
        <f>B11</f>
        <v>43798</v>
      </c>
      <c r="B248" s="96"/>
      <c r="C248" s="96"/>
      <c r="D248" s="96"/>
      <c r="E248" s="90"/>
      <c r="F248" s="96"/>
      <c r="G248" s="96"/>
    </row>
    <row r="249" spans="1:7" ht="21" x14ac:dyDescent="0.4">
      <c r="A249" s="375" t="s">
        <v>28</v>
      </c>
      <c r="B249" s="376" t="s">
        <v>29</v>
      </c>
      <c r="C249" s="376"/>
      <c r="D249" s="376" t="s">
        <v>42</v>
      </c>
      <c r="E249" s="377" t="s">
        <v>264</v>
      </c>
      <c r="F249" s="377" t="s">
        <v>295</v>
      </c>
      <c r="G249" s="96"/>
    </row>
    <row r="250" spans="1:7" ht="21" x14ac:dyDescent="0.4">
      <c r="A250" s="375"/>
      <c r="B250" s="100" t="s">
        <v>32</v>
      </c>
      <c r="C250" s="100" t="s">
        <v>31</v>
      </c>
      <c r="D250" s="376"/>
      <c r="E250" s="377"/>
      <c r="F250" s="377"/>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6" t="s">
        <v>34</v>
      </c>
      <c r="B261" s="397"/>
      <c r="C261" s="398"/>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84" x14ac:dyDescent="0.4">
      <c r="A273" s="168" t="s">
        <v>379</v>
      </c>
      <c r="B273" s="104">
        <v>0</v>
      </c>
      <c r="C273" s="140">
        <f>IF(B273=0, -5, "0")</f>
        <v>-5</v>
      </c>
      <c r="D273" s="157" t="s">
        <v>554</v>
      </c>
      <c r="E273" s="105" t="s">
        <v>555</v>
      </c>
      <c r="F273" s="105"/>
      <c r="G273" s="96"/>
    </row>
    <row r="274" spans="1:7" ht="150" x14ac:dyDescent="0.4">
      <c r="A274" s="103" t="s">
        <v>116</v>
      </c>
      <c r="B274" s="104">
        <v>1</v>
      </c>
      <c r="C274" s="104"/>
      <c r="D274" s="120" t="s">
        <v>552</v>
      </c>
      <c r="E274" s="131" t="s">
        <v>553</v>
      </c>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63" x14ac:dyDescent="0.4">
      <c r="A279" s="139" t="s">
        <v>344</v>
      </c>
      <c r="B279" s="104">
        <v>0</v>
      </c>
      <c r="C279" s="140">
        <f>IF(B279=0, -5, "0")</f>
        <v>-5</v>
      </c>
      <c r="D279" s="105" t="s">
        <v>556</v>
      </c>
      <c r="E279" s="105" t="s">
        <v>557</v>
      </c>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3"/>
      <c r="B286" s="403"/>
      <c r="C286" s="403"/>
      <c r="D286" s="403"/>
      <c r="E286" s="403"/>
      <c r="F286" s="403"/>
      <c r="G286" s="96"/>
    </row>
    <row r="287" spans="1:7" ht="31.5" customHeight="1" x14ac:dyDescent="0.4">
      <c r="A287" s="404" t="s">
        <v>304</v>
      </c>
      <c r="B287" s="404"/>
      <c r="C287" s="404"/>
      <c r="D287" s="404"/>
      <c r="E287" s="404"/>
      <c r="F287" s="404"/>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v>2</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41</v>
      </c>
      <c r="E296" s="90"/>
      <c r="F296" s="96"/>
      <c r="G296" s="96"/>
    </row>
    <row r="297" spans="1:7" ht="21" x14ac:dyDescent="0.4">
      <c r="A297" s="108" t="s">
        <v>33</v>
      </c>
      <c r="B297" s="109"/>
      <c r="C297" s="110"/>
      <c r="D297" s="111">
        <f>D296/(COUNT(B265:C285,B288:C295)*2)</f>
        <v>0.68333333333333335</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57</v>
      </c>
      <c r="E299" s="90"/>
      <c r="F299" s="96"/>
      <c r="G299" s="96"/>
    </row>
    <row r="300" spans="1:7" ht="22.5" x14ac:dyDescent="0.45">
      <c r="A300" s="344" t="s">
        <v>424</v>
      </c>
      <c r="B300" s="153"/>
      <c r="C300" s="154"/>
      <c r="D300" s="127">
        <f>D299/(COUNT(B253:C260,B265:C285,B288:C295)*2)</f>
        <v>0.75</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43798</v>
      </c>
      <c r="B303" s="96"/>
      <c r="C303" s="96"/>
      <c r="D303" s="96"/>
      <c r="E303" s="90"/>
      <c r="F303" s="96"/>
      <c r="G303" s="96"/>
    </row>
    <row r="304" spans="1:7" ht="21" x14ac:dyDescent="0.4">
      <c r="A304" s="375" t="s">
        <v>28</v>
      </c>
      <c r="B304" s="376" t="s">
        <v>29</v>
      </c>
      <c r="C304" s="376"/>
      <c r="D304" s="376" t="s">
        <v>42</v>
      </c>
      <c r="E304" s="377" t="s">
        <v>264</v>
      </c>
      <c r="F304" s="377" t="s">
        <v>295</v>
      </c>
      <c r="G304" s="96"/>
    </row>
    <row r="305" spans="1:7" ht="21" x14ac:dyDescent="0.4">
      <c r="A305" s="375"/>
      <c r="B305" s="100" t="s">
        <v>32</v>
      </c>
      <c r="C305" s="100" t="s">
        <v>31</v>
      </c>
      <c r="D305" s="376"/>
      <c r="E305" s="377"/>
      <c r="F305" s="377"/>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105" x14ac:dyDescent="0.4">
      <c r="A320" s="103" t="s">
        <v>143</v>
      </c>
      <c r="B320" s="104">
        <v>1</v>
      </c>
      <c r="C320" s="118"/>
      <c r="D320" s="357" t="s">
        <v>559</v>
      </c>
      <c r="E320" s="358" t="s">
        <v>560</v>
      </c>
      <c r="F320" s="105"/>
      <c r="G320" s="96"/>
    </row>
    <row r="321" spans="1:7" ht="42" x14ac:dyDescent="0.4">
      <c r="A321" s="103" t="s">
        <v>134</v>
      </c>
      <c r="B321" s="104">
        <v>2</v>
      </c>
      <c r="C321" s="118"/>
      <c r="D321" s="141"/>
      <c r="E321" s="105"/>
      <c r="F321" s="105"/>
      <c r="G321" s="96"/>
    </row>
    <row r="322" spans="1:7" ht="105" x14ac:dyDescent="0.45">
      <c r="A322" s="170" t="s">
        <v>309</v>
      </c>
      <c r="B322" s="104">
        <v>0</v>
      </c>
      <c r="C322" s="118">
        <f>IF(B322=0, -10, "0")</f>
        <v>-10</v>
      </c>
      <c r="D322" s="156" t="s">
        <v>568</v>
      </c>
      <c r="E322" s="156" t="s">
        <v>567</v>
      </c>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42" x14ac:dyDescent="0.4">
      <c r="A326" s="103" t="s">
        <v>140</v>
      </c>
      <c r="B326" s="104">
        <v>1</v>
      </c>
      <c r="C326" s="104"/>
      <c r="D326" s="105" t="s">
        <v>561</v>
      </c>
      <c r="E326" s="105" t="s">
        <v>562</v>
      </c>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357" x14ac:dyDescent="0.4">
      <c r="A332" s="173" t="s">
        <v>58</v>
      </c>
      <c r="B332" s="104">
        <v>0</v>
      </c>
      <c r="C332" s="118">
        <f>IF(B332=0, -10, "0")</f>
        <v>-10</v>
      </c>
      <c r="D332" s="172" t="s">
        <v>564</v>
      </c>
      <c r="E332" s="172" t="s">
        <v>565</v>
      </c>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65.25" customHeight="1"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12</v>
      </c>
      <c r="E339" s="90"/>
      <c r="F339" s="96"/>
      <c r="G339" s="96"/>
    </row>
    <row r="340" spans="1:7" ht="21" x14ac:dyDescent="0.4">
      <c r="A340" s="108" t="s">
        <v>33</v>
      </c>
      <c r="B340" s="109"/>
      <c r="C340" s="110"/>
      <c r="D340" s="111">
        <f>D339/(COUNT(B320:C338)*2)</f>
        <v>0.2857142857142857</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63" x14ac:dyDescent="0.4">
      <c r="A346" s="174" t="s">
        <v>368</v>
      </c>
      <c r="B346" s="104">
        <v>1</v>
      </c>
      <c r="C346" s="118" t="str">
        <f>IF(B346=0, -5, "0")</f>
        <v>0</v>
      </c>
      <c r="D346" s="135" t="s">
        <v>558</v>
      </c>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0</v>
      </c>
      <c r="C349" s="118">
        <f>IF(B349=0, -5, "0")</f>
        <v>-5</v>
      </c>
      <c r="D349" s="175" t="s">
        <v>563</v>
      </c>
      <c r="E349" s="106" t="s">
        <v>566</v>
      </c>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7"/>
      <c r="B352" s="407"/>
      <c r="C352" s="407"/>
      <c r="D352" s="407"/>
      <c r="E352" s="407"/>
      <c r="F352" s="407"/>
      <c r="G352" s="407"/>
    </row>
    <row r="353" spans="1:7" ht="32.25" customHeight="1" x14ac:dyDescent="0.4">
      <c r="A353" s="408" t="s">
        <v>304</v>
      </c>
      <c r="B353" s="408"/>
      <c r="C353" s="408"/>
      <c r="D353" s="408"/>
      <c r="E353" s="408"/>
      <c r="F353" s="408"/>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v>2</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1</v>
      </c>
      <c r="C361" s="137"/>
      <c r="D361" s="319">
        <f>IFERROR(E361/F361,"N.A")</f>
        <v>0.7142857142857143</v>
      </c>
      <c r="E361" s="321">
        <f>COUNTIF('A3 Exploitation'!F308:F360,"ok")</f>
        <v>5</v>
      </c>
      <c r="F361" s="321">
        <f>COUNTA('A3 Exploitation'!F308:F360)</f>
        <v>7</v>
      </c>
      <c r="G361" s="96"/>
    </row>
    <row r="362" spans="1:7" ht="21" x14ac:dyDescent="0.4">
      <c r="A362" s="108" t="s">
        <v>34</v>
      </c>
      <c r="B362" s="108"/>
      <c r="C362" s="108"/>
      <c r="D362" s="108">
        <f>SUM(B343:C351,B354:C361)</f>
        <v>25</v>
      </c>
      <c r="E362" s="90"/>
      <c r="F362" s="96"/>
      <c r="G362" s="96"/>
    </row>
    <row r="363" spans="1:7" ht="21" x14ac:dyDescent="0.4">
      <c r="A363" s="108" t="s">
        <v>33</v>
      </c>
      <c r="B363" s="109"/>
      <c r="C363" s="110"/>
      <c r="D363" s="111">
        <f>D362/(COUNT(B343:C351,B354:C361)*2)</f>
        <v>0.69444444444444442</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53</v>
      </c>
      <c r="E365" s="90"/>
      <c r="F365" s="96"/>
      <c r="G365" s="96"/>
    </row>
    <row r="366" spans="1:7" ht="22.5" x14ac:dyDescent="0.45">
      <c r="A366" s="177" t="s">
        <v>426</v>
      </c>
      <c r="B366" s="178"/>
      <c r="C366" s="179"/>
      <c r="D366" s="180">
        <f>D365/(COUNT(B320:C338,B343:C351,B308:C315,B354:C361)*2)</f>
        <v>0.56382978723404253</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43798</v>
      </c>
      <c r="B369" s="96"/>
      <c r="C369" s="96"/>
      <c r="D369" s="96"/>
      <c r="E369" s="90"/>
      <c r="F369" s="96"/>
      <c r="G369" s="96"/>
    </row>
    <row r="370" spans="1:7" ht="21" x14ac:dyDescent="0.4">
      <c r="A370" s="375" t="s">
        <v>28</v>
      </c>
      <c r="B370" s="376" t="s">
        <v>29</v>
      </c>
      <c r="C370" s="376"/>
      <c r="D370" s="376" t="s">
        <v>42</v>
      </c>
      <c r="E370" s="377" t="s">
        <v>264</v>
      </c>
      <c r="F370" s="377" t="s">
        <v>295</v>
      </c>
      <c r="G370" s="96"/>
    </row>
    <row r="371" spans="1:7" ht="21" x14ac:dyDescent="0.4">
      <c r="A371" s="375"/>
      <c r="B371" s="100" t="s">
        <v>32</v>
      </c>
      <c r="C371" s="100" t="s">
        <v>31</v>
      </c>
      <c r="D371" s="376"/>
      <c r="E371" s="377"/>
      <c r="F371" s="377"/>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6"/>
      <c r="E390" s="106"/>
      <c r="F390" s="105"/>
      <c r="G390" s="96"/>
    </row>
    <row r="391" spans="1:7" ht="22.5" x14ac:dyDescent="0.4">
      <c r="A391" s="173" t="s">
        <v>318</v>
      </c>
      <c r="B391" s="104">
        <v>2</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2</v>
      </c>
      <c r="C397" s="118" t="str">
        <f>IF(B397=0, -10, "0")</f>
        <v>0</v>
      </c>
      <c r="D397" s="156"/>
      <c r="E397" s="105"/>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168" x14ac:dyDescent="0.4">
      <c r="A402" s="173" t="s">
        <v>132</v>
      </c>
      <c r="B402" s="104">
        <v>1</v>
      </c>
      <c r="C402" s="118" t="str">
        <f>IF(B402=0, -10, "0")</f>
        <v>0</v>
      </c>
      <c r="D402" s="156" t="s">
        <v>569</v>
      </c>
      <c r="E402" s="156" t="s">
        <v>570</v>
      </c>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05"/>
      <c r="B410" s="388"/>
      <c r="C410" s="388"/>
      <c r="D410" s="388"/>
      <c r="E410" s="388"/>
      <c r="F410" s="388"/>
      <c r="G410" s="388"/>
    </row>
    <row r="411" spans="1:7" ht="24.75" x14ac:dyDescent="0.4">
      <c r="A411" s="406" t="s">
        <v>313</v>
      </c>
      <c r="B411" s="406"/>
      <c r="C411" s="406"/>
      <c r="D411" s="406"/>
      <c r="E411" s="406"/>
      <c r="F411" s="406"/>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v>2</v>
      </c>
      <c r="C418" s="104"/>
      <c r="D418" s="156"/>
      <c r="E418" s="106"/>
      <c r="F418" s="105"/>
      <c r="G418" s="96"/>
    </row>
    <row r="419" spans="1:7" ht="86.25" customHeight="1" x14ac:dyDescent="0.4">
      <c r="A419" s="190" t="s">
        <v>427</v>
      </c>
      <c r="B419" s="104">
        <f>IF(D419=1, 2, IF(AND(D419&lt;1,D419&gt;0), 1, IF(D419=0,"0","NA")))</f>
        <v>2</v>
      </c>
      <c r="C419" s="104"/>
      <c r="D419" s="319">
        <f>IFERROR(E419/F419,"N.A")</f>
        <v>1</v>
      </c>
      <c r="E419" s="321">
        <f>COUNTIF('A3 Exploitation'!F374:F418,"ok")</f>
        <v>4</v>
      </c>
      <c r="F419" s="321">
        <f>COUNTA('A3 Exploitation'!F374:F418)</f>
        <v>4</v>
      </c>
      <c r="G419" s="96"/>
    </row>
    <row r="420" spans="1:7" ht="21" x14ac:dyDescent="0.4">
      <c r="A420" s="108" t="s">
        <v>34</v>
      </c>
      <c r="B420" s="108"/>
      <c r="C420" s="108"/>
      <c r="D420" s="108">
        <f>SUM(B389:C409,B412:C419)</f>
        <v>57</v>
      </c>
      <c r="E420" s="90"/>
      <c r="F420" s="96"/>
      <c r="G420" s="96"/>
    </row>
    <row r="421" spans="1:7" ht="21" x14ac:dyDescent="0.4">
      <c r="A421" s="108" t="s">
        <v>33</v>
      </c>
      <c r="B421" s="109"/>
      <c r="C421" s="110"/>
      <c r="D421" s="111">
        <f>D420/(COUNT(B389:C409,B412:C419)*2)</f>
        <v>0.98275862068965514</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79</v>
      </c>
      <c r="E423" s="90"/>
      <c r="F423" s="96"/>
      <c r="G423" s="96"/>
    </row>
    <row r="424" spans="1:7" ht="22.5" x14ac:dyDescent="0.45">
      <c r="A424" s="344" t="s">
        <v>429</v>
      </c>
      <c r="B424" s="153"/>
      <c r="C424" s="154"/>
      <c r="D424" s="127">
        <f>D423/(COUNT(B374:C384,B389:C409,B412:C419)*2)</f>
        <v>0.98750000000000004</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43798</v>
      </c>
      <c r="B427" s="96"/>
      <c r="C427" s="96"/>
      <c r="D427" s="96"/>
      <c r="E427" s="90"/>
      <c r="F427" s="96"/>
      <c r="G427" s="96"/>
    </row>
    <row r="428" spans="1:7" ht="21" x14ac:dyDescent="0.4">
      <c r="A428" s="375" t="s">
        <v>28</v>
      </c>
      <c r="B428" s="376" t="s">
        <v>29</v>
      </c>
      <c r="C428" s="376"/>
      <c r="D428" s="376" t="s">
        <v>42</v>
      </c>
      <c r="E428" s="377" t="s">
        <v>264</v>
      </c>
      <c r="F428" s="377" t="s">
        <v>295</v>
      </c>
      <c r="G428" s="96"/>
    </row>
    <row r="429" spans="1:7" ht="21" x14ac:dyDescent="0.4">
      <c r="A429" s="375"/>
      <c r="B429" s="100" t="s">
        <v>32</v>
      </c>
      <c r="C429" s="100" t="s">
        <v>31</v>
      </c>
      <c r="D429" s="376"/>
      <c r="E429" s="377"/>
      <c r="F429" s="377"/>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63" x14ac:dyDescent="0.4">
      <c r="A451" s="103" t="s">
        <v>185</v>
      </c>
      <c r="B451" s="104">
        <v>0</v>
      </c>
      <c r="C451" s="104"/>
      <c r="D451" s="135" t="s">
        <v>571</v>
      </c>
      <c r="E451" s="135" t="s">
        <v>572</v>
      </c>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6" t="s">
        <v>304</v>
      </c>
      <c r="B459" s="406"/>
      <c r="C459" s="406"/>
      <c r="D459" s="406"/>
      <c r="E459" s="406"/>
      <c r="F459" s="406"/>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v>2</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38</v>
      </c>
      <c r="E467" s="90"/>
      <c r="F467" s="96"/>
      <c r="G467" s="96"/>
    </row>
    <row r="468" spans="1:7" ht="21" x14ac:dyDescent="0.4">
      <c r="A468" s="108" t="s">
        <v>33</v>
      </c>
      <c r="B468" s="109"/>
      <c r="C468" s="110"/>
      <c r="D468" s="111">
        <f>D467/(COUNT(B444:C457,B460:C466)*2)</f>
        <v>0.95</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54</v>
      </c>
      <c r="E470" s="90"/>
      <c r="F470" s="96"/>
      <c r="G470" s="96"/>
    </row>
    <row r="471" spans="1:7" ht="22.5" x14ac:dyDescent="0.45">
      <c r="A471" s="344" t="s">
        <v>432</v>
      </c>
      <c r="B471" s="153"/>
      <c r="C471" s="154"/>
      <c r="D471" s="127">
        <f>D470/(COUNT(B444:C457,B432:C439,B460:C466)*2)</f>
        <v>0.9642857142857143</v>
      </c>
      <c r="E471" s="90"/>
      <c r="F471" s="96"/>
      <c r="G471" s="96"/>
    </row>
    <row r="472" spans="1:7" ht="21" x14ac:dyDescent="0.4">
      <c r="A472" s="128"/>
      <c r="B472" s="96"/>
      <c r="C472" s="96"/>
      <c r="D472" s="96"/>
      <c r="E472" s="90"/>
      <c r="F472" s="96"/>
      <c r="G472" s="96"/>
    </row>
    <row r="473" spans="1:7" ht="24.75" x14ac:dyDescent="0.4">
      <c r="A473" s="412" t="s">
        <v>405</v>
      </c>
      <c r="B473" s="412"/>
      <c r="C473" s="412"/>
      <c r="D473" s="412"/>
      <c r="E473" s="412"/>
      <c r="F473" s="412"/>
      <c r="G473" s="96"/>
    </row>
    <row r="474" spans="1:7" ht="21" customHeight="1" x14ac:dyDescent="0.4">
      <c r="A474" s="191">
        <f>B11</f>
        <v>43798</v>
      </c>
      <c r="F474" s="2"/>
      <c r="G474" s="96"/>
    </row>
    <row r="475" spans="1:7" ht="21" x14ac:dyDescent="0.4">
      <c r="A475" s="413" t="s">
        <v>28</v>
      </c>
      <c r="B475" s="414" t="s">
        <v>29</v>
      </c>
      <c r="C475" s="414"/>
      <c r="D475" s="414" t="s">
        <v>42</v>
      </c>
      <c r="E475" s="415" t="s">
        <v>264</v>
      </c>
      <c r="F475" s="415" t="s">
        <v>295</v>
      </c>
      <c r="G475" s="96"/>
    </row>
    <row r="476" spans="1:7" ht="21" x14ac:dyDescent="0.4">
      <c r="A476" s="413"/>
      <c r="B476" s="254" t="s">
        <v>32</v>
      </c>
      <c r="C476" s="254" t="s">
        <v>31</v>
      </c>
      <c r="D476" s="414"/>
      <c r="E476" s="415"/>
      <c r="F476" s="415"/>
      <c r="G476" s="96"/>
    </row>
    <row r="477" spans="1:7" ht="22.5" x14ac:dyDescent="0.4">
      <c r="A477" s="282"/>
      <c r="B477" s="283"/>
      <c r="C477" s="283"/>
      <c r="D477" s="283"/>
      <c r="E477" s="346"/>
      <c r="F477" s="346"/>
      <c r="G477" s="96"/>
    </row>
    <row r="478" spans="1:7" ht="24.75" x14ac:dyDescent="0.4">
      <c r="A478" s="483" t="s">
        <v>52</v>
      </c>
      <c r="B478" s="483"/>
      <c r="C478" s="483"/>
      <c r="D478" s="483"/>
      <c r="E478" s="483"/>
      <c r="F478" s="483"/>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4" t="s">
        <v>443</v>
      </c>
      <c r="B484" s="485"/>
      <c r="C484" s="485"/>
      <c r="D484" s="485"/>
      <c r="E484" s="485"/>
      <c r="F484" s="485"/>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84" x14ac:dyDescent="0.4">
      <c r="A488" s="337" t="s">
        <v>458</v>
      </c>
      <c r="B488" s="104">
        <v>1</v>
      </c>
      <c r="C488" s="118" t="str">
        <f>IF(B488=0, -5, "0")</f>
        <v>0</v>
      </c>
      <c r="D488" s="359" t="s">
        <v>573</v>
      </c>
      <c r="E488" s="359" t="s">
        <v>574</v>
      </c>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6" t="s">
        <v>23</v>
      </c>
      <c r="B495" s="487"/>
      <c r="C495" s="487"/>
      <c r="D495" s="487"/>
      <c r="E495" s="487"/>
      <c r="F495" s="488"/>
      <c r="G495" s="96"/>
    </row>
    <row r="496" spans="1:7" ht="30" customHeight="1" x14ac:dyDescent="0.4">
      <c r="A496" s="164" t="s">
        <v>80</v>
      </c>
      <c r="B496" s="104">
        <v>2</v>
      </c>
      <c r="C496" s="225"/>
      <c r="D496" s="225"/>
      <c r="E496" s="225"/>
      <c r="F496" s="105"/>
      <c r="G496" s="96"/>
    </row>
    <row r="497" spans="1:7" ht="39" customHeight="1" x14ac:dyDescent="0.4">
      <c r="A497" s="164" t="s">
        <v>106</v>
      </c>
      <c r="B497" s="104">
        <v>2</v>
      </c>
      <c r="C497" s="225"/>
      <c r="D497" s="225"/>
      <c r="E497" s="225"/>
      <c r="F497" s="105"/>
      <c r="G497" s="96"/>
    </row>
    <row r="498" spans="1:7" ht="33.75" customHeight="1" x14ac:dyDescent="0.4">
      <c r="A498" s="164" t="s">
        <v>354</v>
      </c>
      <c r="B498" s="104">
        <v>2</v>
      </c>
      <c r="C498" s="225"/>
      <c r="D498" s="225"/>
      <c r="E498" s="225"/>
      <c r="F498" s="105"/>
      <c r="G498" s="96"/>
    </row>
    <row r="499" spans="1:7" ht="36" customHeight="1" x14ac:dyDescent="0.45">
      <c r="A499" s="313" t="s">
        <v>50</v>
      </c>
      <c r="B499" s="104">
        <v>2</v>
      </c>
      <c r="C499" s="118" t="str">
        <f>IF(B499=0, -10, "0")</f>
        <v>0</v>
      </c>
      <c r="D499" s="225"/>
      <c r="E499" s="225"/>
      <c r="F499" s="105"/>
      <c r="G499" s="96"/>
    </row>
    <row r="500" spans="1:7" ht="39" customHeight="1" x14ac:dyDescent="0.45">
      <c r="A500" s="313" t="s">
        <v>365</v>
      </c>
      <c r="B500" s="104">
        <v>2</v>
      </c>
      <c r="C500" s="118" t="str">
        <f>IF(B500=0, -10, "0")</f>
        <v>0</v>
      </c>
      <c r="D500" s="225"/>
      <c r="E500" s="225"/>
      <c r="F500" s="105"/>
      <c r="G500" s="96"/>
    </row>
    <row r="501" spans="1:7" ht="30" customHeight="1" x14ac:dyDescent="0.4">
      <c r="A501" s="164" t="s">
        <v>335</v>
      </c>
      <c r="B501" s="104">
        <v>2</v>
      </c>
      <c r="C501" s="225"/>
      <c r="D501" s="225"/>
      <c r="E501" s="225"/>
      <c r="F501" s="105"/>
      <c r="G501" s="96"/>
    </row>
    <row r="502" spans="1:7" ht="42" x14ac:dyDescent="0.4">
      <c r="A502" s="139" t="s">
        <v>344</v>
      </c>
      <c r="B502" s="104">
        <v>2</v>
      </c>
      <c r="C502" s="118" t="str">
        <f>IF(B502=0, -5, "0")</f>
        <v>0</v>
      </c>
      <c r="D502" s="225"/>
      <c r="E502" s="225"/>
      <c r="F502" s="105"/>
      <c r="G502" s="96"/>
    </row>
    <row r="503" spans="1:7" ht="30.75" customHeight="1" x14ac:dyDescent="0.4">
      <c r="A503" s="139" t="s">
        <v>63</v>
      </c>
      <c r="B503" s="104">
        <v>2</v>
      </c>
      <c r="C503" s="118" t="str">
        <f>IF(B503=0, -5, "0")</f>
        <v>0</v>
      </c>
      <c r="D503" s="225"/>
      <c r="E503" s="225"/>
      <c r="F503" s="105"/>
      <c r="G503" s="96"/>
    </row>
    <row r="504" spans="1:7" ht="30" customHeight="1" x14ac:dyDescent="0.4">
      <c r="A504" s="139" t="s">
        <v>324</v>
      </c>
      <c r="B504" s="104">
        <v>2</v>
      </c>
      <c r="C504" s="118" t="str">
        <f>IF(B504=0, -5, "0")</f>
        <v>0</v>
      </c>
      <c r="D504" s="225"/>
      <c r="E504" s="225"/>
      <c r="F504" s="105"/>
      <c r="G504" s="96"/>
    </row>
    <row r="505" spans="1:7" ht="34.5" customHeight="1" x14ac:dyDescent="0.4">
      <c r="A505" s="161" t="s">
        <v>398</v>
      </c>
      <c r="B505" s="104">
        <v>2</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9"/>
      <c r="B507" s="409"/>
      <c r="C507" s="409"/>
      <c r="D507" s="409"/>
      <c r="E507" s="409"/>
      <c r="F507" s="409"/>
      <c r="G507" s="409"/>
    </row>
    <row r="508" spans="1:7" ht="26.25" customHeight="1" x14ac:dyDescent="0.5">
      <c r="A508" s="288" t="s">
        <v>304</v>
      </c>
      <c r="B508" s="410"/>
      <c r="C508" s="410"/>
      <c r="D508" s="410"/>
      <c r="E508" s="410"/>
      <c r="F508" s="410"/>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21</v>
      </c>
      <c r="E516" s="90"/>
      <c r="F516" s="96"/>
      <c r="G516" s="96"/>
    </row>
    <row r="517" spans="1:7" ht="21" customHeight="1" x14ac:dyDescent="0.45">
      <c r="A517" s="344" t="s">
        <v>434</v>
      </c>
      <c r="B517" s="153"/>
      <c r="C517" s="154"/>
      <c r="D517" s="127">
        <f>D516/(COUNT(B496:C506,B485:C493,B509:C515,B479:C482)*2)</f>
        <v>0.95454545454545459</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1" t="s">
        <v>97</v>
      </c>
      <c r="B520" s="411"/>
      <c r="C520" s="411"/>
      <c r="D520" s="411"/>
      <c r="E520" s="411"/>
      <c r="F520" s="411"/>
      <c r="G520" s="96"/>
    </row>
    <row r="521" spans="1:7" ht="22.5" customHeight="1" x14ac:dyDescent="0.4">
      <c r="A521" s="191">
        <f>B11</f>
        <v>43798</v>
      </c>
      <c r="B521" s="96"/>
      <c r="C521" s="96"/>
      <c r="D521" s="114"/>
      <c r="E521" s="114"/>
      <c r="F521" s="114"/>
      <c r="G521" s="96"/>
    </row>
    <row r="522" spans="1:7" ht="21" x14ac:dyDescent="0.4">
      <c r="A522" s="421" t="s">
        <v>28</v>
      </c>
      <c r="B522" s="423" t="s">
        <v>29</v>
      </c>
      <c r="C522" s="424"/>
      <c r="D522" s="376" t="s">
        <v>42</v>
      </c>
      <c r="E522" s="377" t="s">
        <v>264</v>
      </c>
      <c r="F522" s="377" t="s">
        <v>295</v>
      </c>
      <c r="G522" s="96"/>
    </row>
    <row r="523" spans="1:7" ht="21" x14ac:dyDescent="0.4">
      <c r="A523" s="422"/>
      <c r="B523" s="249" t="s">
        <v>32</v>
      </c>
      <c r="C523" s="250" t="s">
        <v>31</v>
      </c>
      <c r="D523" s="376"/>
      <c r="E523" s="377"/>
      <c r="F523" s="377"/>
      <c r="G523" s="96"/>
    </row>
    <row r="524" spans="1:7" ht="22.5" x14ac:dyDescent="0.4">
      <c r="A524" s="286"/>
      <c r="B524" s="287"/>
      <c r="C524" s="287"/>
      <c r="D524" s="283"/>
      <c r="E524" s="346"/>
      <c r="F524" s="346"/>
      <c r="G524" s="96"/>
    </row>
    <row r="525" spans="1:7" ht="24.75" x14ac:dyDescent="0.4">
      <c r="A525" s="289" t="s">
        <v>17</v>
      </c>
      <c r="B525" s="251"/>
      <c r="C525" s="425"/>
      <c r="D525" s="425"/>
      <c r="E525" s="425"/>
      <c r="F525" s="426"/>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96" t="s">
        <v>34</v>
      </c>
      <c r="B532" s="397"/>
      <c r="C532" s="398"/>
      <c r="D532" s="315">
        <f>SUM(B526:C531)</f>
        <v>12</v>
      </c>
      <c r="E532" s="202"/>
      <c r="F532" s="202"/>
      <c r="G532" s="96"/>
    </row>
    <row r="533" spans="1:7" ht="21" customHeight="1" x14ac:dyDescent="0.4">
      <c r="A533" s="396" t="s">
        <v>33</v>
      </c>
      <c r="B533" s="397"/>
      <c r="C533" s="398"/>
      <c r="D533" s="298">
        <f>D532/(COUNT(B526:C531)*2)</f>
        <v>1</v>
      </c>
      <c r="E533" s="202"/>
      <c r="F533" s="202"/>
      <c r="G533" s="96"/>
    </row>
    <row r="534" spans="1:7" ht="21" x14ac:dyDescent="0.4">
      <c r="A534" s="374"/>
      <c r="B534" s="374"/>
      <c r="C534" s="374"/>
      <c r="D534" s="374"/>
      <c r="E534" s="374"/>
      <c r="F534" s="374"/>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1</v>
      </c>
      <c r="C538" s="104"/>
      <c r="D538" s="135" t="s">
        <v>575</v>
      </c>
      <c r="E538" s="106" t="s">
        <v>576</v>
      </c>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84" x14ac:dyDescent="0.4">
      <c r="A544" s="139" t="s">
        <v>63</v>
      </c>
      <c r="B544" s="104">
        <v>0</v>
      </c>
      <c r="C544" s="118">
        <f>IF(B544=0, -5, "0")</f>
        <v>-5</v>
      </c>
      <c r="D544" s="135" t="s">
        <v>577</v>
      </c>
      <c r="E544" s="106" t="s">
        <v>566</v>
      </c>
      <c r="F544" s="105"/>
      <c r="G544" s="96"/>
    </row>
    <row r="545" spans="1:7" ht="21" x14ac:dyDescent="0.4">
      <c r="A545" s="139" t="s">
        <v>324</v>
      </c>
      <c r="B545" s="104">
        <v>2</v>
      </c>
      <c r="C545" s="118" t="str">
        <f>IF(B545=0, -5, "0")</f>
        <v>0</v>
      </c>
      <c r="D545" s="105"/>
      <c r="E545" s="106"/>
      <c r="F545" s="105"/>
      <c r="G545" s="96"/>
    </row>
    <row r="546" spans="1:7" ht="21" x14ac:dyDescent="0.3">
      <c r="A546" s="416"/>
      <c r="B546" s="407"/>
      <c r="C546" s="407"/>
      <c r="D546" s="407"/>
      <c r="E546" s="407"/>
      <c r="F546" s="407"/>
      <c r="G546" s="407"/>
    </row>
    <row r="547" spans="1:7" ht="35.25" customHeight="1" x14ac:dyDescent="0.4">
      <c r="A547" s="290" t="s">
        <v>304</v>
      </c>
      <c r="B547" s="265"/>
      <c r="C547" s="417"/>
      <c r="D547" s="417"/>
      <c r="E547" s="417"/>
      <c r="F547" s="418"/>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v>2</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f>IF(D555=1, 2, IF(AND(D555&lt;1,D555&gt;0), 1, IF(D555=0,"0","NA")))</f>
        <v>2</v>
      </c>
      <c r="C555" s="104"/>
      <c r="D555" s="319">
        <f>IFERROR(E555/F555,"N.A")</f>
        <v>1</v>
      </c>
      <c r="E555" s="321">
        <f>COUNTIF('A3 Exploitation'!F526:F554,"ok")</f>
        <v>1</v>
      </c>
      <c r="F555" s="321">
        <f>COUNTA('A3 Exploitation'!F526:F554)</f>
        <v>1</v>
      </c>
      <c r="G555" s="96"/>
    </row>
    <row r="556" spans="1:7" ht="21" x14ac:dyDescent="0.4">
      <c r="A556" s="419" t="s">
        <v>34</v>
      </c>
      <c r="B556" s="419"/>
      <c r="C556" s="420"/>
      <c r="D556" s="345">
        <f>SUM(B548:C555,B536:C545)</f>
        <v>28</v>
      </c>
      <c r="E556" s="90"/>
      <c r="F556" s="96"/>
      <c r="G556" s="96"/>
    </row>
    <row r="557" spans="1:7" ht="21" x14ac:dyDescent="0.4">
      <c r="A557" s="419" t="s">
        <v>33</v>
      </c>
      <c r="B557" s="419"/>
      <c r="C557" s="419"/>
      <c r="D557" s="298">
        <f>D556/(COUNT(B548:C555,B536:C545)*2)</f>
        <v>0.73684210526315785</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40</v>
      </c>
      <c r="E559" s="90"/>
      <c r="F559" s="96"/>
      <c r="G559" s="96"/>
    </row>
    <row r="560" spans="1:7" ht="21" customHeight="1" x14ac:dyDescent="0.45">
      <c r="A560" s="344" t="s">
        <v>436</v>
      </c>
      <c r="B560" s="153"/>
      <c r="C560" s="154"/>
      <c r="D560" s="127">
        <f>D559/(COUNT(B536:C545,B526:C531,B548:C555)*2)</f>
        <v>0.8</v>
      </c>
      <c r="E560" s="239"/>
      <c r="F560" s="239"/>
      <c r="G560" s="96"/>
    </row>
    <row r="561" spans="1:7" ht="21" customHeight="1" x14ac:dyDescent="0.4">
      <c r="A561" s="128"/>
      <c r="B561" s="96"/>
      <c r="C561" s="96"/>
      <c r="D561" s="96"/>
      <c r="E561" s="90"/>
      <c r="F561" s="96"/>
      <c r="G561" s="96"/>
    </row>
    <row r="562" spans="1:7" ht="21" x14ac:dyDescent="0.4">
      <c r="A562" s="374"/>
      <c r="B562" s="374"/>
      <c r="C562" s="374"/>
      <c r="D562" s="374"/>
      <c r="E562" s="374"/>
      <c r="F562" s="374"/>
      <c r="G562" s="96"/>
    </row>
    <row r="563" spans="1:7" ht="22.5" x14ac:dyDescent="0.45">
      <c r="A563" s="435" t="s">
        <v>19</v>
      </c>
      <c r="B563" s="435"/>
      <c r="C563" s="435"/>
      <c r="D563" s="435"/>
      <c r="E563" s="435"/>
      <c r="F563" s="435"/>
      <c r="G563" s="96"/>
    </row>
    <row r="564" spans="1:7" ht="22.5" x14ac:dyDescent="0.4">
      <c r="A564" s="198">
        <f>B11</f>
        <v>43798</v>
      </c>
      <c r="B564" s="96"/>
      <c r="C564" s="96"/>
      <c r="D564" s="280"/>
      <c r="E564" s="280"/>
      <c r="F564" s="280"/>
      <c r="G564" s="96"/>
    </row>
    <row r="565" spans="1:7" ht="21" x14ac:dyDescent="0.4">
      <c r="A565" s="413" t="s">
        <v>28</v>
      </c>
      <c r="B565" s="414" t="s">
        <v>29</v>
      </c>
      <c r="C565" s="414"/>
      <c r="D565" s="414" t="s">
        <v>42</v>
      </c>
      <c r="E565" s="415" t="s">
        <v>264</v>
      </c>
      <c r="F565" s="415" t="s">
        <v>295</v>
      </c>
      <c r="G565" s="96"/>
    </row>
    <row r="566" spans="1:7" ht="21" x14ac:dyDescent="0.4">
      <c r="A566" s="413"/>
      <c r="B566" s="254" t="s">
        <v>32</v>
      </c>
      <c r="C566" s="254" t="s">
        <v>31</v>
      </c>
      <c r="D566" s="414"/>
      <c r="E566" s="415"/>
      <c r="F566" s="415"/>
      <c r="G566" s="96"/>
    </row>
    <row r="567" spans="1:7" ht="22.5" x14ac:dyDescent="0.4">
      <c r="A567" s="291"/>
      <c r="B567" s="292"/>
      <c r="C567" s="292"/>
      <c r="D567" s="292"/>
      <c r="E567" s="268"/>
      <c r="F567" s="293"/>
      <c r="G567" s="96"/>
    </row>
    <row r="568" spans="1:7" ht="24.75" x14ac:dyDescent="0.4">
      <c r="A568" s="427" t="s">
        <v>10</v>
      </c>
      <c r="B568" s="428"/>
      <c r="C568" s="428"/>
      <c r="D568" s="428"/>
      <c r="E568" s="428"/>
      <c r="F568" s="429"/>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19" t="s">
        <v>34</v>
      </c>
      <c r="B578" s="419"/>
      <c r="C578" s="420"/>
      <c r="D578" s="345">
        <f>SUM(B569:C577)</f>
        <v>18</v>
      </c>
      <c r="E578" s="90"/>
      <c r="F578" s="96"/>
      <c r="G578" s="96"/>
    </row>
    <row r="579" spans="1:7" ht="21" x14ac:dyDescent="0.4">
      <c r="A579" s="419" t="s">
        <v>33</v>
      </c>
      <c r="B579" s="419"/>
      <c r="C579" s="419"/>
      <c r="D579" s="298">
        <f>D578/(COUNT(B569:C577)*2)</f>
        <v>1</v>
      </c>
      <c r="E579" s="90"/>
      <c r="F579" s="96"/>
      <c r="G579" s="96"/>
    </row>
    <row r="580" spans="1:7" ht="21" x14ac:dyDescent="0.4">
      <c r="A580" s="299"/>
      <c r="B580" s="300"/>
      <c r="C580" s="300"/>
      <c r="D580" s="301"/>
      <c r="E580" s="90"/>
      <c r="F580" s="96"/>
      <c r="G580" s="96"/>
    </row>
    <row r="581" spans="1:7" ht="39.75" customHeight="1" x14ac:dyDescent="0.4">
      <c r="A581" s="430" t="s">
        <v>23</v>
      </c>
      <c r="B581" s="431"/>
      <c r="C581" s="431"/>
      <c r="D581" s="431"/>
      <c r="E581" s="431"/>
      <c r="F581" s="432"/>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147" x14ac:dyDescent="0.4">
      <c r="A586" s="309" t="s">
        <v>88</v>
      </c>
      <c r="B586" s="104">
        <v>0</v>
      </c>
      <c r="C586" s="140">
        <f>IF(B586=0, -5, "0")</f>
        <v>-5</v>
      </c>
      <c r="D586" s="212" t="s">
        <v>579</v>
      </c>
      <c r="E586" s="212" t="s">
        <v>578</v>
      </c>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33" t="s">
        <v>370</v>
      </c>
      <c r="B588" s="434"/>
      <c r="C588" s="434"/>
      <c r="D588" s="434"/>
      <c r="E588" s="434"/>
      <c r="F588" s="434"/>
      <c r="G588" s="434"/>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f>IF(D595=1, 2, IF(AND(D595&lt;1,D595&gt;0), 1, IF(D595=0,"0","NA")))</f>
        <v>2</v>
      </c>
      <c r="C595" s="104"/>
      <c r="D595" s="319">
        <f>IFERROR(E595/F595,"N.A")</f>
        <v>1</v>
      </c>
      <c r="E595" s="321">
        <f>COUNTIF('A3 Exploitation'!F569:F594,"ok")</f>
        <v>4</v>
      </c>
      <c r="F595" s="321">
        <f>COUNTA('A3 Exploitation'!F569:F594)</f>
        <v>4</v>
      </c>
      <c r="G595" s="96"/>
    </row>
    <row r="596" spans="1:7" ht="21" x14ac:dyDescent="0.4">
      <c r="A596" s="419" t="s">
        <v>34</v>
      </c>
      <c r="B596" s="419"/>
      <c r="C596" s="420"/>
      <c r="D596" s="345">
        <f>SUM(B589:C595,B582:C587)</f>
        <v>19</v>
      </c>
      <c r="E596" s="90"/>
      <c r="F596" s="96"/>
      <c r="G596" s="96"/>
    </row>
    <row r="597" spans="1:7" ht="21" x14ac:dyDescent="0.4">
      <c r="A597" s="419" t="s">
        <v>33</v>
      </c>
      <c r="B597" s="419"/>
      <c r="C597" s="419"/>
      <c r="D597" s="298">
        <f>D596/(COUNT(B582:C587,B589:C595)*2)</f>
        <v>0.6785714285714286</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37</v>
      </c>
      <c r="E599" s="239"/>
      <c r="F599" s="239"/>
      <c r="G599" s="96"/>
    </row>
    <row r="600" spans="1:7" ht="22.5" x14ac:dyDescent="0.45">
      <c r="A600" s="441" t="s">
        <v>168</v>
      </c>
      <c r="B600" s="442"/>
      <c r="C600" s="443"/>
      <c r="D600" s="127">
        <f>D599/(COUNT(B569:C577,B589:C595,B582:C587)*2)</f>
        <v>0.80434782608695654</v>
      </c>
      <c r="E600" s="90"/>
      <c r="F600" s="96"/>
      <c r="G600" s="96"/>
    </row>
    <row r="601" spans="1:7" ht="21" x14ac:dyDescent="0.4">
      <c r="A601" s="128"/>
      <c r="B601" s="96"/>
      <c r="C601" s="96"/>
      <c r="G601" s="96"/>
    </row>
    <row r="602" spans="1:7" ht="19.5" customHeight="1" x14ac:dyDescent="0.45">
      <c r="A602" s="435" t="s">
        <v>8</v>
      </c>
      <c r="B602" s="435"/>
      <c r="C602" s="435"/>
      <c r="D602" s="435"/>
      <c r="E602" s="435"/>
      <c r="F602" s="435"/>
      <c r="G602" s="96"/>
    </row>
    <row r="603" spans="1:7" ht="22.5" x14ac:dyDescent="0.4">
      <c r="A603" s="129">
        <f>B11</f>
        <v>43798</v>
      </c>
      <c r="B603" s="96"/>
      <c r="C603" s="96"/>
      <c r="D603" s="114"/>
      <c r="E603" s="114"/>
      <c r="F603" s="114"/>
      <c r="G603" s="96"/>
    </row>
    <row r="604" spans="1:7" ht="21" x14ac:dyDescent="0.4">
      <c r="A604" s="375" t="s">
        <v>28</v>
      </c>
      <c r="B604" s="376" t="s">
        <v>29</v>
      </c>
      <c r="C604" s="376"/>
      <c r="D604" s="376" t="s">
        <v>42</v>
      </c>
      <c r="E604" s="377" t="s">
        <v>264</v>
      </c>
      <c r="F604" s="377" t="s">
        <v>295</v>
      </c>
      <c r="G604" s="96"/>
    </row>
    <row r="605" spans="1:7" ht="18.75" customHeight="1" x14ac:dyDescent="0.4">
      <c r="A605" s="375"/>
      <c r="B605" s="100" t="s">
        <v>32</v>
      </c>
      <c r="C605" s="100" t="s">
        <v>31</v>
      </c>
      <c r="D605" s="376"/>
      <c r="E605" s="377"/>
      <c r="F605" s="377"/>
      <c r="G605" s="96"/>
    </row>
    <row r="606" spans="1:7" ht="18.75" customHeight="1" x14ac:dyDescent="0.4">
      <c r="A606" s="282"/>
      <c r="B606" s="283"/>
      <c r="C606" s="283"/>
      <c r="D606" s="283"/>
      <c r="E606" s="346"/>
      <c r="F606" s="346"/>
      <c r="G606" s="96"/>
    </row>
    <row r="607" spans="1:7" ht="24.75" x14ac:dyDescent="0.4">
      <c r="A607" s="284" t="s">
        <v>90</v>
      </c>
      <c r="B607" s="114"/>
      <c r="C607" s="436"/>
      <c r="D607" s="436"/>
      <c r="E607" s="436"/>
      <c r="F607" s="437"/>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19" t="s">
        <v>34</v>
      </c>
      <c r="B616" s="419"/>
      <c r="C616" s="419"/>
      <c r="D616" s="345">
        <f>SUM(B608:C615)</f>
        <v>16</v>
      </c>
      <c r="E616" s="438"/>
      <c r="F616" s="403"/>
      <c r="G616" s="96"/>
    </row>
    <row r="617" spans="1:7" ht="21" x14ac:dyDescent="0.4">
      <c r="A617" s="419" t="s">
        <v>33</v>
      </c>
      <c r="B617" s="419"/>
      <c r="C617" s="419"/>
      <c r="D617" s="298">
        <f>D616/(COUNT(B608:C615)*2)</f>
        <v>1</v>
      </c>
      <c r="E617" s="439"/>
      <c r="F617" s="409"/>
      <c r="G617" s="96"/>
    </row>
    <row r="618" spans="1:7" ht="21" x14ac:dyDescent="0.4">
      <c r="A618" s="128"/>
      <c r="B618" s="96"/>
      <c r="C618" s="440"/>
      <c r="D618" s="440"/>
      <c r="E618" s="440"/>
      <c r="F618" s="440"/>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6" t="s">
        <v>34</v>
      </c>
      <c r="B629" s="397"/>
      <c r="C629" s="398"/>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6"/>
      <c r="D632" s="436"/>
      <c r="E632" s="436"/>
      <c r="F632" s="437"/>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96" t="s">
        <v>34</v>
      </c>
      <c r="B639" s="397"/>
      <c r="C639" s="398"/>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5"/>
      <c r="B641" s="445"/>
      <c r="C641" s="445"/>
      <c r="D641" s="445"/>
      <c r="E641" s="445"/>
      <c r="F641" s="445"/>
      <c r="G641" s="445"/>
    </row>
    <row r="642" spans="1:7" ht="24.75" x14ac:dyDescent="0.4">
      <c r="A642" s="284" t="s">
        <v>26</v>
      </c>
      <c r="B642" s="436"/>
      <c r="C642" s="436"/>
      <c r="D642" s="436"/>
      <c r="E642" s="436"/>
      <c r="F642" s="437"/>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42" x14ac:dyDescent="0.4">
      <c r="A645" s="163" t="s">
        <v>399</v>
      </c>
      <c r="B645" s="104">
        <v>1</v>
      </c>
      <c r="C645" s="118"/>
      <c r="D645" s="135" t="s">
        <v>599</v>
      </c>
      <c r="E645" s="106" t="s">
        <v>600</v>
      </c>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46" t="s">
        <v>304</v>
      </c>
      <c r="B650" s="447"/>
      <c r="C650" s="447"/>
      <c r="D650" s="447"/>
      <c r="E650" s="447"/>
      <c r="F650" s="448"/>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v>2</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25</v>
      </c>
      <c r="E658" s="90"/>
      <c r="F658" s="96"/>
      <c r="G658" s="96"/>
    </row>
    <row r="659" spans="1:7" ht="21" x14ac:dyDescent="0.4">
      <c r="A659" s="108" t="s">
        <v>33</v>
      </c>
      <c r="B659" s="109"/>
      <c r="C659" s="110"/>
      <c r="D659" s="111">
        <f>D658/(COUNT(B651:C657,B643:C649)*2)</f>
        <v>0.96153846153846156</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71</v>
      </c>
      <c r="E661" s="90"/>
      <c r="F661" s="96"/>
      <c r="G661" s="96"/>
    </row>
    <row r="662" spans="1:7" ht="22.5" x14ac:dyDescent="0.45">
      <c r="A662" s="344" t="s">
        <v>169</v>
      </c>
      <c r="B662" s="153"/>
      <c r="C662" s="154"/>
      <c r="D662" s="127">
        <f>D661/(COUNT(B651:C657,B620:C628,B633:C638,B608:C615,B643:C649)*2)</f>
        <v>0.98611111111111116</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5" t="s">
        <v>346</v>
      </c>
      <c r="B665" s="435"/>
      <c r="C665" s="435"/>
      <c r="D665" s="435"/>
      <c r="E665" s="435"/>
      <c r="F665" s="435"/>
      <c r="G665" s="96"/>
    </row>
    <row r="666" spans="1:7" ht="21" x14ac:dyDescent="0.4">
      <c r="A666" s="198">
        <f>B11</f>
        <v>43798</v>
      </c>
      <c r="B666" s="96"/>
      <c r="C666" s="96"/>
      <c r="D666" s="96"/>
      <c r="E666" s="90"/>
      <c r="F666" s="96"/>
      <c r="G666" s="96"/>
    </row>
    <row r="667" spans="1:7" ht="21.75" customHeight="1" x14ac:dyDescent="0.4">
      <c r="A667" s="375" t="s">
        <v>28</v>
      </c>
      <c r="B667" s="376" t="s">
        <v>29</v>
      </c>
      <c r="C667" s="376"/>
      <c r="D667" s="376" t="s">
        <v>42</v>
      </c>
      <c r="E667" s="377" t="s">
        <v>264</v>
      </c>
      <c r="F667" s="377" t="s">
        <v>295</v>
      </c>
      <c r="G667" s="96"/>
    </row>
    <row r="668" spans="1:7" ht="21" x14ac:dyDescent="0.4">
      <c r="A668" s="375"/>
      <c r="B668" s="100" t="s">
        <v>32</v>
      </c>
      <c r="C668" s="100" t="s">
        <v>31</v>
      </c>
      <c r="D668" s="376"/>
      <c r="E668" s="377"/>
      <c r="F668" s="377"/>
      <c r="G668" s="96"/>
    </row>
    <row r="669" spans="1:7" ht="22.5" x14ac:dyDescent="0.4">
      <c r="A669" s="282"/>
      <c r="B669" s="283"/>
      <c r="C669" s="283"/>
      <c r="D669" s="283"/>
      <c r="E669" s="346"/>
      <c r="F669" s="346"/>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460</v>
      </c>
      <c r="B683" s="104">
        <v>2</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34</v>
      </c>
      <c r="E690" s="90"/>
      <c r="F690" s="96"/>
      <c r="G690" s="96"/>
    </row>
    <row r="691" spans="1:7" ht="22.5" x14ac:dyDescent="0.45">
      <c r="A691" s="344" t="s">
        <v>408</v>
      </c>
      <c r="B691" s="153"/>
      <c r="C691" s="154"/>
      <c r="D691" s="127">
        <f>D690/(COUNT(B670:C689)*2)</f>
        <v>1</v>
      </c>
      <c r="G691" s="96"/>
    </row>
    <row r="692" spans="1:7" ht="21" x14ac:dyDescent="0.4">
      <c r="A692" s="202"/>
      <c r="B692" s="259"/>
      <c r="C692" s="259"/>
      <c r="G692" s="215"/>
    </row>
    <row r="693" spans="1:7" ht="21" customHeight="1" x14ac:dyDescent="0.4">
      <c r="A693" s="444" t="s">
        <v>439</v>
      </c>
      <c r="B693" s="444"/>
      <c r="C693" s="444"/>
      <c r="D693" s="444"/>
      <c r="E693" s="444"/>
      <c r="F693" s="444"/>
      <c r="G693" s="215"/>
    </row>
    <row r="694" spans="1:7" ht="21" customHeight="1" x14ac:dyDescent="0.4">
      <c r="A694" s="198">
        <f>B11</f>
        <v>43798</v>
      </c>
      <c r="B694" s="96"/>
      <c r="C694" s="96"/>
      <c r="D694" s="214"/>
      <c r="E694" s="214"/>
      <c r="F694" s="214"/>
      <c r="G694" s="215"/>
    </row>
    <row r="695" spans="1:7" ht="21" x14ac:dyDescent="0.4">
      <c r="A695" s="454" t="s">
        <v>28</v>
      </c>
      <c r="B695" s="423" t="s">
        <v>29</v>
      </c>
      <c r="C695" s="423"/>
      <c r="D695" s="376" t="s">
        <v>42</v>
      </c>
      <c r="E695" s="377" t="s">
        <v>264</v>
      </c>
      <c r="F695" s="377" t="s">
        <v>295</v>
      </c>
      <c r="G695" s="215"/>
    </row>
    <row r="696" spans="1:7" ht="21" x14ac:dyDescent="0.4">
      <c r="A696" s="375"/>
      <c r="B696" s="100" t="s">
        <v>32</v>
      </c>
      <c r="C696" s="100" t="s">
        <v>31</v>
      </c>
      <c r="D696" s="376"/>
      <c r="E696" s="377"/>
      <c r="F696" s="377"/>
      <c r="G696" s="215"/>
    </row>
    <row r="697" spans="1:7" ht="22.5" x14ac:dyDescent="0.4">
      <c r="A697" s="282"/>
      <c r="B697" s="283"/>
      <c r="C697" s="283"/>
      <c r="D697" s="283"/>
      <c r="E697" s="346"/>
      <c r="F697" s="346"/>
      <c r="G697" s="96"/>
    </row>
    <row r="698" spans="1:7" ht="24.75" x14ac:dyDescent="0.4">
      <c r="A698" s="451" t="s">
        <v>299</v>
      </c>
      <c r="B698" s="452"/>
      <c r="C698" s="452"/>
      <c r="D698" s="452"/>
      <c r="E698" s="452"/>
      <c r="F698" s="453"/>
      <c r="G698" s="215"/>
    </row>
    <row r="699" spans="1:7" ht="63" x14ac:dyDescent="0.4">
      <c r="A699" s="133" t="s">
        <v>218</v>
      </c>
      <c r="B699" s="216">
        <v>0</v>
      </c>
      <c r="C699" s="216"/>
      <c r="D699" s="160" t="s">
        <v>502</v>
      </c>
      <c r="E699" s="160" t="s">
        <v>503</v>
      </c>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49"/>
      <c r="C704" s="450"/>
      <c r="D704" s="201">
        <f>SUM(B699:C703)</f>
        <v>8</v>
      </c>
      <c r="E704" s="90"/>
      <c r="F704" s="96"/>
      <c r="G704" s="96"/>
    </row>
    <row r="705" spans="1:7" ht="21" x14ac:dyDescent="0.4">
      <c r="A705" s="108" t="s">
        <v>33</v>
      </c>
      <c r="B705" s="449"/>
      <c r="C705" s="450"/>
      <c r="D705" s="306">
        <f>D704/(COUNT(B699:C703)*2)</f>
        <v>0.8</v>
      </c>
      <c r="E705" s="90"/>
      <c r="F705" s="96"/>
      <c r="G705" s="96"/>
    </row>
    <row r="706" spans="1:7" ht="21" x14ac:dyDescent="0.4">
      <c r="A706" s="149"/>
      <c r="B706" s="294"/>
      <c r="C706" s="294"/>
      <c r="D706" s="204"/>
      <c r="E706" s="304"/>
      <c r="F706" s="305"/>
      <c r="G706" s="96"/>
    </row>
    <row r="707" spans="1:7" ht="24.75" x14ac:dyDescent="0.4">
      <c r="A707" s="451" t="s">
        <v>300</v>
      </c>
      <c r="B707" s="452"/>
      <c r="C707" s="452"/>
      <c r="D707" s="452"/>
      <c r="E707" s="452"/>
      <c r="F707" s="453"/>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t="str">
        <f>IF(D710=1, 2, IF(AND(D710&lt;1,D710&gt;0), 1, IF(D710=0,"0","NA")))</f>
        <v>0</v>
      </c>
      <c r="C710" s="104"/>
      <c r="D710" s="319">
        <f>IFERROR(E710/F710,"N.A")</f>
        <v>0</v>
      </c>
      <c r="E710" s="321">
        <f>COUNTIF('A3 Exploitation'!F699:F709,"ok")</f>
        <v>0</v>
      </c>
      <c r="F710" s="321">
        <f>COUNTA('A3 Exploitation'!F699:F709)</f>
        <v>1</v>
      </c>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12</v>
      </c>
      <c r="G714" s="96"/>
    </row>
    <row r="715" spans="1:7" ht="22.5" x14ac:dyDescent="0.45">
      <c r="A715" s="344" t="s">
        <v>410</v>
      </c>
      <c r="B715" s="153"/>
      <c r="C715" s="154"/>
      <c r="D715" s="127">
        <f>D714/(COUNT(B708:C710,B699:C703)*2)</f>
        <v>0.8571428571428571</v>
      </c>
      <c r="E715" s="90"/>
      <c r="F715" s="96"/>
    </row>
    <row r="716" spans="1:7" x14ac:dyDescent="0.3">
      <c r="A716" s="2"/>
    </row>
    <row r="717" spans="1:7" s="3" customFormat="1" ht="22.5" x14ac:dyDescent="0.45">
      <c r="A717" s="295" t="s">
        <v>402</v>
      </c>
      <c r="B717" s="36"/>
      <c r="C717" s="36"/>
      <c r="D717" s="320">
        <f>AVERAGE(D710,D689,D657,D595,D555,D515,D466,D419,D361,D295,D240,D181,D127,D43)</f>
        <v>0.8392857142857143</v>
      </c>
      <c r="E717" s="84"/>
      <c r="F717" s="85"/>
      <c r="G717" s="80"/>
    </row>
    <row r="718" spans="1:7" ht="22.5" x14ac:dyDescent="0.3">
      <c r="A718" s="19" t="s">
        <v>403</v>
      </c>
      <c r="B718" s="20"/>
      <c r="C718" s="21"/>
      <c r="D718" s="22">
        <f>SUM(D714,D690,D661,D599,D559,D516,D470,D423,D365,D299,D244,D182,D128,D47)</f>
        <v>636</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0.85945945945945945</v>
      </c>
      <c r="E719" s="3"/>
      <c r="F719" s="3"/>
    </row>
  </sheetData>
  <sheetProtection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646 B229 B259 B271 B634 B621 B612 B438 B450 B499 B583 B573">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643:B645 B105:B108 B374:B384 B633 B85:B100 B39:B42 B582 B548:B555 B451:B458 B584:B587 B120:B126 B536:B545 B526:B531 B203:B222 B320:B338 B460:B466 B509:B515 B412:B419 B288:B295 B708:B710 B651:B657 B389:B409 B66:B82 B230:B231 B272:B285 B174:B181 B500:B506 B635:B638 B260 B191:B198 B699:B703 B63 B233:B240 B439 B518:B519 B30:B37 B574:B577 B589:B595 B113:B117 B145:B160 B308:B315 B479:B483 B608:B611 B613:B615 B622:B628 B56:B61 B103 B111 B163:B164 B647:B649 B227:B228 B253:B258 B265:B270 B343:B351 B354:B361 B620 B432:B437 B444:B449 B496:B498 B485:B494 B569:B572 B670:B68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9" zoomScale="80" zoomScaleNormal="90" zoomScaleSheetLayoutView="80" workbookViewId="0">
      <selection activeCell="D207" sqref="D20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6"/>
      <c r="E1" s="456"/>
      <c r="F1" s="456"/>
      <c r="G1" s="456"/>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7" t="s">
        <v>46</v>
      </c>
      <c r="B6" s="457"/>
      <c r="C6" s="457"/>
      <c r="D6" s="457"/>
      <c r="E6" s="457"/>
      <c r="F6" s="457"/>
      <c r="G6" s="79"/>
    </row>
    <row r="7" spans="1:7" s="2" customFormat="1" ht="21.75" customHeight="1" x14ac:dyDescent="0.45">
      <c r="A7" s="458" t="str">
        <f>'Page de garde'!D18</f>
        <v>UHD LAC2</v>
      </c>
      <c r="B7" s="458"/>
      <c r="C7" s="458"/>
      <c r="D7" s="458"/>
      <c r="E7" s="458"/>
      <c r="F7" s="458"/>
      <c r="G7" s="79"/>
    </row>
    <row r="8" spans="1:7" s="2" customFormat="1" ht="24" x14ac:dyDescent="0.45">
      <c r="A8" s="4" t="s">
        <v>39</v>
      </c>
      <c r="B8" s="459" t="str">
        <f>'A4 Exploitation'!B9:F9</f>
        <v>Dr HEND KAMOUN</v>
      </c>
      <c r="C8" s="459"/>
      <c r="D8" s="459"/>
      <c r="E8" s="459"/>
      <c r="F8" s="459"/>
      <c r="G8" s="79"/>
    </row>
    <row r="9" spans="1:7" s="2" customFormat="1" ht="24" x14ac:dyDescent="0.45">
      <c r="A9" s="5" t="s">
        <v>41</v>
      </c>
      <c r="B9" s="460" t="str">
        <f>'A4 Exploitation'!B10:F10</f>
        <v>Directeur du magasin et chefs rayons</v>
      </c>
      <c r="C9" s="460"/>
      <c r="D9" s="460"/>
      <c r="E9" s="460"/>
      <c r="F9" s="460"/>
      <c r="G9" s="79"/>
    </row>
    <row r="10" spans="1:7" s="2" customFormat="1" ht="24" x14ac:dyDescent="0.45">
      <c r="A10" s="4" t="s">
        <v>40</v>
      </c>
      <c r="B10" s="455">
        <f>'A4 Exploitation'!B11:F11</f>
        <v>43798</v>
      </c>
      <c r="C10" s="455"/>
      <c r="D10" s="455"/>
      <c r="E10" s="455"/>
      <c r="F10" s="455"/>
      <c r="G10" s="79"/>
    </row>
    <row r="11" spans="1:7" s="2" customFormat="1" ht="24" x14ac:dyDescent="0.45">
      <c r="A11" s="4" t="s">
        <v>248</v>
      </c>
      <c r="B11" s="464">
        <f>D215</f>
        <v>0.91666666666666663</v>
      </c>
      <c r="C11" s="464"/>
      <c r="D11" s="464"/>
      <c r="E11" s="464"/>
      <c r="F11" s="464"/>
      <c r="G11" s="79"/>
    </row>
    <row r="12" spans="1:7" s="2" customFormat="1" ht="22.5" x14ac:dyDescent="0.45">
      <c r="A12" s="1"/>
      <c r="D12" s="368"/>
      <c r="E12" s="368"/>
      <c r="F12" s="368"/>
      <c r="G12" s="368"/>
    </row>
    <row r="13" spans="1:7" s="2" customFormat="1" ht="11.25" customHeight="1" x14ac:dyDescent="0.3">
      <c r="A13" s="465" t="s">
        <v>28</v>
      </c>
      <c r="B13" s="466" t="s">
        <v>29</v>
      </c>
      <c r="C13" s="466"/>
      <c r="D13" s="466" t="s">
        <v>42</v>
      </c>
      <c r="E13" s="466" t="s">
        <v>158</v>
      </c>
      <c r="F13" s="466" t="s">
        <v>159</v>
      </c>
    </row>
    <row r="14" spans="1:7" s="2" customFormat="1" ht="12.75" customHeight="1" x14ac:dyDescent="0.3">
      <c r="A14" s="465"/>
      <c r="B14" s="18" t="s">
        <v>32</v>
      </c>
      <c r="C14" s="18" t="s">
        <v>31</v>
      </c>
      <c r="D14" s="466"/>
      <c r="E14" s="466"/>
      <c r="F14" s="466"/>
      <c r="G14" s="78"/>
    </row>
    <row r="15" spans="1:7" x14ac:dyDescent="0.3">
      <c r="A15" s="467"/>
      <c r="B15" s="468"/>
      <c r="C15" s="468"/>
      <c r="D15" s="468"/>
      <c r="E15" s="468"/>
      <c r="F15" s="468"/>
    </row>
    <row r="16" spans="1:7" ht="19.5" x14ac:dyDescent="0.4">
      <c r="A16" s="469" t="s">
        <v>0</v>
      </c>
      <c r="B16" s="470"/>
      <c r="C16" s="470"/>
      <c r="D16" s="470"/>
      <c r="E16" s="470"/>
      <c r="F16" s="470"/>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1" t="s">
        <v>34</v>
      </c>
      <c r="B22" s="472"/>
      <c r="C22" s="473"/>
      <c r="D22" s="330">
        <f>SUM(B17:C21)</f>
        <v>10</v>
      </c>
    </row>
    <row r="23" spans="1:7" x14ac:dyDescent="0.3">
      <c r="A23" s="461" t="s">
        <v>249</v>
      </c>
      <c r="B23" s="462"/>
      <c r="C23" s="463"/>
      <c r="D23" s="17">
        <f>D22/(COUNT(B17:C21)*2)</f>
        <v>1</v>
      </c>
    </row>
    <row r="24" spans="1:7" x14ac:dyDescent="0.3">
      <c r="A24" s="10"/>
      <c r="B24" s="11"/>
      <c r="C24" s="11"/>
      <c r="D24" s="12"/>
    </row>
    <row r="25" spans="1:7" ht="19.5" x14ac:dyDescent="0.4">
      <c r="A25" s="474" t="s">
        <v>4</v>
      </c>
      <c r="B25" s="475"/>
      <c r="C25" s="475"/>
      <c r="D25" s="475"/>
      <c r="E25" s="475"/>
      <c r="F25" s="475"/>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1" t="s">
        <v>34</v>
      </c>
      <c r="B33" s="462"/>
      <c r="C33" s="463"/>
      <c r="D33" s="329">
        <f>SUM(B26:C32)</f>
        <v>14</v>
      </c>
    </row>
    <row r="34" spans="1:6" x14ac:dyDescent="0.3">
      <c r="A34" s="461" t="s">
        <v>249</v>
      </c>
      <c r="B34" s="462"/>
      <c r="C34" s="463"/>
      <c r="D34" s="17">
        <f>D33/(COUNT(B26:C32)*2)</f>
        <v>1</v>
      </c>
    </row>
    <row r="35" spans="1:6" x14ac:dyDescent="0.3">
      <c r="A35" s="10"/>
      <c r="B35" s="11"/>
      <c r="C35" s="11"/>
      <c r="D35" s="12"/>
    </row>
    <row r="36" spans="1:6" ht="19.5" x14ac:dyDescent="0.4">
      <c r="A36" s="474" t="s">
        <v>178</v>
      </c>
      <c r="B36" s="475"/>
      <c r="C36" s="475"/>
      <c r="D36" s="475"/>
      <c r="E36" s="475"/>
      <c r="F36" s="475"/>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1" t="s">
        <v>34</v>
      </c>
      <c r="B42" s="462"/>
      <c r="C42" s="463"/>
      <c r="D42" s="329">
        <f>SUM(B37:C41)</f>
        <v>10</v>
      </c>
    </row>
    <row r="43" spans="1:6" x14ac:dyDescent="0.3">
      <c r="A43" s="461" t="s">
        <v>249</v>
      </c>
      <c r="B43" s="462"/>
      <c r="C43" s="463"/>
      <c r="D43" s="17">
        <f>D42/(COUNT(B37:C41)*2)</f>
        <v>1</v>
      </c>
    </row>
    <row r="44" spans="1:6" x14ac:dyDescent="0.3">
      <c r="A44" s="338"/>
      <c r="B44" s="339"/>
      <c r="C44" s="339"/>
      <c r="D44" s="340"/>
    </row>
    <row r="45" spans="1:6" ht="19.5" x14ac:dyDescent="0.4">
      <c r="A45" s="476" t="s">
        <v>405</v>
      </c>
      <c r="B45" s="477"/>
      <c r="C45" s="477"/>
      <c r="D45" s="477"/>
      <c r="E45" s="477"/>
      <c r="F45" s="478"/>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v>2</v>
      </c>
      <c r="C52" s="6" t="str">
        <f>IF(B52=0, -5, "0")</f>
        <v>0</v>
      </c>
      <c r="D52" s="56"/>
      <c r="E52" s="66"/>
      <c r="F52" s="55"/>
    </row>
    <row r="53" spans="1:6" x14ac:dyDescent="0.3">
      <c r="A53" s="7" t="s">
        <v>191</v>
      </c>
      <c r="B53" s="61">
        <v>2</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1" t="s">
        <v>34</v>
      </c>
      <c r="B58" s="462"/>
      <c r="C58" s="463"/>
      <c r="D58" s="341">
        <f>SUM(B46:C57)</f>
        <v>4</v>
      </c>
    </row>
    <row r="59" spans="1:6" x14ac:dyDescent="0.3">
      <c r="A59" s="461" t="s">
        <v>249</v>
      </c>
      <c r="B59" s="462"/>
      <c r="C59" s="463"/>
      <c r="D59" s="17">
        <f>D58/(COUNT(B46:C57)*2)</f>
        <v>1</v>
      </c>
    </row>
    <row r="60" spans="1:6" x14ac:dyDescent="0.3">
      <c r="A60" s="29"/>
      <c r="B60" s="30"/>
      <c r="C60" s="30"/>
      <c r="D60" s="31"/>
    </row>
    <row r="61" spans="1:6" ht="19.5" x14ac:dyDescent="0.4">
      <c r="A61" s="479" t="s">
        <v>19</v>
      </c>
      <c r="B61" s="480"/>
      <c r="C61" s="480"/>
      <c r="D61" s="480"/>
      <c r="E61" s="480"/>
      <c r="F61" s="480"/>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33.75" x14ac:dyDescent="0.35">
      <c r="A67" s="24" t="s">
        <v>250</v>
      </c>
      <c r="B67" s="55">
        <v>1</v>
      </c>
      <c r="C67" s="6" t="str">
        <f>IF(B67=0, -5, "0")</f>
        <v>0</v>
      </c>
      <c r="D67" s="56" t="s">
        <v>498</v>
      </c>
      <c r="E67" s="56" t="s">
        <v>499</v>
      </c>
      <c r="F67" s="55"/>
    </row>
    <row r="68" spans="1:6" x14ac:dyDescent="0.3">
      <c r="A68" s="461" t="s">
        <v>34</v>
      </c>
      <c r="B68" s="462"/>
      <c r="C68" s="463"/>
      <c r="D68" s="329">
        <f>SUM(B62:C67)</f>
        <v>11</v>
      </c>
    </row>
    <row r="69" spans="1:6" x14ac:dyDescent="0.3">
      <c r="A69" s="461" t="s">
        <v>249</v>
      </c>
      <c r="B69" s="462"/>
      <c r="C69" s="463"/>
      <c r="D69" s="17">
        <f>D68/(COUNT(B62:C67)*2)</f>
        <v>0.91666666666666663</v>
      </c>
    </row>
    <row r="70" spans="1:6" x14ac:dyDescent="0.3">
      <c r="A70" s="10"/>
      <c r="B70" s="11"/>
      <c r="C70" s="11"/>
      <c r="D70" s="12"/>
    </row>
    <row r="71" spans="1:6" ht="19.5" x14ac:dyDescent="0.4">
      <c r="A71" s="474" t="s">
        <v>8</v>
      </c>
      <c r="B71" s="475"/>
      <c r="C71" s="475"/>
      <c r="D71" s="475"/>
      <c r="E71" s="475"/>
      <c r="F71" s="475"/>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t="s">
        <v>580</v>
      </c>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61" t="s">
        <v>34</v>
      </c>
      <c r="B79" s="462"/>
      <c r="C79" s="463"/>
      <c r="D79" s="329">
        <f>SUM(B72:C78)</f>
        <v>14</v>
      </c>
    </row>
    <row r="80" spans="1:6" x14ac:dyDescent="0.3">
      <c r="A80" s="461" t="s">
        <v>249</v>
      </c>
      <c r="B80" s="462"/>
      <c r="C80" s="463"/>
      <c r="D80" s="17">
        <f>D79/(COUNT(B72:C78)*2)</f>
        <v>1</v>
      </c>
    </row>
    <row r="81" spans="1:6" x14ac:dyDescent="0.3">
      <c r="A81" s="10"/>
      <c r="B81" s="11"/>
      <c r="C81" s="11"/>
      <c r="D81" s="12"/>
    </row>
    <row r="82" spans="1:6" ht="19.5" x14ac:dyDescent="0.4">
      <c r="A82" s="474" t="s">
        <v>463</v>
      </c>
      <c r="B82" s="475"/>
      <c r="C82" s="475"/>
      <c r="D82" s="475"/>
      <c r="E82" s="475"/>
      <c r="F82" s="475"/>
    </row>
    <row r="83" spans="1:6" ht="19.5" x14ac:dyDescent="0.4">
      <c r="A83" s="6" t="s">
        <v>225</v>
      </c>
      <c r="B83" s="61">
        <v>2</v>
      </c>
      <c r="C83" s="62"/>
      <c r="D83" s="56"/>
      <c r="E83" s="63"/>
      <c r="F83" s="55"/>
    </row>
    <row r="84" spans="1:6" ht="19.5" x14ac:dyDescent="0.4">
      <c r="A84" s="6" t="s">
        <v>226</v>
      </c>
      <c r="B84" s="61">
        <v>2</v>
      </c>
      <c r="C84" s="62"/>
      <c r="D84" s="55"/>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v>2</v>
      </c>
      <c r="C88" s="62"/>
      <c r="D88" s="60"/>
      <c r="E88" s="60"/>
      <c r="F88" s="55"/>
    </row>
    <row r="89" spans="1:6" ht="51" x14ac:dyDescent="0.4">
      <c r="A89" s="6" t="s">
        <v>81</v>
      </c>
      <c r="B89" s="61">
        <v>1</v>
      </c>
      <c r="C89" s="62"/>
      <c r="D89" s="55" t="s">
        <v>581</v>
      </c>
      <c r="E89" s="56" t="s">
        <v>582</v>
      </c>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t="s">
        <v>585</v>
      </c>
      <c r="E96" s="66"/>
      <c r="F96" s="55"/>
    </row>
    <row r="97" spans="1:6" x14ac:dyDescent="0.3">
      <c r="A97" s="6" t="s">
        <v>253</v>
      </c>
      <c r="B97" s="61">
        <v>2</v>
      </c>
      <c r="C97" s="55"/>
      <c r="D97" s="66"/>
      <c r="E97" s="67"/>
      <c r="F97" s="55"/>
    </row>
    <row r="98" spans="1:6" ht="31.5" x14ac:dyDescent="0.35">
      <c r="A98" s="27" t="s">
        <v>251</v>
      </c>
      <c r="B98" s="61">
        <v>0</v>
      </c>
      <c r="C98" s="6">
        <f>IF(B98=0, -5, "0")</f>
        <v>-5</v>
      </c>
      <c r="D98" s="66" t="s">
        <v>583</v>
      </c>
      <c r="E98" s="66" t="s">
        <v>584</v>
      </c>
      <c r="F98" s="55"/>
    </row>
    <row r="99" spans="1:6" x14ac:dyDescent="0.3">
      <c r="A99" s="6" t="s">
        <v>72</v>
      </c>
      <c r="B99" s="61">
        <v>2</v>
      </c>
      <c r="C99" s="55"/>
      <c r="D99" s="66"/>
      <c r="E99" s="67"/>
      <c r="F99" s="55"/>
    </row>
    <row r="100" spans="1:6" x14ac:dyDescent="0.3">
      <c r="A100" s="461" t="s">
        <v>34</v>
      </c>
      <c r="B100" s="462"/>
      <c r="C100" s="463"/>
      <c r="D100" s="329">
        <f>SUM(B83:C99)</f>
        <v>22</v>
      </c>
    </row>
    <row r="101" spans="1:6" x14ac:dyDescent="0.3">
      <c r="A101" s="461" t="s">
        <v>249</v>
      </c>
      <c r="B101" s="462"/>
      <c r="C101" s="463"/>
      <c r="D101" s="17">
        <f>D100/(COUNT(B83:C99)*2)</f>
        <v>0.6875</v>
      </c>
    </row>
    <row r="102" spans="1:6" x14ac:dyDescent="0.3">
      <c r="A102" s="10"/>
      <c r="B102" s="11"/>
      <c r="C102" s="11"/>
      <c r="D102" s="12"/>
    </row>
    <row r="103" spans="1:6" ht="19.5" x14ac:dyDescent="0.4">
      <c r="A103" s="474" t="s">
        <v>170</v>
      </c>
      <c r="B103" s="475"/>
      <c r="C103" s="475"/>
      <c r="D103" s="475"/>
      <c r="E103" s="475"/>
      <c r="F103" s="475"/>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t="s">
        <v>588</v>
      </c>
      <c r="E115" s="55"/>
      <c r="F115" s="55"/>
    </row>
    <row r="116" spans="1:6" ht="18" x14ac:dyDescent="0.35">
      <c r="A116" s="27" t="s">
        <v>251</v>
      </c>
      <c r="B116" s="69">
        <v>2</v>
      </c>
      <c r="C116" s="6" t="str">
        <f>IF(B116=0, -5, "0")</f>
        <v>0</v>
      </c>
      <c r="D116" s="56" t="s">
        <v>587</v>
      </c>
      <c r="E116" s="55"/>
      <c r="F116" s="55"/>
    </row>
    <row r="117" spans="1:6" x14ac:dyDescent="0.3">
      <c r="A117" s="32" t="s">
        <v>191</v>
      </c>
      <c r="B117" s="69">
        <v>2</v>
      </c>
      <c r="C117" s="55"/>
      <c r="D117" s="56"/>
      <c r="E117" s="55"/>
      <c r="F117" s="55"/>
    </row>
    <row r="118" spans="1:6" x14ac:dyDescent="0.3">
      <c r="A118" s="461" t="s">
        <v>34</v>
      </c>
      <c r="B118" s="462"/>
      <c r="C118" s="463"/>
      <c r="D118" s="329">
        <f>SUM(B104:C117)</f>
        <v>28</v>
      </c>
    </row>
    <row r="119" spans="1:6" x14ac:dyDescent="0.3">
      <c r="A119" s="461" t="s">
        <v>249</v>
      </c>
      <c r="B119" s="462"/>
      <c r="C119" s="463"/>
      <c r="D119" s="17">
        <f>D118/(COUNT(B104:C117)*2)</f>
        <v>1</v>
      </c>
    </row>
    <row r="120" spans="1:6" x14ac:dyDescent="0.3">
      <c r="A120" s="10"/>
      <c r="B120" s="11"/>
      <c r="C120" s="11"/>
      <c r="D120" s="12"/>
    </row>
    <row r="121" spans="1:6" x14ac:dyDescent="0.3">
      <c r="A121" s="29"/>
      <c r="B121" s="30"/>
      <c r="C121" s="30"/>
      <c r="D121" s="31"/>
    </row>
    <row r="122" spans="1:6" ht="19.5" x14ac:dyDescent="0.4">
      <c r="A122" s="474" t="s">
        <v>171</v>
      </c>
      <c r="B122" s="475"/>
      <c r="C122" s="475"/>
      <c r="D122" s="475"/>
      <c r="E122" s="475"/>
      <c r="F122" s="475"/>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t="s">
        <v>589</v>
      </c>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1" t="s">
        <v>34</v>
      </c>
      <c r="B134" s="462"/>
      <c r="C134" s="463"/>
      <c r="D134" s="329">
        <f>SUM(B123:C133)</f>
        <v>22</v>
      </c>
    </row>
    <row r="135" spans="1:6" x14ac:dyDescent="0.3">
      <c r="A135" s="461" t="s">
        <v>249</v>
      </c>
      <c r="B135" s="462"/>
      <c r="C135" s="463"/>
      <c r="D135" s="17">
        <f>D134/(COUNT(B123:C133)*2)</f>
        <v>1</v>
      </c>
    </row>
    <row r="136" spans="1:6" x14ac:dyDescent="0.3">
      <c r="A136" s="10"/>
      <c r="B136" s="11"/>
      <c r="C136" s="11"/>
      <c r="D136" s="12"/>
    </row>
    <row r="137" spans="1:6" ht="19.5" x14ac:dyDescent="0.4">
      <c r="A137" s="474" t="s">
        <v>154</v>
      </c>
      <c r="B137" s="475"/>
      <c r="C137" s="475"/>
      <c r="D137" s="475"/>
      <c r="E137" s="475"/>
      <c r="F137" s="475"/>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75" x14ac:dyDescent="0.4">
      <c r="A142" s="6" t="s">
        <v>246</v>
      </c>
      <c r="B142" s="70">
        <v>0</v>
      </c>
      <c r="C142" s="62"/>
      <c r="D142" s="66" t="s">
        <v>590</v>
      </c>
      <c r="E142" s="63" t="s">
        <v>591</v>
      </c>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61" t="s">
        <v>34</v>
      </c>
      <c r="B149" s="462"/>
      <c r="C149" s="463"/>
      <c r="D149" s="329">
        <f>SUM(B138:C148)</f>
        <v>20</v>
      </c>
    </row>
    <row r="150" spans="1:6" x14ac:dyDescent="0.3">
      <c r="A150" s="461" t="s">
        <v>249</v>
      </c>
      <c r="B150" s="462"/>
      <c r="C150" s="463"/>
      <c r="D150" s="16">
        <f>D149/(COUNT(B138:C148)*2)</f>
        <v>0.90909090909090906</v>
      </c>
    </row>
    <row r="151" spans="1:6" x14ac:dyDescent="0.3">
      <c r="A151" s="10"/>
      <c r="B151" s="11"/>
      <c r="C151" s="11"/>
      <c r="D151" s="15"/>
    </row>
    <row r="152" spans="1:6" ht="19.5" x14ac:dyDescent="0.4">
      <c r="A152" s="474" t="s">
        <v>61</v>
      </c>
      <c r="B152" s="475"/>
      <c r="C152" s="475"/>
      <c r="D152" s="475"/>
      <c r="E152" s="475"/>
      <c r="F152" s="475"/>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ht="30.75" x14ac:dyDescent="0.3">
      <c r="A156" s="26" t="s">
        <v>232</v>
      </c>
      <c r="B156" s="69">
        <v>1</v>
      </c>
      <c r="C156" s="56"/>
      <c r="D156" s="59" t="s">
        <v>586</v>
      </c>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31.5" x14ac:dyDescent="0.35">
      <c r="A160" s="24" t="s">
        <v>196</v>
      </c>
      <c r="B160" s="69">
        <v>2</v>
      </c>
      <c r="C160" s="6" t="str">
        <f>IF(B160=0, -5, "0")</f>
        <v>0</v>
      </c>
      <c r="D160" s="59" t="s">
        <v>592</v>
      </c>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1</v>
      </c>
      <c r="C163" s="56"/>
      <c r="D163" s="2"/>
      <c r="E163" s="55"/>
      <c r="F163" s="55"/>
    </row>
    <row r="164" spans="1:6" x14ac:dyDescent="0.3">
      <c r="A164" s="6" t="s">
        <v>259</v>
      </c>
      <c r="B164" s="69">
        <v>2</v>
      </c>
      <c r="C164" s="56"/>
      <c r="D164" s="73"/>
      <c r="E164" s="55"/>
      <c r="F164" s="55"/>
    </row>
    <row r="165" spans="1:6" x14ac:dyDescent="0.3">
      <c r="A165" s="461" t="s">
        <v>34</v>
      </c>
      <c r="B165" s="462"/>
      <c r="C165" s="463"/>
      <c r="D165" s="329">
        <f>SUM(B153:C164)</f>
        <v>22</v>
      </c>
    </row>
    <row r="166" spans="1:6" x14ac:dyDescent="0.3">
      <c r="A166" s="461" t="s">
        <v>249</v>
      </c>
      <c r="B166" s="462"/>
      <c r="C166" s="463"/>
      <c r="D166" s="17">
        <f>D165/(COUNT(B153:C164)*2)</f>
        <v>0.91666666666666663</v>
      </c>
    </row>
    <row r="167" spans="1:6" x14ac:dyDescent="0.3">
      <c r="A167" s="10"/>
      <c r="B167" s="11"/>
      <c r="C167" s="11"/>
      <c r="D167" s="12"/>
    </row>
    <row r="168" spans="1:6" ht="19.5" x14ac:dyDescent="0.4">
      <c r="A168" s="474" t="s">
        <v>176</v>
      </c>
      <c r="B168" s="475"/>
      <c r="C168" s="475"/>
      <c r="D168" s="475"/>
      <c r="E168" s="475"/>
      <c r="F168" s="475"/>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1" t="s">
        <v>34</v>
      </c>
      <c r="B177" s="472"/>
      <c r="C177" s="473"/>
      <c r="D177" s="330">
        <f>SUM(B169:C176)</f>
        <v>16</v>
      </c>
    </row>
    <row r="178" spans="1:6" x14ac:dyDescent="0.3">
      <c r="A178" s="461" t="s">
        <v>249</v>
      </c>
      <c r="B178" s="462"/>
      <c r="C178" s="463"/>
      <c r="D178" s="17">
        <f>D177/(COUNT(B169:C176)*2)</f>
        <v>1</v>
      </c>
    </row>
    <row r="179" spans="1:6" x14ac:dyDescent="0.3">
      <c r="A179" s="10"/>
      <c r="B179" s="11"/>
      <c r="C179" s="13"/>
      <c r="D179" s="14"/>
    </row>
    <row r="180" spans="1:6" ht="19.5" x14ac:dyDescent="0.4">
      <c r="A180" s="474" t="s">
        <v>64</v>
      </c>
      <c r="B180" s="475"/>
      <c r="C180" s="475"/>
      <c r="D180" s="475"/>
      <c r="E180" s="475"/>
      <c r="F180" s="475"/>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ht="49.5" x14ac:dyDescent="0.3">
      <c r="A183" s="26" t="s">
        <v>174</v>
      </c>
      <c r="B183" s="55">
        <v>1</v>
      </c>
      <c r="C183" s="55"/>
      <c r="D183" s="56" t="s">
        <v>527</v>
      </c>
      <c r="E183" s="56" t="s">
        <v>528</v>
      </c>
      <c r="F183" s="55"/>
    </row>
    <row r="184" spans="1:6" ht="49.5" x14ac:dyDescent="0.3">
      <c r="A184" s="6" t="s">
        <v>73</v>
      </c>
      <c r="B184" s="55">
        <v>1</v>
      </c>
      <c r="C184" s="55"/>
      <c r="D184" s="55" t="s">
        <v>593</v>
      </c>
      <c r="E184" s="56" t="s">
        <v>594</v>
      </c>
      <c r="F184" s="55"/>
    </row>
    <row r="185" spans="1:6" x14ac:dyDescent="0.3">
      <c r="A185" s="461" t="s">
        <v>34</v>
      </c>
      <c r="B185" s="462"/>
      <c r="C185" s="463"/>
      <c r="D185" s="329">
        <f>SUM(B181:C184)</f>
        <v>6</v>
      </c>
    </row>
    <row r="186" spans="1:6" x14ac:dyDescent="0.3">
      <c r="A186" s="461" t="s">
        <v>249</v>
      </c>
      <c r="B186" s="462"/>
      <c r="C186" s="463"/>
      <c r="D186" s="17">
        <f>D185/(COUNT(B181:C184)*2)</f>
        <v>0.75</v>
      </c>
    </row>
    <row r="187" spans="1:6" x14ac:dyDescent="0.3">
      <c r="A187" s="10"/>
      <c r="B187" s="11"/>
      <c r="C187" s="11"/>
      <c r="D187" s="12"/>
    </row>
    <row r="188" spans="1:6" ht="19.5" x14ac:dyDescent="0.4">
      <c r="A188" s="481" t="s">
        <v>15</v>
      </c>
      <c r="B188" s="482"/>
      <c r="C188" s="482"/>
      <c r="D188" s="482"/>
      <c r="E188" s="482"/>
      <c r="F188" s="482"/>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61" t="s">
        <v>34</v>
      </c>
      <c r="B193" s="462"/>
      <c r="C193" s="463"/>
      <c r="D193" s="329">
        <f>SUM(B189:C192)</f>
        <v>8</v>
      </c>
    </row>
    <row r="194" spans="1:7" x14ac:dyDescent="0.3">
      <c r="A194" s="461" t="s">
        <v>249</v>
      </c>
      <c r="B194" s="462"/>
      <c r="C194" s="463"/>
      <c r="D194" s="17">
        <f>D193/(COUNT(B189:C192)*2)</f>
        <v>1</v>
      </c>
    </row>
    <row r="195" spans="1:7" x14ac:dyDescent="0.3">
      <c r="A195" s="10"/>
      <c r="B195" s="11"/>
      <c r="C195" s="11"/>
      <c r="D195" s="12"/>
    </row>
    <row r="196" spans="1:7" ht="19.5" x14ac:dyDescent="0.4">
      <c r="A196" s="474" t="s">
        <v>65</v>
      </c>
      <c r="B196" s="475"/>
      <c r="C196" s="475"/>
      <c r="D196" s="475"/>
      <c r="E196" s="475"/>
      <c r="F196" s="475"/>
    </row>
    <row r="197" spans="1:7" ht="49.5" x14ac:dyDescent="0.3">
      <c r="A197" s="26" t="s">
        <v>268</v>
      </c>
      <c r="B197" s="55">
        <v>1</v>
      </c>
      <c r="C197" s="55"/>
      <c r="D197" s="56" t="s">
        <v>595</v>
      </c>
      <c r="E197" s="56" t="s">
        <v>596</v>
      </c>
      <c r="F197" s="55"/>
    </row>
    <row r="198" spans="1:7" ht="33" x14ac:dyDescent="0.3">
      <c r="A198" s="26" t="s">
        <v>179</v>
      </c>
      <c r="B198" s="55">
        <v>1</v>
      </c>
      <c r="C198" s="55"/>
      <c r="D198" s="56" t="s">
        <v>597</v>
      </c>
      <c r="E198" s="39" t="s">
        <v>598</v>
      </c>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1" t="s">
        <v>34</v>
      </c>
      <c r="B202" s="462"/>
      <c r="C202" s="463"/>
      <c r="D202" s="329">
        <f>SUM(B197:C201)</f>
        <v>8</v>
      </c>
    </row>
    <row r="203" spans="1:7" x14ac:dyDescent="0.3">
      <c r="A203" s="461" t="s">
        <v>249</v>
      </c>
      <c r="B203" s="462"/>
      <c r="C203" s="463"/>
      <c r="D203" s="17">
        <f>D202/(COUNT(B197:C201)*2)</f>
        <v>0.8</v>
      </c>
    </row>
    <row r="204" spans="1:7" x14ac:dyDescent="0.3">
      <c r="A204" s="10"/>
      <c r="B204" s="11"/>
      <c r="C204" s="11"/>
      <c r="D204" s="12"/>
    </row>
    <row r="205" spans="1:7" ht="19.5" x14ac:dyDescent="0.4">
      <c r="A205" s="474" t="s">
        <v>175</v>
      </c>
      <c r="B205" s="475"/>
      <c r="C205" s="475"/>
      <c r="D205" s="475"/>
      <c r="E205" s="475"/>
      <c r="F205" s="475"/>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ht="49.5" x14ac:dyDescent="0.3">
      <c r="A208" s="6" t="s">
        <v>265</v>
      </c>
      <c r="B208" s="55">
        <v>1</v>
      </c>
      <c r="C208" s="55"/>
      <c r="D208" s="355" t="s">
        <v>542</v>
      </c>
      <c r="E208" s="56" t="s">
        <v>543</v>
      </c>
      <c r="F208" s="55"/>
    </row>
    <row r="209" spans="1:6" x14ac:dyDescent="0.3">
      <c r="A209" s="33" t="s">
        <v>157</v>
      </c>
      <c r="B209" s="55">
        <v>2</v>
      </c>
      <c r="C209" s="55"/>
      <c r="D209" s="55"/>
      <c r="E209" s="55"/>
      <c r="F209" s="55"/>
    </row>
    <row r="210" spans="1:6" x14ac:dyDescent="0.3">
      <c r="A210" s="461" t="s">
        <v>34</v>
      </c>
      <c r="B210" s="462"/>
      <c r="C210" s="463"/>
      <c r="D210" s="34">
        <f>SUM(B206:C209)</f>
        <v>5</v>
      </c>
    </row>
    <row r="211" spans="1:6" x14ac:dyDescent="0.3">
      <c r="A211" s="461" t="s">
        <v>249</v>
      </c>
      <c r="B211" s="462"/>
      <c r="C211" s="463"/>
      <c r="D211" s="17">
        <f>D210/(COUNT(B206:C209)*2)</f>
        <v>0.83333333333333337</v>
      </c>
    </row>
    <row r="213" spans="1:6" ht="18" x14ac:dyDescent="0.35">
      <c r="A213" s="37" t="s">
        <v>402</v>
      </c>
      <c r="B213" s="36"/>
      <c r="C213" s="36"/>
      <c r="D213" s="87">
        <f>E213/F213</f>
        <v>0.54545454545454541</v>
      </c>
      <c r="E213" s="323">
        <f>COUNTIF('A3 Technique'!F17:F209,"ok")</f>
        <v>6</v>
      </c>
      <c r="F213" s="323">
        <f>COUNTA('A3 Technique'!F17:F209)</f>
        <v>11</v>
      </c>
    </row>
    <row r="214" spans="1:6" ht="22.5" x14ac:dyDescent="0.3">
      <c r="A214" s="19" t="s">
        <v>403</v>
      </c>
      <c r="B214" s="20"/>
      <c r="C214" s="21"/>
      <c r="D214" s="22">
        <f>SUM(D210,D202,D193,D185,D177,D79,D68,D33,D22,D134,D165,D149,D118,D100,D42,D58)</f>
        <v>220</v>
      </c>
    </row>
    <row r="215" spans="1:6" ht="22.5" x14ac:dyDescent="0.3">
      <c r="A215" s="19" t="s">
        <v>274</v>
      </c>
      <c r="B215" s="20"/>
      <c r="C215" s="21"/>
      <c r="D215" s="23">
        <f>D214/(COUNT(B206:C209,B197:C201,B189:C192,B181:C184,B169:C176,B72:C78,B62:C67,B26:C32,B17:C21,B123:C133,B153:C164,B138:C148,B104:C117,B83:C99,B37:C41,B46:C57)*2)</f>
        <v>0.91666666666666663</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2019-01-11T11:00:47Z</cp:lastPrinted>
  <dcterms:created xsi:type="dcterms:W3CDTF">2015-10-03T07:44:26Z</dcterms:created>
  <dcterms:modified xsi:type="dcterms:W3CDTF">2019-12-14T10:48:41Z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