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313" i="33"/>
  <c r="B41" i="33"/>
  <c r="D476" i="38"/>
  <c r="F543" i="38"/>
  <c r="D197" i="39"/>
  <c r="D197" i="32"/>
  <c r="D476" i="31" l="1"/>
  <c r="F543" i="31"/>
  <c r="F543" i="43"/>
  <c r="B10" i="37" l="1"/>
  <c r="B9" i="37"/>
  <c r="B8" i="37"/>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F197" i="41" l="1"/>
  <c r="F197" i="39"/>
  <c r="E197" i="25"/>
  <c r="D477" i="43"/>
  <c r="D498" i="40"/>
  <c r="B498" i="40" s="1"/>
  <c r="D499" i="40" s="1"/>
  <c r="D476" i="40"/>
  <c r="B476" i="40" s="1"/>
  <c r="D353" i="40"/>
  <c r="B353" i="40" s="1"/>
  <c r="D354" i="40" s="1"/>
  <c r="D222" i="40"/>
  <c r="D223" i="40" s="1"/>
  <c r="D25" i="40"/>
  <c r="D26" i="40" s="1"/>
  <c r="D512" i="38"/>
  <c r="D477" i="38"/>
  <c r="D386" i="38"/>
  <c r="D387" i="38" s="1"/>
  <c r="D285" i="38"/>
  <c r="D286" i="38" s="1"/>
  <c r="D25" i="38"/>
  <c r="D26" i="38" s="1"/>
  <c r="D493" i="31"/>
  <c r="D494" i="31" s="1"/>
  <c r="D222" i="31"/>
  <c r="D223" i="31" s="1"/>
  <c r="D25" i="31"/>
  <c r="D26" i="31" s="1"/>
  <c r="D532" i="33"/>
  <c r="D533" i="33" s="1"/>
  <c r="D534" i="33" s="1"/>
  <c r="D457" i="33"/>
  <c r="D458" i="33" s="1"/>
  <c r="D406" i="33"/>
  <c r="D407" i="33" s="1"/>
  <c r="D222" i="33"/>
  <c r="D223" i="33" s="1"/>
  <c r="D172" i="33"/>
  <c r="D173" i="33" s="1"/>
  <c r="D61" i="33"/>
  <c r="D62" i="33" s="1"/>
  <c r="D41" i="33"/>
  <c r="D4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F476" i="40"/>
  <c r="E476" i="40"/>
  <c r="F439" i="40"/>
  <c r="E439" i="40"/>
  <c r="D439" i="40" s="1"/>
  <c r="B439" i="40" s="1"/>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D313" i="38" s="1"/>
  <c r="D314" i="38" s="1"/>
  <c r="F261" i="38"/>
  <c r="D261" i="38" s="1"/>
  <c r="E261" i="38"/>
  <c r="F200" i="38"/>
  <c r="E200" i="38"/>
  <c r="D200" i="38" s="1"/>
  <c r="F153" i="38"/>
  <c r="E153" i="38"/>
  <c r="D153" i="38" s="1"/>
  <c r="D154" i="38" s="1"/>
  <c r="F99" i="38"/>
  <c r="E99" i="38"/>
  <c r="D99" i="38" s="1"/>
  <c r="F41" i="38"/>
  <c r="D41" i="38" s="1"/>
  <c r="D42" i="38" s="1"/>
  <c r="D45" i="38" s="1"/>
  <c r="D46" i="38" s="1"/>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F512" i="33"/>
  <c r="E512" i="33"/>
  <c r="D512" i="33" s="1"/>
  <c r="D513" i="33" s="1"/>
  <c r="D514" i="33" s="1"/>
  <c r="F498" i="33"/>
  <c r="E498" i="33"/>
  <c r="D498" i="33" s="1"/>
  <c r="D499" i="33" s="1"/>
  <c r="F476" i="33"/>
  <c r="E476" i="33"/>
  <c r="D476" i="33" s="1"/>
  <c r="B476" i="33" s="1"/>
  <c r="F439" i="33"/>
  <c r="E439" i="33"/>
  <c r="D439" i="33" s="1"/>
  <c r="F386" i="33"/>
  <c r="E386" i="33"/>
  <c r="D386" i="33" s="1"/>
  <c r="F353" i="33"/>
  <c r="E353" i="33"/>
  <c r="D353" i="33" s="1"/>
  <c r="F313" i="33"/>
  <c r="E313" i="33"/>
  <c r="D313" i="33" s="1"/>
  <c r="F261" i="33"/>
  <c r="E261" i="33"/>
  <c r="F200" i="33"/>
  <c r="E200" i="33"/>
  <c r="F153" i="33"/>
  <c r="E153" i="33"/>
  <c r="F99" i="33"/>
  <c r="E99" i="33"/>
  <c r="D99" i="33" s="1"/>
  <c r="B99" i="33" s="1"/>
  <c r="F41" i="33"/>
  <c r="E41" i="33"/>
  <c r="F200" i="43"/>
  <c r="F153" i="43"/>
  <c r="F99" i="43"/>
  <c r="F41" i="43"/>
  <c r="E543" i="43"/>
  <c r="E532" i="43"/>
  <c r="F532" i="43"/>
  <c r="F512" i="43"/>
  <c r="E512" i="43"/>
  <c r="F498" i="43"/>
  <c r="E498" i="43"/>
  <c r="F476" i="43"/>
  <c r="E476" i="43"/>
  <c r="F439" i="43"/>
  <c r="E439" i="43"/>
  <c r="D439" i="43" s="1"/>
  <c r="D440" i="43" s="1"/>
  <c r="F386" i="43"/>
  <c r="E386" i="43"/>
  <c r="F353" i="43"/>
  <c r="E353" i="43"/>
  <c r="D353" i="43" s="1"/>
  <c r="F313" i="43"/>
  <c r="E313" i="43"/>
  <c r="F261" i="43"/>
  <c r="E261" i="43"/>
  <c r="D261" i="43" s="1"/>
  <c r="D262" i="43" s="1"/>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B439" i="33" l="1"/>
  <c r="D440" i="33" s="1"/>
  <c r="B386" i="33"/>
  <c r="D387" i="33" s="1"/>
  <c r="B353" i="33"/>
  <c r="D354" i="33" s="1"/>
  <c r="D261" i="33"/>
  <c r="B512" i="40"/>
  <c r="D513" i="40" s="1"/>
  <c r="D514" i="40" s="1"/>
  <c r="D100" i="33"/>
  <c r="D440" i="38"/>
  <c r="D547" i="40"/>
  <c r="B41" i="40"/>
  <c r="D42" i="40" s="1"/>
  <c r="D45" i="40" s="1"/>
  <c r="D46" i="40" s="1"/>
  <c r="D547" i="38"/>
  <c r="D100" i="38"/>
  <c r="D101" i="38" s="1"/>
  <c r="D498" i="43"/>
  <c r="D499" i="43" s="1"/>
  <c r="D153" i="33"/>
  <c r="B153" i="33" s="1"/>
  <c r="D313" i="43"/>
  <c r="D314" i="43" s="1"/>
  <c r="D386" i="43"/>
  <c r="D387" i="43" s="1"/>
  <c r="D388" i="43" s="1"/>
  <c r="D512" i="43"/>
  <c r="D513" i="43" s="1"/>
  <c r="D514" i="43" s="1"/>
  <c r="B152" i="29" s="1"/>
  <c r="D543" i="43"/>
  <c r="D544" i="43" s="1"/>
  <c r="D200" i="33"/>
  <c r="D513" i="38"/>
  <c r="D514" i="38" s="1"/>
  <c r="D532" i="43"/>
  <c r="D533" i="43" s="1"/>
  <c r="D534" i="43" s="1"/>
  <c r="B162" i="29" s="1"/>
  <c r="D41" i="43"/>
  <c r="D155" i="43"/>
  <c r="D157" i="43"/>
  <c r="D158" i="43" s="1"/>
  <c r="D390" i="43"/>
  <c r="D391" i="43" s="1"/>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155" i="38"/>
  <c r="D157" i="38"/>
  <c r="D158" i="38" s="1"/>
  <c r="D480" i="38"/>
  <c r="D481" i="38" s="1"/>
  <c r="D478" i="38"/>
  <c r="D102" i="38"/>
  <c r="D103" i="38" s="1"/>
  <c r="D317" i="38"/>
  <c r="D318" i="38" s="1"/>
  <c r="D315" i="38"/>
  <c r="D43" i="38"/>
  <c r="D355" i="38"/>
  <c r="D500" i="38"/>
  <c r="D85" i="38"/>
  <c r="D173" i="38"/>
  <c r="D85" i="31"/>
  <c r="D173" i="31"/>
  <c r="D545" i="33"/>
  <c r="D43"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33" l="1"/>
  <c r="D443" i="33"/>
  <c r="D444" i="33" s="1"/>
  <c r="B126" i="29" s="1"/>
  <c r="D390" i="33"/>
  <c r="D391" i="33" s="1"/>
  <c r="D388" i="33"/>
  <c r="D355" i="33"/>
  <c r="D357" i="33"/>
  <c r="D358" i="33" s="1"/>
  <c r="B261" i="33"/>
  <c r="D262" i="33" s="1"/>
  <c r="B200" i="33"/>
  <c r="D201" i="33" s="1"/>
  <c r="D547" i="33"/>
  <c r="D317" i="33"/>
  <c r="D318" i="33" s="1"/>
  <c r="D263" i="38"/>
  <c r="D478" i="33"/>
  <c r="D480" i="31"/>
  <c r="D481" i="31" s="1"/>
  <c r="D443" i="38"/>
  <c r="D444" i="38" s="1"/>
  <c r="D441" i="38"/>
  <c r="D102" i="33"/>
  <c r="D103" i="33" s="1"/>
  <c r="D101" i="33"/>
  <c r="D547" i="43"/>
  <c r="D42"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D149" i="41" s="1"/>
  <c r="D150" i="41" s="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D102" i="39" s="1"/>
  <c r="D103" i="39" s="1"/>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263" i="33" l="1"/>
  <c r="D265" i="33"/>
  <c r="D266" i="33" s="1"/>
  <c r="D204" i="33"/>
  <c r="D205" i="33" s="1"/>
  <c r="D202" i="33"/>
  <c r="D118" i="39"/>
  <c r="D119" i="39" s="1"/>
  <c r="D161" i="39"/>
  <c r="D162" i="39" s="1"/>
  <c r="D63" i="41"/>
  <c r="D64" i="41" s="1"/>
  <c r="D161" i="41"/>
  <c r="D162" i="41"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39"/>
  <c r="B183" i="29"/>
  <c r="D198" i="41"/>
  <c r="D199" i="41" s="1"/>
  <c r="D548" i="43"/>
  <c r="D549" i="43" s="1"/>
  <c r="B12" i="43" s="1"/>
  <c r="B128" i="29"/>
  <c r="B101" i="29"/>
  <c r="B11" i="41" l="1"/>
  <c r="B184" i="29"/>
  <c r="B35"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2" i="31" l="1"/>
  <c r="D443" i="31"/>
  <c r="D444" i="31" s="1"/>
  <c r="D441" i="31"/>
  <c r="D502" i="31"/>
  <c r="D503" i="31" s="1"/>
  <c r="D500" i="31"/>
  <c r="D197" i="35"/>
  <c r="D265" i="31"/>
  <c r="D266" i="31" s="1"/>
  <c r="D263" i="31"/>
  <c r="D161" i="37"/>
  <c r="D162" i="37" s="1"/>
  <c r="D202" i="31"/>
  <c r="D204" i="31"/>
  <c r="D205" i="31" s="1"/>
  <c r="D317" i="31"/>
  <c r="D318" i="31" s="1"/>
  <c r="D315" i="31"/>
  <c r="D390" i="31"/>
  <c r="D391" i="31" s="1"/>
  <c r="D388" i="31"/>
  <c r="D157" i="31"/>
  <c r="D158" i="31" s="1"/>
  <c r="D155" i="31"/>
  <c r="D357" i="31"/>
  <c r="D358" i="31" s="1"/>
  <c r="D355" i="31"/>
  <c r="D101" i="31"/>
  <c r="D102" i="31"/>
  <c r="D103" i="31" s="1"/>
  <c r="D161" i="35"/>
  <c r="D162" i="35" s="1"/>
  <c r="D149" i="35"/>
  <c r="D150" i="35" s="1"/>
  <c r="D63" i="35"/>
  <c r="D64" i="35" s="1"/>
  <c r="D118" i="35"/>
  <c r="D119" i="35" s="1"/>
  <c r="D133" i="35"/>
  <c r="D134" i="35" s="1"/>
  <c r="D102" i="35"/>
  <c r="D103"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3" i="31" l="1"/>
  <c r="D45" i="31"/>
  <c r="D46" i="31" s="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D545" i="31" l="1"/>
  <c r="B173" i="29" s="1"/>
  <c r="D548" i="31"/>
  <c r="D549" i="31" s="1"/>
  <c r="B11" i="32"/>
  <c r="B182" i="29"/>
  <c r="B100" i="29"/>
  <c r="C191" i="25"/>
  <c r="D194"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186" i="25"/>
  <c r="D187" i="25" s="1"/>
  <c r="D177" i="25"/>
  <c r="D178"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84" i="25"/>
  <c r="D85" i="25" s="1"/>
  <c r="D102" i="25"/>
  <c r="D103" i="25" s="1"/>
  <c r="D118" i="25"/>
  <c r="D119" i="25" s="1"/>
  <c r="D161" i="25"/>
  <c r="D162" i="25" s="1"/>
  <c r="D133" i="25"/>
  <c r="D134" i="25" s="1"/>
  <c r="D149" i="25"/>
  <c r="D150" i="25" s="1"/>
  <c r="D195" i="25"/>
  <c r="B27" i="29"/>
  <c r="B37" i="29"/>
  <c r="B12" i="31"/>
  <c r="D198" i="25" l="1"/>
  <c r="D199" i="25" s="1"/>
  <c r="B11" i="25" s="1"/>
  <c r="B46" i="29"/>
  <c r="B26" i="29" l="1"/>
  <c r="B181" i="29"/>
</calcChain>
</file>

<file path=xl/sharedStrings.xml><?xml version="1.0" encoding="utf-8"?>
<sst xmlns="http://schemas.openxmlformats.org/spreadsheetml/2006/main" count="5158" uniqueCount="548">
  <si>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</si>
  <si>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</si>
  <si>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</si>
  <si>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</si>
  <si>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</si>
  <si>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</si>
  <si>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</si>
  <si>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</si>
  <si>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</si>
  <si>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</si>
  <si>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</si>
  <si>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</si>
  <si>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</si>
  <si>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</si>
  <si>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</si>
  <si>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</si>
  <si>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</si>
  <si>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</si>
  <si>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</si>
  <si>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</si>
  <si>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</si>
  <si>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</si>
  <si>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</si>
  <si>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</si>
  <si>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</si>
  <si>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</si>
  <si>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</si>
  <si>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</si>
  <si>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</si>
  <si>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</si>
  <si>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</si>
  <si>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</si>
  <si>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</si>
  <si>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</si>
  <si>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</si>
  <si>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</si>
  <si>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</si>
  <si>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</si>
  <si>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</si>
  <si>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</si>
  <si>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</si>
  <si>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</si>
  <si>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</si>
  <si>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</si>
  <si>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</si>
  <si>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</si>
  <si>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</si>
  <si>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</si>
  <si>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</si>
  <si>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</si>
  <si>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</si>
  <si>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</si>
  <si>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</si>
  <si>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</si>
  <si>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</si>
  <si>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</si>
  <si>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</si>
  <si>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</si>
  <si>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</si>
  <si>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</si>
  <si>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</si>
  <si>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</si>
  <si>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</si>
  <si>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</si>
  <si>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</si>
  <si>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</si>
  <si>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</si>
  <si>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</si>
  <si>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</si>
  <si>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</si>
  <si>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</si>
  <si>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</si>
  <si>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</si>
  <si>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</si>
  <si>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</si>
  <si>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</si>
  <si>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</si>
  <si>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</si>
  <si>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</si>
  <si>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</si>
  <si>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</si>
  <si>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</si>
  <si>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</si>
  <si>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</si>
  <si>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</si>
  <si>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</si>
  <si>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</si>
  <si>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</si>
  <si>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</si>
  <si>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</si>
  <si>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</si>
  <si>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</si>
  <si>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</si>
  <si>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</si>
  <si>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</si>
  <si>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</si>
  <si>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</si>
  <si>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</si>
  <si>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</si>
  <si>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</si>
  <si>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</si>
  <si>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</si>
  <si>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</si>
  <si>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</si>
  <si>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</si>
  <si>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</si>
  <si>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</si>
  <si>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</si>
  <si>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</si>
  <si>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</si>
  <si>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</si>
  <si>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</si>
  <si>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</si>
  <si>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</si>
  <si>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</si>
  <si>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</si>
  <si>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</si>
  <si>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</si>
  <si>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</si>
  <si>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</si>
  <si>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</si>
  <si>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</si>
  <si>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</si>
  <si>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</si>
  <si>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</si>
  <si>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</si>
  <si>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</si>
  <si>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</si>
  <si>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</si>
  <si>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</si>
  <si>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</si>
  <si>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</si>
  <si>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</si>
  <si>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</si>
  <si>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</si>
  <si>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</si>
  <si>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</si>
  <si>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</si>
  <si>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</si>
  <si>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</si>
  <si>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</si>
  <si>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</si>
  <si>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</si>
  <si>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</si>
  <si>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</si>
  <si>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</si>
  <si>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</si>
  <si>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</si>
  <si>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</si>
  <si>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</si>
  <si>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</si>
  <si>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</si>
  <si>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</si>
  <si>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</si>
  <si>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</si>
  <si>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</si>
  <si>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</si>
  <si>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</si>
  <si>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</si>
  <si>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</si>
  <si>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</si>
  <si>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</si>
  <si>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</si>
  <si>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</si>
  <si>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</si>
  <si>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</si>
  <si>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</si>
  <si>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</si>
  <si>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</si>
  <si>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</si>
  <si>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</si>
  <si>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</si>
  <si>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</si>
  <si>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</si>
  <si>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</si>
  <si>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</si>
  <si>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</si>
  <si>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</si>
  <si>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</si>
  <si>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</si>
  <si>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</si>
  <si>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</si>
  <si>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</si>
  <si>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</si>
  <si>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</si>
  <si>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</si>
  <si>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</si>
  <si>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</si>
  <si>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</si>
  <si>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</si>
  <si>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</si>
  <si>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</si>
  <si>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</si>
  <si>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</si>
  <si>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</si>
  <si>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</si>
  <si>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</si>
  <si>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</si>
  <si>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</si>
  <si>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</si>
  <si>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</si>
  <si>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</si>
  <si>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</si>
  <si>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</si>
  <si>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</si>
  <si>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</si>
  <si>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</si>
  <si>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</si>
  <si>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</si>
  <si>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</si>
  <si>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</si>
  <si>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</si>
  <si>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</si>
  <si>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</si>
  <si>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</si>
  <si>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</si>
  <si>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</si>
  <si>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</si>
  <si>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</si>
  <si>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</si>
  <si>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</si>
  <si>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</si>
  <si>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</si>
  <si>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</si>
  <si>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</si>
  <si>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</si>
  <si>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</si>
  <si>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</si>
  <si>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</si>
  <si>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</si>
  <si>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</si>
  <si>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</si>
  <si>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</si>
  <si>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</si>
  <si>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</si>
  <si>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</si>
  <si>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</si>
  <si>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</si>
  <si>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</si>
  <si>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</si>
  <si>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</si>
  <si>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</si>
  <si>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</si>
  <si>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</si>
  <si>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</si>
  <si>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</si>
  <si>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</si>
  <si>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</si>
  <si>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</si>
  <si>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</si>
  <si>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</si>
  <si>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</si>
  <si>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</si>
  <si>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</si>
  <si>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</si>
  <si>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</si>
  <si>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</si>
  <si>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</si>
  <si>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</si>
  <si>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</si>
  <si>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</si>
  <si>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</si>
  <si>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</si>
  <si>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</si>
  <si>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</si>
  <si>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</si>
  <si>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</si>
  <si>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</si>
  <si>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</si>
  <si>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</si>
  <si>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</si>
  <si>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</si>
  <si>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</si>
  <si>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</si>
  <si>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</si>
  <si>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</si>
  <si>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</si>
  <si>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</si>
  <si>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</si>
  <si>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</si>
  <si>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</si>
  <si>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</si>
  <si>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</si>
  <si>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</si>
  <si>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</si>
  <si>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</si>
  <si>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</si>
  <si>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</si>
  <si>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</si>
  <si>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</si>
  <si>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</si>
  <si>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</si>
  <si>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</si>
  <si>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</si>
  <si>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</si>
  <si>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</si>
  <si>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</si>
  <si>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</si>
  <si>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</si>
  <si>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</si>
  <si>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</si>
  <si>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</si>
  <si>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</si>
  <si>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</si>
  <si>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</si>
  <si>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</si>
  <si>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</si>
  <si>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</si>
  <si>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</si>
  <si>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</si>
  <si>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</si>
  <si>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</si>
  <si>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</si>
  <si>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</si>
  <si>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</si>
  <si>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</si>
  <si>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</si>
  <si>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</si>
  <si>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</si>
  <si>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</si>
  <si>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</si>
  <si>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</si>
  <si>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</si>
  <si>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</si>
  <si>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</si>
  <si>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</si>
  <si>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</si>
  <si>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</si>
  <si>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</si>
  <si>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</si>
  <si>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</si>
  <si>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</si>
  <si>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</si>
  <si>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</si>
  <si>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</si>
  <si>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</si>
  <si>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</si>
  <si>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</si>
  <si>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</si>
  <si>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</si>
  <si>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</si>
  <si>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</si>
  <si>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</si>
  <si>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</si>
  <si>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</si>
  <si>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</si>
  <si>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</si>
  <si>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</si>
  <si>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</si>
  <si>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</si>
  <si>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</si>
  <si>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</si>
  <si>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</si>
  <si>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</si>
  <si>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</si>
  <si>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</si>
  <si>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</si>
  <si>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</si>
  <si>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</si>
  <si>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</si>
  <si>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</si>
  <si>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</si>
  <si>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</si>
  <si>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</si>
  <si>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</si>
  <si>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</si>
  <si>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</si>
  <si>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</si>
  <si>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</si>
  <si>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</si>
  <si>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</si>
  <si>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</si>
  <si>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</si>
  <si>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</si>
  <si>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</si>
  <si>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</si>
  <si>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</si>
  <si>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</si>
  <si>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</si>
  <si>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</si>
  <si>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</si>
  <si>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</si>
  <si>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</si>
  <si>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</si>
  <si>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</si>
  <si>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</si>
  <si>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</si>
  <si>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</si>
  <si>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</si>
  <si>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</si>
  <si>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</si>
  <si>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</si>
  <si>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</si>
  <si>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</si>
  <si>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</si>
  <si>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</si>
  <si>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</si>
  <si>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</si>
  <si>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</si>
  <si>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</si>
  <si>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</si>
  <si>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</si>
  <si>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</si>
  <si>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</si>
  <si>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</si>
  <si>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</si>
  <si>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</si>
  <si>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</si>
  <si>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Lac 2</t>
  </si>
  <si>
    <t>Dr Raja Bouhalfaya</t>
  </si>
  <si>
    <t xml:space="preserve">Chefs rayons et Respnsable RH </t>
  </si>
  <si>
    <t>Propre.</t>
  </si>
  <si>
    <t>Certificats de salubrité disponibles.</t>
  </si>
  <si>
    <t>Correcte.</t>
  </si>
  <si>
    <t>Vérification des poids des pains: Conforme
Pain semoule: 240g
Pain aux céréales : 242g
Pain complet : 212g
Flute : 222g</t>
  </si>
  <si>
    <t>Les dernières analyses étaient effectuées le 23/01/2018: conformes.</t>
  </si>
  <si>
    <t>Les emballages étaient corrcetement rangés dans des bacs en plastique.</t>
  </si>
  <si>
    <t>Le meuble destiné pour l'entreposage des produits casse n'était pas identifié . Procéder à son identification par une pancarte.</t>
  </si>
  <si>
    <t>Correct</t>
  </si>
  <si>
    <t>La cuisson des poulets rôtis était estimée par le thermomètre à sonde: correcte.</t>
  </si>
  <si>
    <t>Présence d'un thermomètre identifié et vérifié.</t>
  </si>
  <si>
    <t>Correct.</t>
  </si>
  <si>
    <t>Le produit pour le lavage des mains était maintenu au niveau du poste lave-mains ,car absence de distributeur de savon.</t>
  </si>
  <si>
    <t>La même CF était destinée pour le stockage des produits de charcuterie/Fromage et les produits PLS. La séparation était effectuée par un mur en panneaux sandwichs.</t>
  </si>
  <si>
    <t>Quelques morceaux de fromages blancs entamés étaient non identifiés pas une date d'entame. Cette dernière doit être collée sur l'emballage.</t>
  </si>
  <si>
    <t>Dernières analyses effectuées le 23/01/2018: conformes.</t>
  </si>
  <si>
    <t>La planche à découpe au niveau du stand était fortement rouillé ,il est nécessaire d'effectuer un rabotage.</t>
  </si>
  <si>
    <t>La séparation était effectuée dans le temps .
Code couleurs respecté.</t>
  </si>
  <si>
    <t>Quelques pots du produit Anchois marinés présentaient 2 DF et pas de DLC;avertir le fournisseur sur cet écart.</t>
  </si>
  <si>
    <t>La CF était très étroite ,ce qui peut entraver les opérations de nettoyage et le contrôle des produits.</t>
  </si>
  <si>
    <t xml:space="preserve">La dénomination par les deux langues : arabe et française n'était pas présente sur tous les produits. </t>
  </si>
  <si>
    <t>La poubelle était à ouverture manuelle.</t>
  </si>
  <si>
    <t>Les  autocontrôles de N/D n'étaient pas quotidiens.</t>
  </si>
  <si>
    <t>Les auocontrôles de N/D n'étaient pas quotidiens.</t>
  </si>
  <si>
    <t>Dernier passage de la société prestataire : le 01/03/2018</t>
  </si>
  <si>
    <t>Correct. Les dernières analyses copro/parasito étaient effectuées le 23/02/2018.</t>
  </si>
  <si>
    <t>Le planning de formation 2018 était mis en place avec les noms des participants .</t>
  </si>
  <si>
    <t>La machine presse-oranges n'était pas incluse dans le programme de N/D . La décontamination des oranges devrait faire l'objet d'un enregistrement.</t>
  </si>
  <si>
    <t>Température affichée: 6,1°C.</t>
  </si>
  <si>
    <t>Température affichée:7,3°C.</t>
  </si>
  <si>
    <t>Eclairage non fonctionnel au niveau de la CF.</t>
  </si>
  <si>
    <t>Taux d'hygrométrie: 61%</t>
  </si>
  <si>
    <t>Température affichée:4°C
Température mesurée : 2,1°C</t>
  </si>
  <si>
    <t>Température affichée : 4,4°C</t>
  </si>
  <si>
    <t>Température affichée : 2,9°C</t>
  </si>
  <si>
    <t>Température affichée : 2°C au niveau du meuble des sandwichs.</t>
  </si>
  <si>
    <t>Température affichée: 3,4°C.</t>
  </si>
  <si>
    <t>Température affichée: 5,1°C.
Température mesurée : 3,9°C.</t>
  </si>
  <si>
    <t>Température affichée : 5,2°C
Température mesurée : 3,1°C.</t>
  </si>
  <si>
    <t>Température mesurée à cœur du produit : 2°C</t>
  </si>
  <si>
    <t>La petite pelle en Inox était dépourvue de manche.</t>
  </si>
  <si>
    <t>Absence de distributeur de savon au niveau du stand Traiteur.</t>
  </si>
  <si>
    <t>Local poubelle conforme.</t>
  </si>
  <si>
    <t>La poubelle du rayon FLEG était à ouverture manuelle.</t>
  </si>
  <si>
    <t xml:space="preserve">Présence de givre au niveau de la CF négative Boul/Pat et au niveau du meuble des surgelés.
</t>
  </si>
  <si>
    <t>Procéder au dégivrage de la CF et du meuble.</t>
  </si>
  <si>
    <t>Certaines notions manquaient au niveau de l'étiquette Carrefour de l'article Sponge Cake.
Les sachets de pains Libanais présentaient seulement les mentions DF et DLC,de ce fait l'étiquetage est incomplet : absence de la dénomination du produit ,des ingérdients ,du nom du fournisseur,...</t>
  </si>
  <si>
    <t>Au niveau du relevé mensuel des températures l'opératrice indiquait seulement les températures affichées et non pas les températures mesurées à cœur des produits.</t>
  </si>
  <si>
    <t>Dernières analyses effectuées le 23/01/2018: Conformes.</t>
  </si>
  <si>
    <t>Présence des bulletins d'analyses et plans d'action</t>
  </si>
  <si>
    <t>La viande rouge et celle des volailles étaient entreposées dans la même CF ,la séparation était effectuée par un mur en panneaux sandwichs.</t>
  </si>
  <si>
    <t>Dernières analyses étaient effectuées le 23/01/2018.Avec un plan d'action était établit suite à la détection D'E. coli dans l'article Habra BV.</t>
  </si>
  <si>
    <r>
      <t>Concernant les fruits de mer surgelés : l'opérateur n'indiquait pas toujours au niveau de la fiche de traçabilité</t>
    </r>
    <r>
      <rPr>
        <u/>
        <sz val="11"/>
        <color theme="1"/>
        <rFont val="Comic Sans MS"/>
        <family val="4"/>
      </rPr>
      <t xml:space="preserve"> la date de fin d'utilisation du carton </t>
    </r>
    <r>
      <rPr>
        <sz val="11"/>
        <color theme="1"/>
        <rFont val="Comic Sans MS"/>
        <family val="4"/>
      </rPr>
      <t>.</t>
    </r>
  </si>
  <si>
    <r>
      <t xml:space="preserve">Les mesures de températures à cœur pour le produit </t>
    </r>
    <r>
      <rPr>
        <u/>
        <sz val="11"/>
        <color theme="1"/>
        <rFont val="Comic Sans MS"/>
        <family val="4"/>
      </rPr>
      <t>Anchois marinés</t>
    </r>
    <r>
      <rPr>
        <sz val="11"/>
        <color theme="1"/>
        <rFont val="Comic Sans MS"/>
        <family val="4"/>
      </rPr>
      <t>, peut s'effectuer approximativement par une mesure entre 2 pots (Idem que PLS).</t>
    </r>
  </si>
  <si>
    <t>Les barquettes de l'article Kebab de bœuf étaient dépourvues de DLC au niveau de l'étiquette Carrefour. Un mail a été envoyé au service qualité depuis Juillet 2017.</t>
  </si>
  <si>
    <t>Une partie des dattes "La reine" était exposée dans une caisse à température ambiante ,et l'autre partie était mise dans le meuble réfrigéré.
L'étiquette indique :"à conserver au frais", dans ce cas il est nécessaire de respecter les consignes du fournisseur.</t>
  </si>
  <si>
    <t>La vérifiaction mensuelle du mois de mars n'était pas encore effectuée. La dernière vérification remontait au 10/02/2018.</t>
  </si>
  <si>
    <t>Dr Hend KAMOUN</t>
  </si>
  <si>
    <t>Directeur magasin et chefs rayons</t>
  </si>
  <si>
    <t>plusieurs produits non retirés du linéaire dont la DLC est 22/06/18  :creme au beurre pistache 6/8, creme chocolat 6/8, chocolat X3, opérax3, tarte fruits 6/8, mille feuille x4, othellox2, eclair café x2</t>
  </si>
  <si>
    <t>présence de plusieurs produits périmés au linéaire: 2 barquette mahkouka DLC 10/06/18 et 5/06/18,  4 barquettes ktaief DLC 16/06/18 ET 20/06/18, et une barquette ghraiba bidha DLC 13/06/18</t>
  </si>
  <si>
    <t>renforcer le contrôle de DLC</t>
  </si>
  <si>
    <t xml:space="preserve">Développement de givre dans la chambre froid négative
</t>
  </si>
  <si>
    <t>étiquetage du fournisseur non conforme des donut’s: manque d’indication de la température de conservation sur l’étiquetage 
étiquetage (Nom du produit et composition) manquant sur l’étiquette balance des produits baklawa et kaak anbar</t>
  </si>
  <si>
    <t>manque d'indication du gigot de poulet cuit le 19/06/18 sur le cadencier de cuisson</t>
  </si>
  <si>
    <t>enregistrement de température d'un meuble réfrigéré  et du meuble sandwich hors au rayon il y a un seul meuble sandwich</t>
  </si>
  <si>
    <t>Température affichée : 8,6°C et celle vérifiée 8,3°C</t>
  </si>
  <si>
    <t>température affichée 2,4°C</t>
  </si>
  <si>
    <t>assurer l'enregistrement de températures du bac d'animation</t>
  </si>
  <si>
    <t>décoration du produit kammounia par du persil</t>
  </si>
  <si>
    <t>manque de tracabilité pour les produits agneaux emballés le 20/06/18 (poitrine et é paule) et steak dinde emballé le 20/06/18 et nuggets emballé le 19/06/18,
manque d'indication des données relatives à la matière première ex: viandes rouges et volailles emballées le 19/06/18
Précisez pour chaque assortiment trad présenté au linéaire  le fournisseur, la date de découpe et la DLC
sur la fiche de traçabilité de volailles trad :un seul numéro de lot est indiqué pour tous les produits volailles trad alors que sur le certificat de salubrité plusieurs numéros de lot sont attribués aux différentes sortes de produits cocoricco</t>
  </si>
  <si>
    <t>la planche de découpe nécessite le rabotage malgré les emails envoyés par le chef rayon depuis le 07/06/18
affuteuse non fonctionnelle malgré l’email envoyé au technique</t>
  </si>
  <si>
    <t>La machine presse-oranges n'était pas incluse dans le programme de N/D .</t>
  </si>
  <si>
    <t>l’étiquetage du produit hrouss « épices et saveurs » lot 05/2018 est non conforme (certaines mentions sont barrés au marqueur) </t>
  </si>
  <si>
    <t>présence de 6 cakes swiss rolls chocolat non retirés dont la DLC 23/06/18</t>
  </si>
  <si>
    <t>OK</t>
  </si>
  <si>
    <t>présence de 24 muffins fraise  non retirés dont la DLC 22/06/18</t>
  </si>
  <si>
    <t>harissa en boules non étiquetées par le fournisseur (absence de DLC, DF, LOT)</t>
  </si>
  <si>
    <t>présence de traces de rouille sur le linéaire</t>
  </si>
  <si>
    <t>présence de traces de rouille sur le linéaire epices olives</t>
  </si>
  <si>
    <t>Un afficheur de température non fonctionnel au niveau meuble yaourt</t>
  </si>
  <si>
    <t>Développement de givre dans la chambre froid négative</t>
  </si>
  <si>
    <t>Développement de givre dans la chambre froid négative
boul/pat et PLS</t>
  </si>
  <si>
    <t>Température affichée est 5°C et celle mesurée 1,9°C</t>
  </si>
  <si>
    <t>Température mesurée à cœur du gigot d'agneau est 4,6°C</t>
  </si>
  <si>
    <t>température vérifiée du meuble surgelé -19°C</t>
  </si>
  <si>
    <t>absence de distributeur de savon. Au traiteur et distributeur en panne au niveau de la boul pat</t>
  </si>
  <si>
    <t>manque de support de produit de N/D en boul/pat</t>
  </si>
  <si>
    <t>climatiseur fonctionne a debit tres faible</t>
  </si>
  <si>
    <t>La poubelle était à ouverture manuelle au rayon fleg</t>
  </si>
  <si>
    <t>Directeur magasin &amp; chefs rayons</t>
  </si>
  <si>
    <t xml:space="preserve">Entreposage des poissons 'Bacalao' dans une corbeille à poubelle. Bien que le chef rayon affirme la propreté de cet élément, nous rappelons que ce matériau n'est pas de grade alimentaire.
Utilisation de pulvérisateur d’insecticide au stand; ce dernier est entreposé sur la filmeuse à barquette
</t>
  </si>
  <si>
    <t>Présence de rouille sur le revêtement mural de la chambre froide.</t>
  </si>
  <si>
    <t>Présence de rouille sur le revêtement de la fabrique de glace.</t>
  </si>
  <si>
    <t>Manque de rangement des produits de la mer surgelés.</t>
  </si>
  <si>
    <t>Le système de fermeture de l'armoire UV est défaillant.</t>
  </si>
  <si>
    <t>Ecaillement du revêtement mural du laboratoire.</t>
  </si>
  <si>
    <t>Présence de rouille sur le revêtement de la chambre froide.</t>
  </si>
  <si>
    <t>Un employé de la boucherie, opérant depuis 3 ans, n'a pas eu une formation en BPH et HACCP.</t>
  </si>
  <si>
    <t>Etat de propreté des vitres, à l'ouverture du magasin, insatisfaisant.</t>
  </si>
  <si>
    <t>Présence d'odeur de regard aux rayons boucherie et fromage.</t>
  </si>
  <si>
    <t>Présence de piqûres de moisissures sur les instructions affichées au laboratoire boucherie et rayon fromage/ charcuterie.</t>
  </si>
  <si>
    <t>T° 4 à 6°C</t>
  </si>
  <si>
    <t>Le meuble d'exposition est partiellement protégé.</t>
  </si>
  <si>
    <t>Présence de mouches aux stands poissonnerie et traiteur.</t>
  </si>
  <si>
    <t>Les grilles internes des DEIV du rayon traiteur sont remplies de cadavres d'insectes.</t>
  </si>
  <si>
    <t>Assurer le dégraissage et le nettoyage approfondi de ces équipements.</t>
  </si>
  <si>
    <t>Un seul thermomètre est utilisé au rayon traiteur &amp; fromage/ charcuterie.
Prévoir des thermomètres séparés pour chaque secteur.</t>
  </si>
  <si>
    <t>T° affiché 4°C, T° prélevée 6°C.</t>
  </si>
  <si>
    <t>Accumulation de poussière sur les bouches d'extraction aux sanitaires hommes et femmes.
Développement de moisissures au plafond des sanitaires femmes.</t>
  </si>
  <si>
    <t>Le système d'extraction est très faible.</t>
  </si>
  <si>
    <t>Revoir le bon fonctionnement des hottes.</t>
  </si>
  <si>
    <t>Présence de piqûres de moisissures sur le meuble froid.</t>
  </si>
  <si>
    <t>Présence de piqûres de moisissures sous les portes étiquettes. Assurer le démontage des éléments souillés pour nettoyage approfondi.</t>
  </si>
  <si>
    <t>Absence de preuve d'alimentarité de l'ustensile de manipulation du sucre.</t>
  </si>
  <si>
    <t xml:space="preserve">Présence de paquets de purée de pomme de terre 'Eden Food N° lot 05/2018) dont l'emballage est gonflé. </t>
  </si>
  <si>
    <t>Le système d'ouverture à pédale de la poubelle FLEG est défaillant.</t>
  </si>
  <si>
    <t xml:space="preserve">Manque d'enregistrement des poulets (Mazraa lot PI18229) dans la fiche de réception au rayon PFT du 18/08/2018..
Mention erronée du N° lot des poulets rôtis dans les documents de traçabilité du 18 au 24/08/2018. </t>
  </si>
  <si>
    <t>Une attention est requise à la mention exacte des N° lot des produits pour une meilleure maitrise de la traçabilité.</t>
  </si>
  <si>
    <t>Présence de résidus persistants de viandes sur les parois internes du hachoir nettoyé.</t>
  </si>
  <si>
    <t>Une attention est requise à la mention exacte des quantités des produits transformés.
Veiller à indiquer la quantité de parage de viande dans les documents de traçabilité.</t>
  </si>
  <si>
    <t>Assurer l'identification des planches de découpe ayant la même couleur comme indiqué au plan d'action suite au dernier bulletin d'analyses.</t>
  </si>
  <si>
    <t xml:space="preserve">Un poisson 'Baliste' entreposé dans une caisse de produits casse a fait l'objet de retour à l'exposition.
Après vérification des critères de fraicheur, il s'est avéré que l'état de fraicheur du poisson est non acceptable. </t>
  </si>
  <si>
    <t>Interdire le retour des poissons stockés avec les produits casse.
Vérifier l'état de fraicheur des poissons avant exposition.</t>
  </si>
  <si>
    <t>Les poissons 'Bacalao' sont dépourvus d'identification de la DLC. La durée de vie des ces produits ne pourra être vérifiée.</t>
  </si>
  <si>
    <t>Prévoir des éléments de stockage aptes au contact avec les aliments.
Interdire l'utilisation de pulvérisateur d'insecticide sur les lieux de stockage et de manipulation des denrées alimentaires.</t>
  </si>
  <si>
    <t>Les enregistrements montrent que la décontamination des œufs et fruits est souvent réalisée simultanément pour les deux produits (7H -7H10). Commencer toujours avec les fruits. Les œufs doivent être les derniers traités.</t>
  </si>
  <si>
    <t>Présence des bulletins d'analyse et plans d'action</t>
  </si>
  <si>
    <t>Enregistrements des autocontrôles de nettoyage et de désinfection</t>
  </si>
  <si>
    <t>Les paquets d'escalopes de dinde grillés ayant la DLC 25/08/2018, n'ont pas été retirés du stock la matinée.</t>
  </si>
  <si>
    <t>Accumulation de couches persistantes de graisse sur les parois internes de la rôtissoire (hors service temporairement), et le panier de la friteuse.
La râpe à fromage, maintenue dans l'armoire UV, est souillée.</t>
  </si>
  <si>
    <t xml:space="preserve">Utilisation correcte des cadenciers de cuisson et de fabrication </t>
  </si>
  <si>
    <t>Absence d'écumoire pour assurer la filtration de l'huile entre les opérations de friture.</t>
  </si>
  <si>
    <t>La quantité des produits vendus (boucherie trad.), vérifiée sur Hit-parade, ne coïncide pas avec la quantité enregistrée au documents de traçabilité. 
(Ex. cas des foies d'agneau trad. , le 23/08/2018, Traçabilité 2kg, hit-parade 5kg).
Egalement, on note que les enregistrements des quantités des produits exposés montrent des poids erronés. La vérification des quantités restantes sur linéaires est visuelle.
La quantité du parage de viande ne fait pas l'objet de traçabilité.</t>
  </si>
  <si>
    <t xml:space="preserve">Respect des durées de vie des produits trad. exposés dans le stand </t>
  </si>
  <si>
    <t>Présence de givre au niveau des chambres froides poissonnerie et pâtisserie.</t>
  </si>
  <si>
    <t>Taux de réalisation du plan d'action précédent</t>
  </si>
  <si>
    <t>Mme Meriam CHOUCHENE &amp; Mme Meriam LAHMER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</si>
</sst>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Border="1" applyAlignment="1" applyProtection="1">
      <alignment vertical="top"/>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vertical="top"/>
      <protection locked="0"/>
    </xf>
    <xf numFmtId="0" fontId="8" fillId="0" borderId="0" xfId="0" applyFont="1" applyFill="1" applyAlignment="1" applyProtection="1">
      <alignment vertical="top"/>
      <protection locked="0"/>
    </xf>
    <xf numFmtId="9" fontId="8" fillId="14" borderId="1" xfId="0" applyNumberFormat="1" applyFont="1" applyFill="1" applyBorder="1" applyProtection="1">
      <protection locked="0"/>
    </xf>
    <xf numFmtId="10" fontId="14" fillId="0" borderId="1" xfId="0" applyNumberFormat="1" applyFont="1" applyBorder="1" applyAlignment="1" applyProtection="1">
      <alignment wrapText="1"/>
      <protection locked="0"/>
    </xf>
    <xf numFmtId="9" fontId="8" fillId="16" borderId="1" xfId="0" applyNumberFormat="1" applyFont="1" applyFill="1" applyBorder="1" applyAlignment="1" applyProtection="1">
      <alignment horizontal="center"/>
      <protection locked="0"/>
    </xf>
    <xf numFmtId="9" fontId="8" fillId="16" borderId="1" xfId="0" applyNumberFormat="1" applyFont="1" applyFill="1" applyBorder="1" applyProtection="1">
      <protection locked="0"/>
    </xf>
    <xf numFmtId="0" fontId="44"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9834272"/>
        <c:axId val="1559832096"/>
      </c:barChart>
      <c:catAx>
        <c:axId val="155983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096"/>
        <c:crosses val="autoZero"/>
        <c:auto val="1"/>
        <c:lblAlgn val="ctr"/>
        <c:lblOffset val="100"/>
        <c:noMultiLvlLbl val="0"/>
      </c:catAx>
      <c:valAx>
        <c:axId val="155983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60929184"/>
        <c:axId val="1560931360"/>
      </c:barChart>
      <c:catAx>
        <c:axId val="156092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1360"/>
        <c:crosses val="autoZero"/>
        <c:auto val="1"/>
        <c:lblAlgn val="ctr"/>
        <c:lblOffset val="100"/>
        <c:noMultiLvlLbl val="0"/>
      </c:catAx>
      <c:valAx>
        <c:axId val="156093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60931904"/>
        <c:axId val="1560932448"/>
      </c:barChart>
      <c:catAx>
        <c:axId val="156093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2448"/>
        <c:crosses val="autoZero"/>
        <c:auto val="1"/>
        <c:lblAlgn val="ctr"/>
        <c:lblOffset val="100"/>
        <c:noMultiLvlLbl val="0"/>
      </c:catAx>
      <c:valAx>
        <c:axId val="156093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60933536"/>
        <c:axId val="1560935712"/>
      </c:barChart>
      <c:catAx>
        <c:axId val="15609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712"/>
        <c:crosses val="autoZero"/>
        <c:auto val="1"/>
        <c:lblAlgn val="ctr"/>
        <c:lblOffset val="100"/>
        <c:noMultiLvlLbl val="0"/>
      </c:catAx>
      <c:valAx>
        <c:axId val="156093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0.88888888888888884</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60927552"/>
        <c:axId val="1560938976"/>
      </c:barChart>
      <c:catAx>
        <c:axId val="156092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8976"/>
        <c:crosses val="autoZero"/>
        <c:auto val="1"/>
        <c:lblAlgn val="ctr"/>
        <c:lblOffset val="100"/>
        <c:noMultiLvlLbl val="0"/>
      </c:catAx>
      <c:valAx>
        <c:axId val="156093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2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60937888"/>
        <c:axId val="1560941696"/>
      </c:barChart>
      <c:catAx>
        <c:axId val="15609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41696"/>
        <c:crosses val="autoZero"/>
        <c:auto val="1"/>
        <c:lblAlgn val="ctr"/>
        <c:lblOffset val="100"/>
        <c:noMultiLvlLbl val="0"/>
      </c:catAx>
      <c:valAx>
        <c:axId val="1560941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0.9692982456140351</c:v>
                </c:pt>
                <c:pt idx="1">
                  <c:v>0.94491525423728817</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60942240"/>
        <c:axId val="1561566272"/>
      </c:barChart>
      <c:catAx>
        <c:axId val="156094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272"/>
        <c:crosses val="autoZero"/>
        <c:auto val="1"/>
        <c:lblAlgn val="ctr"/>
        <c:lblOffset val="100"/>
        <c:noMultiLvlLbl val="0"/>
      </c:catAx>
      <c:valAx>
        <c:axId val="156156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0.97249190938511332</c:v>
                </c:pt>
                <c:pt idx="1">
                  <c:v>0.95673076923076927</c:v>
                </c:pt>
                <c:pt idx="2">
                  <c:v>0.92449664429530198</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61565728"/>
        <c:axId val="1561570080"/>
      </c:barChart>
      <c:catAx>
        <c:axId val="156156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080"/>
        <c:crosses val="autoZero"/>
        <c:auto val="1"/>
        <c:lblAlgn val="ctr"/>
        <c:lblOffset val="100"/>
        <c:noMultiLvlLbl val="0"/>
      </c:catAx>
      <c:valAx>
        <c:axId val="1561570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156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0.97089507749957416</c:v>
                </c:pt>
                <c:pt idx="1">
                  <c:v>0.95082301173402872</c:v>
                </c:pt>
                <c:pt idx="2">
                  <c:v>0.92776556352696127</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61559744"/>
        <c:axId val="1561570624"/>
        <c:extLst xmlns:c16r2="http://schemas.microsoft.com/office/drawing/2015/06/chart"/>
      </c:barChart>
      <c:catAx>
        <c:axId val="1561559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70624"/>
        <c:crosses val="autoZero"/>
        <c:auto val="1"/>
        <c:lblAlgn val="ctr"/>
        <c:lblOffset val="100"/>
        <c:noMultiLvlLbl val="0"/>
      </c:catAx>
      <c:valAx>
        <c:axId val="15615706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c:v>
                </c:pt>
                <c:pt idx="1">
                  <c:v>0.63095238095238093</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61555936"/>
        <c:axId val="1561566816"/>
        <c:extLst xmlns:c16r2="http://schemas.microsoft.com/office/drawing/2015/06/chart"/>
      </c:barChart>
      <c:catAx>
        <c:axId val="1561555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1566816"/>
        <c:crosses val="autoZero"/>
        <c:auto val="1"/>
        <c:lblAlgn val="ctr"/>
        <c:lblOffset val="100"/>
        <c:noMultiLvlLbl val="0"/>
      </c:catAx>
      <c:valAx>
        <c:axId val="156156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1555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0.91666666666666663</c:v>
                </c:pt>
                <c:pt idx="1">
                  <c:v>0.77777777777777779</c:v>
                </c:pt>
                <c:pt idx="2">
                  <c:v>0.96969696969696972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9840256"/>
        <c:axId val="1559835360"/>
      </c:barChart>
      <c:catAx>
        <c:axId val="155984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5360"/>
        <c:crosses val="autoZero"/>
        <c:auto val="1"/>
        <c:lblAlgn val="ctr"/>
        <c:lblOffset val="100"/>
        <c:noMultiLvlLbl val="0"/>
      </c:catAx>
      <c:valAx>
        <c:axId val="155983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0.97142857142857142</c:v>
                </c:pt>
                <c:pt idx="2">
                  <c:v>0.80555555555555558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9831552"/>
        <c:axId val="1559845696"/>
      </c:barChart>
      <c:catAx>
        <c:axId val="155983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5696"/>
        <c:crosses val="autoZero"/>
        <c:auto val="1"/>
        <c:lblAlgn val="ctr"/>
        <c:lblOffset val="100"/>
        <c:noMultiLvlLbl val="0"/>
      </c:catAx>
      <c:valAx>
        <c:axId val="155984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3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0.9838709677419355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9846784"/>
        <c:axId val="1559841344"/>
      </c:barChart>
      <c:catAx>
        <c:axId val="155984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1344"/>
        <c:crosses val="autoZero"/>
        <c:auto val="1"/>
        <c:lblAlgn val="ctr"/>
        <c:lblOffset val="100"/>
        <c:noMultiLvlLbl val="0"/>
      </c:catAx>
      <c:valAx>
        <c:axId val="155984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0.98780487804878048</c:v>
                </c:pt>
                <c:pt idx="1">
                  <c:v>0.97560975609756095</c:v>
                </c:pt>
                <c:pt idx="2">
                  <c:v>0.8571428571428571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59845152"/>
        <c:axId val="1559838080"/>
      </c:barChart>
      <c:catAx>
        <c:axId val="155984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8080"/>
        <c:crosses val="autoZero"/>
        <c:auto val="1"/>
        <c:lblAlgn val="ctr"/>
        <c:lblOffset val="100"/>
        <c:noMultiLvlLbl val="0"/>
      </c:catAx>
      <c:valAx>
        <c:axId val="155983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1</c:v>
                </c:pt>
                <c:pt idx="2">
                  <c:v>0.80882352941176472</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59841888"/>
        <c:axId val="1559832640"/>
      </c:barChart>
      <c:catAx>
        <c:axId val="155984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32640"/>
        <c:crosses val="autoZero"/>
        <c:auto val="1"/>
        <c:lblAlgn val="ctr"/>
        <c:lblOffset val="100"/>
        <c:noMultiLvlLbl val="0"/>
      </c:catAx>
      <c:valAx>
        <c:axId val="155983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0.97916666666666663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59842976"/>
        <c:axId val="1559843520"/>
      </c:barChart>
      <c:catAx>
        <c:axId val="155984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9843520"/>
        <c:crosses val="autoZero"/>
        <c:auto val="1"/>
        <c:lblAlgn val="ctr"/>
        <c:lblOffset val="100"/>
        <c:noMultiLvlLbl val="0"/>
      </c:catAx>
      <c:valAx>
        <c:axId val="155984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984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0.94117647058823528</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60930816"/>
        <c:axId val="1560927008"/>
      </c:barChart>
      <c:catAx>
        <c:axId val="156093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27008"/>
        <c:crosses val="autoZero"/>
        <c:auto val="1"/>
        <c:lblAlgn val="ctr"/>
        <c:lblOffset val="100"/>
        <c:noMultiLvlLbl val="0"/>
      </c:catAx>
      <c:valAx>
        <c:axId val="156092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3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60940608"/>
        <c:axId val="1560935168"/>
      </c:barChart>
      <c:catAx>
        <c:axId val="156094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0935168"/>
        <c:crosses val="autoZero"/>
        <c:auto val="1"/>
        <c:lblAlgn val="ctr"/>
        <c:lblOffset val="100"/>
        <c:noMultiLvlLbl val="0"/>
      </c:catAx>
      <c:valAx>
        <c:axId val="156093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94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408</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Lac 2</v>
      </c>
    </row>
    <row r="24" spans="1:11" ht="33" customHeight="1" x14ac:dyDescent="0.25">
      <c r="A24" s="86" t="s">
        <v>328</v>
      </c>
      <c r="B24" s="308">
        <f>AVERAGE('A1 Exploitation'!D549,'A1 Technique'!D199)</f>
        <v>0.97089507749957416</v>
      </c>
      <c r="C24" s="308"/>
      <c r="D24" s="78"/>
      <c r="E24" s="78"/>
      <c r="F24" s="78"/>
      <c r="G24" s="78"/>
      <c r="H24" s="78"/>
      <c r="I24" s="78"/>
    </row>
    <row r="25" spans="1:11" ht="33" customHeight="1" x14ac:dyDescent="0.25">
      <c r="A25" s="85" t="s">
        <v>329</v>
      </c>
      <c r="B25" s="308">
        <f>AVERAGE('A2 Exploitation'!D549,'A2 Technique'!D199)</f>
        <v>0.95082301173402872</v>
      </c>
      <c r="C25" s="308"/>
      <c r="D25" s="78"/>
      <c r="E25" s="78"/>
      <c r="F25" s="78"/>
      <c r="G25" s="78"/>
      <c r="H25" s="78"/>
      <c r="I25" s="78"/>
    </row>
    <row r="26" spans="1:11" ht="33" customHeight="1" x14ac:dyDescent="0.25">
      <c r="A26" s="86" t="s">
        <v>330</v>
      </c>
      <c r="B26" s="308">
        <f>AVERAGE('A3 Exploitation'!D549,'A3 Technique'!D199)</f>
        <v>0.92776556352696127</v>
      </c>
      <c r="C26" s="308"/>
      <c r="D26" s="78"/>
      <c r="E26" s="78"/>
      <c r="F26" s="78"/>
      <c r="G26" s="78"/>
      <c r="H26" s="78"/>
      <c r="I26" s="78"/>
    </row>
    <row r="27" spans="1:11" ht="33" customHeight="1" x14ac:dyDescent="0.25">
      <c r="A27" s="86" t="s">
        <v>331</v>
      </c>
      <c r="B27" s="308">
        <f>AVERAGE('A4 Exploitation'!D549,'A4 Technique'!D199)</f>
        <v>0</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Lac 2</v>
      </c>
    </row>
    <row r="34" spans="1:10" ht="33" customHeight="1" x14ac:dyDescent="0.25">
      <c r="A34" s="86" t="s">
        <v>328</v>
      </c>
      <c r="B34" s="308">
        <f>'A1 Exploitation'!D549</f>
        <v>0.97249190938511332</v>
      </c>
      <c r="C34" s="308"/>
      <c r="D34" s="78"/>
      <c r="E34" s="78"/>
      <c r="F34" s="78"/>
      <c r="G34" s="78"/>
      <c r="H34" s="78"/>
      <c r="I34" s="78"/>
    </row>
    <row r="35" spans="1:10" ht="33" customHeight="1" x14ac:dyDescent="0.25">
      <c r="A35" s="85" t="s">
        <v>329</v>
      </c>
      <c r="B35" s="308">
        <f>'A2 Exploitation'!D549</f>
        <v>0.95673076923076927</v>
      </c>
      <c r="C35" s="308"/>
      <c r="D35" s="78"/>
      <c r="E35" s="78"/>
      <c r="F35" s="78"/>
      <c r="G35" s="78"/>
      <c r="H35" s="78"/>
      <c r="I35" s="78"/>
    </row>
    <row r="36" spans="1:10" ht="33" customHeight="1" x14ac:dyDescent="0.25">
      <c r="A36" s="86" t="s">
        <v>330</v>
      </c>
      <c r="B36" s="308">
        <f>'A3 Exploitation'!D549</f>
        <v>0.92449664429530198</v>
      </c>
      <c r="C36" s="308"/>
      <c r="D36" s="78"/>
      <c r="E36" s="78"/>
      <c r="F36" s="78"/>
      <c r="G36" s="78"/>
      <c r="H36" s="78"/>
      <c r="I36" s="78"/>
    </row>
    <row r="37" spans="1:10" ht="33" customHeight="1" x14ac:dyDescent="0.25">
      <c r="A37" s="86" t="s">
        <v>331</v>
      </c>
      <c r="B37" s="308">
        <f>'A4 Exploitation'!D549</f>
        <v>0</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Lac 2</v>
      </c>
    </row>
    <row r="43" spans="1:10" ht="33" customHeight="1" x14ac:dyDescent="0.25">
      <c r="A43" s="86" t="s">
        <v>328</v>
      </c>
      <c r="B43" s="308">
        <f>AVERAGE('A1 Exploitation'!D547, 'A1 Technique'!D197)</f>
        <v>0.9</v>
      </c>
      <c r="C43" s="308"/>
      <c r="D43" s="78"/>
      <c r="E43" s="78"/>
      <c r="F43" s="78"/>
      <c r="G43" s="78"/>
      <c r="H43" s="78"/>
      <c r="I43" s="78"/>
    </row>
    <row r="44" spans="1:10" ht="33" customHeight="1" x14ac:dyDescent="0.25">
      <c r="A44" s="85" t="s">
        <v>329</v>
      </c>
      <c r="B44" s="308">
        <f>AVERAGE('A2 Exploitation'!D547, 'A2 Technique'!D197)</f>
        <v>0.63095238095238093</v>
      </c>
      <c r="C44" s="308"/>
      <c r="D44" s="78"/>
      <c r="E44" s="78"/>
      <c r="F44" s="78"/>
      <c r="G44" s="78"/>
      <c r="H44" s="78"/>
      <c r="I44" s="78"/>
    </row>
    <row r="45" spans="1:10" ht="33" customHeight="1" x14ac:dyDescent="0.25">
      <c r="A45" s="86" t="s">
        <v>330</v>
      </c>
      <c r="B45" s="308">
        <f>AVERAGE('A3 Exploitation'!D547, 'A3 Technique'!D197)</f>
        <v>0.92307692307692313</v>
      </c>
      <c r="C45" s="308"/>
      <c r="D45" s="78"/>
      <c r="E45" s="78"/>
      <c r="F45" s="78"/>
      <c r="G45" s="78"/>
      <c r="H45" s="78"/>
      <c r="I45" s="78"/>
    </row>
    <row r="46" spans="1:10" ht="33" customHeight="1" x14ac:dyDescent="0.25">
      <c r="A46" s="86" t="s">
        <v>331</v>
      </c>
      <c r="B46" s="308" t="e">
        <f>AVERAGE('A4 Exploitation'!D547, 'A4 Technique'!D197)</f>
        <v>#DIV/0!</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Lac 2</v>
      </c>
    </row>
    <row r="52" spans="1:10" ht="33" customHeight="1" x14ac:dyDescent="0.25">
      <c r="A52" s="86" t="s">
        <v>328</v>
      </c>
      <c r="B52" s="310">
        <f>'A1 Exploitation'!D46</f>
        <v>1</v>
      </c>
      <c r="C52" s="310"/>
      <c r="D52" s="78"/>
      <c r="E52" s="78"/>
      <c r="F52" s="78"/>
      <c r="G52" s="78"/>
      <c r="H52" s="78"/>
      <c r="I52" s="78"/>
    </row>
    <row r="53" spans="1:10" ht="33" customHeight="1" x14ac:dyDescent="0.25">
      <c r="A53" s="85" t="s">
        <v>329</v>
      </c>
      <c r="B53" s="310">
        <f>'A2 Exploitation'!D46</f>
        <v>1</v>
      </c>
      <c r="C53" s="310"/>
      <c r="D53" s="78"/>
      <c r="E53" s="78"/>
      <c r="F53" s="78"/>
      <c r="G53" s="78"/>
      <c r="H53" s="78"/>
      <c r="I53" s="78"/>
    </row>
    <row r="54" spans="1:10" ht="33" customHeight="1" x14ac:dyDescent="0.25">
      <c r="A54" s="86" t="s">
        <v>330</v>
      </c>
      <c r="B54" s="310">
        <f>'A3 Exploitation'!D46</f>
        <v>1</v>
      </c>
      <c r="C54" s="310"/>
      <c r="D54" s="78"/>
      <c r="E54" s="78"/>
      <c r="F54" s="78"/>
      <c r="G54" s="78"/>
      <c r="H54" s="78"/>
      <c r="I54" s="78"/>
    </row>
    <row r="55" spans="1:10" ht="33" customHeight="1" x14ac:dyDescent="0.25">
      <c r="A55" s="86" t="s">
        <v>331</v>
      </c>
      <c r="B55" s="310">
        <f>'A4 Exploitation'!D46</f>
        <v>0</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Lac 2</v>
      </c>
    </row>
    <row r="61" spans="1:10" ht="33" customHeight="1" x14ac:dyDescent="0.25">
      <c r="A61" s="86" t="s">
        <v>328</v>
      </c>
      <c r="B61" s="308">
        <f>'A1 Exploitation'!D103</f>
        <v>0.91666666666666663</v>
      </c>
      <c r="C61" s="308"/>
      <c r="D61" s="78"/>
      <c r="E61" s="78"/>
      <c r="F61" s="78"/>
      <c r="G61" s="78"/>
      <c r="H61" s="78"/>
      <c r="I61" s="78"/>
    </row>
    <row r="62" spans="1:10" ht="33" customHeight="1" x14ac:dyDescent="0.25">
      <c r="A62" s="85" t="s">
        <v>329</v>
      </c>
      <c r="B62" s="308">
        <f>'A2 Exploitation'!D103</f>
        <v>0.77777777777777779</v>
      </c>
      <c r="C62" s="308"/>
      <c r="D62" s="78"/>
      <c r="E62" s="78"/>
      <c r="F62" s="78"/>
      <c r="G62" s="78"/>
      <c r="H62" s="78"/>
      <c r="I62" s="78"/>
    </row>
    <row r="63" spans="1:10" ht="33" customHeight="1" x14ac:dyDescent="0.25">
      <c r="A63" s="86" t="s">
        <v>330</v>
      </c>
      <c r="B63" s="308">
        <f>'A3 Exploitation'!D103</f>
        <v>0.96969696969696972</v>
      </c>
      <c r="C63" s="308"/>
      <c r="D63" s="78"/>
      <c r="E63" s="78"/>
      <c r="F63" s="78"/>
      <c r="G63" s="78"/>
      <c r="H63" s="78"/>
      <c r="I63" s="78"/>
    </row>
    <row r="64" spans="1:10" ht="33" customHeight="1" x14ac:dyDescent="0.25">
      <c r="A64" s="86" t="s">
        <v>331</v>
      </c>
      <c r="B64" s="308">
        <f>'A4 Exploitation'!D103</f>
        <v>0</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Lac 2</v>
      </c>
    </row>
    <row r="70" spans="1:10" ht="33" customHeight="1" x14ac:dyDescent="0.25">
      <c r="A70" s="86" t="s">
        <v>328</v>
      </c>
      <c r="B70" s="308">
        <f>'A1 Exploitation'!D158</f>
        <v>0.98571428571428577</v>
      </c>
      <c r="C70" s="308"/>
      <c r="D70" s="78"/>
      <c r="E70" s="78"/>
      <c r="F70" s="78"/>
      <c r="G70" s="78"/>
      <c r="H70" s="78"/>
      <c r="I70" s="78"/>
    </row>
    <row r="71" spans="1:10" ht="33" customHeight="1" x14ac:dyDescent="0.25">
      <c r="A71" s="85" t="s">
        <v>329</v>
      </c>
      <c r="B71" s="308">
        <f>'A2 Exploitation'!D158</f>
        <v>0.97142857142857142</v>
      </c>
      <c r="C71" s="308"/>
      <c r="D71" s="78"/>
      <c r="E71" s="78"/>
      <c r="F71" s="78"/>
      <c r="G71" s="78"/>
      <c r="H71" s="78"/>
      <c r="I71" s="78"/>
    </row>
    <row r="72" spans="1:10" ht="33" customHeight="1" x14ac:dyDescent="0.25">
      <c r="A72" s="86" t="s">
        <v>330</v>
      </c>
      <c r="B72" s="308">
        <f>'A3 Exploitation'!D158</f>
        <v>0.80555555555555558</v>
      </c>
      <c r="C72" s="308"/>
      <c r="D72" s="78"/>
      <c r="E72" s="78"/>
      <c r="F72" s="78"/>
      <c r="G72" s="78"/>
      <c r="H72" s="78"/>
      <c r="I72" s="78"/>
    </row>
    <row r="73" spans="1:10" ht="33" customHeight="1" x14ac:dyDescent="0.25">
      <c r="A73" s="86" t="s">
        <v>331</v>
      </c>
      <c r="B73" s="308">
        <f>'A4 Exploitation'!D158</f>
        <v>0</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Lac 2</v>
      </c>
    </row>
    <row r="79" spans="1:10" ht="33" customHeight="1" x14ac:dyDescent="0.25">
      <c r="A79" s="86" t="s">
        <v>328</v>
      </c>
      <c r="B79" s="308">
        <f>'A1 Exploitation'!D205</f>
        <v>0.9838709677419355</v>
      </c>
      <c r="C79" s="308"/>
      <c r="D79" s="78"/>
      <c r="E79" s="78"/>
      <c r="F79" s="78"/>
      <c r="G79" s="78"/>
      <c r="H79" s="78"/>
      <c r="I79" s="78"/>
    </row>
    <row r="80" spans="1:10" ht="33" customHeight="1" x14ac:dyDescent="0.25">
      <c r="A80" s="85" t="s">
        <v>329</v>
      </c>
      <c r="B80" s="308">
        <f>'A2 Exploitation'!D205</f>
        <v>0.9838709677419355</v>
      </c>
      <c r="C80" s="308"/>
      <c r="D80" s="78"/>
      <c r="E80" s="78"/>
      <c r="F80" s="78"/>
      <c r="G80" s="78"/>
      <c r="H80" s="78"/>
      <c r="I80" s="78"/>
    </row>
    <row r="81" spans="1:10" ht="33" customHeight="1" x14ac:dyDescent="0.25">
      <c r="A81" s="86" t="s">
        <v>330</v>
      </c>
      <c r="B81" s="308">
        <f>'A3 Exploitation'!D205</f>
        <v>1</v>
      </c>
      <c r="C81" s="308"/>
      <c r="D81" s="78"/>
      <c r="E81" s="78"/>
      <c r="F81" s="78"/>
      <c r="G81" s="78"/>
      <c r="H81" s="78"/>
      <c r="I81" s="78"/>
    </row>
    <row r="82" spans="1:10" ht="33" customHeight="1" x14ac:dyDescent="0.25">
      <c r="A82" s="86" t="s">
        <v>331</v>
      </c>
      <c r="B82" s="308">
        <f>'A4 Exploitation'!D205</f>
        <v>0</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Lac 2</v>
      </c>
    </row>
    <row r="88" spans="1:10" ht="33" customHeight="1" x14ac:dyDescent="0.25">
      <c r="A88" s="86" t="s">
        <v>328</v>
      </c>
      <c r="B88" s="308">
        <f>'A1 Exploitation'!D266</f>
        <v>0.98780487804878048</v>
      </c>
      <c r="C88" s="308"/>
      <c r="D88" s="78"/>
      <c r="E88" s="78"/>
      <c r="F88" s="78"/>
      <c r="G88" s="78"/>
      <c r="H88" s="78"/>
      <c r="I88" s="78"/>
    </row>
    <row r="89" spans="1:10" ht="33" customHeight="1" x14ac:dyDescent="0.25">
      <c r="A89" s="85" t="s">
        <v>329</v>
      </c>
      <c r="B89" s="308">
        <f>'A2 Exploitation'!D266</f>
        <v>0.97560975609756095</v>
      </c>
      <c r="C89" s="308"/>
      <c r="D89" s="78"/>
      <c r="E89" s="78"/>
      <c r="F89" s="78"/>
      <c r="G89" s="78"/>
      <c r="H89" s="78"/>
      <c r="I89" s="78"/>
    </row>
    <row r="90" spans="1:10" ht="33" customHeight="1" x14ac:dyDescent="0.25">
      <c r="A90" s="86" t="s">
        <v>330</v>
      </c>
      <c r="B90" s="308">
        <f>'A3 Exploitation'!D266</f>
        <v>0.8571428571428571</v>
      </c>
      <c r="C90" s="308"/>
      <c r="D90" s="78"/>
      <c r="E90" s="78"/>
      <c r="F90" s="78"/>
      <c r="G90" s="78"/>
      <c r="H90" s="78"/>
      <c r="I90" s="78"/>
    </row>
    <row r="91" spans="1:10" ht="33" customHeight="1" x14ac:dyDescent="0.25">
      <c r="A91" s="86" t="s">
        <v>331</v>
      </c>
      <c r="B91" s="308">
        <f>'A4 Exploitation'!D266</f>
        <v>0</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Lac 2</v>
      </c>
    </row>
    <row r="97" spans="1:10" ht="33" customHeight="1" x14ac:dyDescent="0.25">
      <c r="A97" s="86" t="s">
        <v>328</v>
      </c>
      <c r="B97" s="308">
        <f>'A1 Exploitation'!D318</f>
        <v>0.97222222222222221</v>
      </c>
      <c r="C97" s="308"/>
      <c r="D97" s="78"/>
      <c r="E97" s="78"/>
      <c r="F97" s="78"/>
      <c r="G97" s="78"/>
      <c r="H97" s="78"/>
      <c r="I97" s="78"/>
    </row>
    <row r="98" spans="1:10" ht="33" customHeight="1" x14ac:dyDescent="0.25">
      <c r="A98" s="85" t="s">
        <v>329</v>
      </c>
      <c r="B98" s="308">
        <f>'A2 Exploitation'!D318</f>
        <v>1</v>
      </c>
      <c r="C98" s="308"/>
      <c r="D98" s="78"/>
      <c r="E98" s="78"/>
      <c r="F98" s="78"/>
      <c r="G98" s="78"/>
      <c r="H98" s="78"/>
      <c r="I98" s="78"/>
    </row>
    <row r="99" spans="1:10" ht="33" customHeight="1" x14ac:dyDescent="0.25">
      <c r="A99" s="86" t="s">
        <v>330</v>
      </c>
      <c r="B99" s="308">
        <f>'A3 Exploitation'!D318</f>
        <v>0.80882352941176472</v>
      </c>
      <c r="C99" s="308"/>
      <c r="D99" s="78"/>
      <c r="E99" s="78"/>
      <c r="F99" s="78"/>
      <c r="G99" s="78"/>
      <c r="H99" s="78"/>
      <c r="I99" s="78"/>
    </row>
    <row r="100" spans="1:10" ht="33" customHeight="1" x14ac:dyDescent="0.25">
      <c r="A100" s="86" t="s">
        <v>331</v>
      </c>
      <c r="B100" s="308">
        <f>'A4 Exploitation'!D318</f>
        <v>0</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Lac 2</v>
      </c>
    </row>
    <row r="106" spans="1:10" ht="33" customHeight="1" x14ac:dyDescent="0.25">
      <c r="A106" s="86" t="s">
        <v>328</v>
      </c>
      <c r="B106" s="308">
        <f>'A1 Exploitation'!D358</f>
        <v>0.91666666666666663</v>
      </c>
      <c r="C106" s="308"/>
      <c r="D106" s="78"/>
      <c r="E106" s="78"/>
      <c r="F106" s="78"/>
      <c r="G106" s="78"/>
      <c r="H106" s="78"/>
      <c r="I106" s="78"/>
    </row>
    <row r="107" spans="1:10" ht="33" customHeight="1" x14ac:dyDescent="0.25">
      <c r="A107" s="85" t="s">
        <v>329</v>
      </c>
      <c r="B107" s="308">
        <f>'A2 Exploitation'!D358</f>
        <v>0.97916666666666663</v>
      </c>
      <c r="C107" s="308"/>
      <c r="D107" s="78"/>
      <c r="E107" s="78"/>
      <c r="F107" s="78"/>
      <c r="G107" s="78"/>
      <c r="H107" s="78"/>
      <c r="I107" s="78"/>
    </row>
    <row r="108" spans="1:10" ht="33" customHeight="1" x14ac:dyDescent="0.25">
      <c r="A108" s="86" t="s">
        <v>330</v>
      </c>
      <c r="B108" s="308">
        <f>'A3 Exploitation'!D358</f>
        <v>1</v>
      </c>
      <c r="C108" s="308"/>
      <c r="D108" s="78"/>
      <c r="E108" s="78"/>
      <c r="F108" s="78"/>
      <c r="G108" s="78"/>
      <c r="H108" s="78"/>
      <c r="I108" s="78"/>
    </row>
    <row r="109" spans="1:10" ht="33" customHeight="1" x14ac:dyDescent="0.25">
      <c r="A109" s="86" t="s">
        <v>331</v>
      </c>
      <c r="B109" s="308">
        <f>'A4 Exploitation'!D358</f>
        <v>0</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Lac 2</v>
      </c>
    </row>
    <row r="115" spans="1:10" ht="33" customHeight="1" x14ac:dyDescent="0.25">
      <c r="A115" s="86" t="s">
        <v>328</v>
      </c>
      <c r="B115" s="308">
        <f>'A1 Exploitation'!D391</f>
        <v>0.97058823529411764</v>
      </c>
      <c r="C115" s="308"/>
      <c r="D115" s="78"/>
      <c r="E115" s="78"/>
      <c r="F115" s="78"/>
      <c r="G115" s="78"/>
      <c r="H115" s="78"/>
      <c r="I115" s="78"/>
    </row>
    <row r="116" spans="1:10" ht="33" customHeight="1" x14ac:dyDescent="0.25">
      <c r="A116" s="85" t="s">
        <v>329</v>
      </c>
      <c r="B116" s="308">
        <f>'A2 Exploitation'!D391</f>
        <v>0.94117647058823528</v>
      </c>
      <c r="C116" s="308"/>
      <c r="D116" s="78"/>
      <c r="E116" s="78"/>
      <c r="F116" s="78"/>
      <c r="G116" s="78"/>
      <c r="H116" s="78"/>
      <c r="I116" s="78"/>
    </row>
    <row r="117" spans="1:10" ht="33" customHeight="1" x14ac:dyDescent="0.25">
      <c r="A117" s="86" t="s">
        <v>330</v>
      </c>
      <c r="B117" s="308">
        <f>'A3 Exploitation'!D391</f>
        <v>0.94117647058823528</v>
      </c>
      <c r="C117" s="308"/>
      <c r="D117" s="78"/>
      <c r="E117" s="78"/>
      <c r="F117" s="78"/>
      <c r="G117" s="78"/>
      <c r="H117" s="78"/>
      <c r="I117" s="78"/>
    </row>
    <row r="118" spans="1:10" ht="33" customHeight="1" x14ac:dyDescent="0.25">
      <c r="A118" s="86" t="s">
        <v>331</v>
      </c>
      <c r="B118" s="308">
        <f>'A4 Exploitation'!D391</f>
        <v>0</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Lac 2</v>
      </c>
    </row>
    <row r="124" spans="1:10" ht="33" customHeight="1" x14ac:dyDescent="0.25">
      <c r="A124" s="86" t="s">
        <v>328</v>
      </c>
      <c r="B124" s="308">
        <f>'A1 Exploitation'!D444</f>
        <v>0.98275862068965514</v>
      </c>
      <c r="C124" s="308"/>
      <c r="D124" s="78"/>
      <c r="E124" s="78"/>
      <c r="F124" s="78"/>
      <c r="G124" s="78"/>
      <c r="H124" s="78"/>
      <c r="I124" s="78"/>
    </row>
    <row r="125" spans="1:10" ht="33" customHeight="1" x14ac:dyDescent="0.25">
      <c r="A125" s="85" t="s">
        <v>329</v>
      </c>
      <c r="B125" s="308">
        <f>'A2 Exploitation'!D444</f>
        <v>1</v>
      </c>
      <c r="C125" s="308"/>
      <c r="D125" s="78"/>
      <c r="E125" s="78"/>
      <c r="F125" s="78"/>
      <c r="G125" s="78"/>
      <c r="H125" s="78"/>
      <c r="I125" s="78"/>
    </row>
    <row r="126" spans="1:10" ht="33" customHeight="1" x14ac:dyDescent="0.25">
      <c r="A126" s="86" t="s">
        <v>330</v>
      </c>
      <c r="B126" s="308">
        <f>'A3 Exploitation'!D444</f>
        <v>1</v>
      </c>
      <c r="C126" s="308"/>
      <c r="D126" s="78"/>
      <c r="E126" s="78"/>
      <c r="F126" s="78"/>
      <c r="G126" s="78"/>
      <c r="H126" s="78"/>
      <c r="I126" s="78"/>
    </row>
    <row r="127" spans="1:10" ht="33" customHeight="1" x14ac:dyDescent="0.25">
      <c r="A127" s="86" t="s">
        <v>331</v>
      </c>
      <c r="B127" s="308">
        <f>'A4 Exploitation'!D444</f>
        <v>0</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Lac 2</v>
      </c>
    </row>
    <row r="133" spans="1:10" ht="33" customHeight="1" x14ac:dyDescent="0.25">
      <c r="A133" s="86" t="s">
        <v>328</v>
      </c>
      <c r="B133" s="308">
        <f>'A1 Exploitation'!D481</f>
        <v>1</v>
      </c>
      <c r="C133" s="308"/>
      <c r="D133" s="78"/>
      <c r="E133" s="78"/>
      <c r="F133" s="78"/>
      <c r="G133" s="78"/>
      <c r="H133" s="78"/>
      <c r="I133" s="78"/>
    </row>
    <row r="134" spans="1:10" ht="33" customHeight="1" x14ac:dyDescent="0.25">
      <c r="A134" s="85" t="s">
        <v>329</v>
      </c>
      <c r="B134" s="308">
        <f>'A2 Exploitation'!D481</f>
        <v>0.97619047619047616</v>
      </c>
      <c r="C134" s="308"/>
      <c r="D134" s="78"/>
      <c r="E134" s="78"/>
      <c r="F134" s="78"/>
      <c r="G134" s="78"/>
      <c r="H134" s="78"/>
      <c r="I134" s="78"/>
    </row>
    <row r="135" spans="1:10" ht="33" customHeight="1" x14ac:dyDescent="0.25">
      <c r="A135" s="86" t="s">
        <v>330</v>
      </c>
      <c r="B135" s="308">
        <f>'A3 Exploitation'!D481</f>
        <v>1</v>
      </c>
      <c r="C135" s="308"/>
      <c r="D135" s="78"/>
      <c r="E135" s="78"/>
      <c r="F135" s="78"/>
      <c r="G135" s="78"/>
      <c r="H135" s="78"/>
      <c r="I135" s="78"/>
    </row>
    <row r="136" spans="1:10" ht="33" customHeight="1" x14ac:dyDescent="0.25">
      <c r="A136" s="86" t="s">
        <v>331</v>
      </c>
      <c r="B136" s="308">
        <f>'A4 Exploitation'!D481</f>
        <v>0</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Lac 2</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1</v>
      </c>
      <c r="C143" s="308"/>
      <c r="D143" s="78"/>
      <c r="E143" s="78"/>
      <c r="F143" s="78"/>
      <c r="G143" s="78"/>
      <c r="H143" s="78"/>
      <c r="I143" s="78"/>
    </row>
    <row r="144" spans="1:10" ht="33" customHeight="1" x14ac:dyDescent="0.25">
      <c r="A144" s="86" t="s">
        <v>330</v>
      </c>
      <c r="B144" s="308">
        <f>'A3 Exploitation'!D503</f>
        <v>1</v>
      </c>
      <c r="C144" s="308"/>
      <c r="D144" s="78"/>
      <c r="E144" s="78"/>
      <c r="F144" s="78"/>
      <c r="G144" s="78"/>
      <c r="H144" s="78"/>
      <c r="I144" s="78"/>
    </row>
    <row r="145" spans="1:10" ht="33" customHeight="1" x14ac:dyDescent="0.25">
      <c r="A145" s="86" t="s">
        <v>331</v>
      </c>
      <c r="B145" s="308">
        <f>'A4 Exploitation'!D503</f>
        <v>0</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Lac 2</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1</v>
      </c>
      <c r="C153" s="308"/>
      <c r="D153" s="78"/>
      <c r="E153" s="78"/>
      <c r="F153" s="78"/>
      <c r="G153" s="78"/>
      <c r="H153" s="78"/>
      <c r="I153" s="78"/>
    </row>
    <row r="154" spans="1:10" ht="33" customHeight="1" x14ac:dyDescent="0.25">
      <c r="A154" s="86" t="s">
        <v>331</v>
      </c>
      <c r="B154" s="308">
        <f>'A4 Exploitation'!D514</f>
        <v>0</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1"/>
      <c r="C159" s="311"/>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Lac 2</v>
      </c>
    </row>
    <row r="161" spans="1:10" ht="33" customHeight="1" x14ac:dyDescent="0.25">
      <c r="A161" s="86" t="s">
        <v>328</v>
      </c>
      <c r="B161" s="308">
        <f>'A1 Exploitation'!D534</f>
        <v>1</v>
      </c>
      <c r="C161" s="308"/>
      <c r="D161" s="78"/>
      <c r="E161" s="78"/>
      <c r="F161" s="78"/>
      <c r="G161" s="78"/>
      <c r="H161" s="78"/>
      <c r="I161" s="78"/>
    </row>
    <row r="162" spans="1:10" ht="33" customHeight="1" x14ac:dyDescent="0.25">
      <c r="A162" s="85" t="s">
        <v>329</v>
      </c>
      <c r="B162" s="308">
        <f>'A2 Exploitation'!D534</f>
        <v>1</v>
      </c>
      <c r="C162" s="308"/>
      <c r="D162" s="78"/>
      <c r="E162" s="78"/>
      <c r="F162" s="78"/>
      <c r="G162" s="78"/>
      <c r="H162" s="78"/>
      <c r="I162" s="78"/>
    </row>
    <row r="163" spans="1:10" ht="33" customHeight="1" x14ac:dyDescent="0.25">
      <c r="A163" s="86" t="s">
        <v>330</v>
      </c>
      <c r="B163" s="308">
        <f>'A3 Exploitation'!D534</f>
        <v>0.88888888888888884</v>
      </c>
      <c r="C163" s="308"/>
      <c r="D163" s="78"/>
      <c r="E163" s="78"/>
      <c r="F163" s="78"/>
      <c r="G163" s="78"/>
      <c r="H163" s="78"/>
      <c r="I163" s="78"/>
    </row>
    <row r="164" spans="1:10" ht="33" customHeight="1" x14ac:dyDescent="0.25">
      <c r="A164" s="86" t="s">
        <v>331</v>
      </c>
      <c r="B164" s="308">
        <f>'A4 Exploitation'!D534</f>
        <v>0</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Lac 2</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1</v>
      </c>
      <c r="C172" s="308"/>
    </row>
    <row r="173" spans="1:10" ht="33" customHeight="1" x14ac:dyDescent="0.25">
      <c r="A173" s="86" t="s">
        <v>331</v>
      </c>
      <c r="B173" s="308">
        <f>'A4 Exploitation'!D545</f>
        <v>0</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Lac 2</v>
      </c>
    </row>
    <row r="179" spans="1:10" ht="33" customHeight="1" x14ac:dyDescent="0.25">
      <c r="A179" s="86" t="s">
        <v>328</v>
      </c>
      <c r="B179" s="308">
        <f>'A1 Technique'!D199</f>
        <v>0.9692982456140351</v>
      </c>
      <c r="C179" s="308"/>
    </row>
    <row r="180" spans="1:10" ht="33" customHeight="1" x14ac:dyDescent="0.25">
      <c r="A180" s="85" t="s">
        <v>329</v>
      </c>
      <c r="B180" s="308">
        <f>'A2 Technique'!D199</f>
        <v>0.94491525423728817</v>
      </c>
      <c r="C180" s="308"/>
    </row>
    <row r="181" spans="1:10" ht="33" customHeight="1" x14ac:dyDescent="0.25">
      <c r="A181" s="86" t="s">
        <v>330</v>
      </c>
      <c r="B181" s="308">
        <f>'A3 Technique'!D199</f>
        <v>0.93103448275862066</v>
      </c>
      <c r="C181" s="308"/>
    </row>
    <row r="182" spans="1:10" ht="33" customHeight="1" x14ac:dyDescent="0.25">
      <c r="A182" s="86" t="s">
        <v>331</v>
      </c>
      <c r="B182" s="308">
        <f>'A4 Technique'!D199</f>
        <v>0</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9" zoomScale="60" workbookViewId="0">
      <selection activeCell="B44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JUglp5/b30hwNA5cM0Hyq1NlwUQpIvD4FsOSmuERJdLtZHELL7Wycvd8/EtIvy9E4eFH/XJv+YNTJ8oW4R9y/g==" saltValue="Hy+G1JdO6bpPFzm+QQA3w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'A5 Exploitation'!A8:F8</f>
        <v>Lac 2</v>
      </c>
      <c r="B7" s="315"/>
      <c r="C7" s="315"/>
      <c r="D7" s="315"/>
      <c r="E7" s="315"/>
      <c r="F7" s="315"/>
      <c r="G7" s="125"/>
    </row>
    <row r="8" spans="1:7" s="12" customFormat="1" ht="24" x14ac:dyDescent="0.45">
      <c r="A8" s="14" t="s">
        <v>42</v>
      </c>
      <c r="B8" s="338">
        <f>'A5 Exploitation'!B9:F9</f>
        <v>0</v>
      </c>
      <c r="C8" s="338"/>
      <c r="D8" s="338"/>
      <c r="E8" s="338"/>
      <c r="F8" s="338"/>
      <c r="G8" s="125"/>
    </row>
    <row r="9" spans="1:7" s="12" customFormat="1" ht="24" x14ac:dyDescent="0.45">
      <c r="A9" s="15" t="s">
        <v>44</v>
      </c>
      <c r="B9" s="339">
        <f>'A5 Exploitation'!B10:F10</f>
        <v>0</v>
      </c>
      <c r="C9" s="339"/>
      <c r="D9" s="339"/>
      <c r="E9" s="339"/>
      <c r="F9" s="339"/>
      <c r="G9" s="125"/>
    </row>
    <row r="10" spans="1:7" s="12" customFormat="1" ht="24" x14ac:dyDescent="0.45">
      <c r="A10" s="14" t="s">
        <v>43</v>
      </c>
      <c r="B10" s="336">
        <f>'A5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E197/F197</f>
        <v>#DIV/0!</v>
      </c>
      <c r="E197" s="302">
        <f>COUNTIF('A4 Technique'!F17:F193,"ok")</f>
        <v>0</v>
      </c>
      <c r="F197" s="302">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7" t="s">
        <v>50</v>
      </c>
      <c r="B6" s="337"/>
      <c r="C6" s="337"/>
      <c r="D6" s="337"/>
      <c r="E6" s="337"/>
      <c r="F6" s="337"/>
      <c r="G6" s="125"/>
    </row>
    <row r="7" spans="1:7" s="12" customFormat="1" ht="21.75" customHeight="1" x14ac:dyDescent="0.45">
      <c r="A7" s="315" t="str">
        <f>'A6 Exploitation'!A8:F8</f>
        <v>Lac 2</v>
      </c>
      <c r="B7" s="315"/>
      <c r="C7" s="315"/>
      <c r="D7" s="315"/>
      <c r="E7" s="315"/>
      <c r="F7" s="315"/>
      <c r="G7" s="125"/>
    </row>
    <row r="8" spans="1:7" s="12" customFormat="1" ht="24" x14ac:dyDescent="0.45">
      <c r="A8" s="14" t="s">
        <v>42</v>
      </c>
      <c r="B8" s="338">
        <f>'A6 Exploitation'!B9:F9</f>
        <v>0</v>
      </c>
      <c r="C8" s="338"/>
      <c r="D8" s="338"/>
      <c r="E8" s="338"/>
      <c r="F8" s="338"/>
      <c r="G8" s="125"/>
    </row>
    <row r="9" spans="1:7" s="12" customFormat="1" ht="24" x14ac:dyDescent="0.45">
      <c r="A9" s="15" t="s">
        <v>44</v>
      </c>
      <c r="B9" s="339">
        <f>'A6 Exploitation'!B10:F10</f>
        <v>0</v>
      </c>
      <c r="C9" s="339"/>
      <c r="D9" s="339"/>
      <c r="E9" s="339"/>
      <c r="F9" s="339"/>
      <c r="G9" s="125"/>
    </row>
    <row r="10" spans="1:7" s="12" customFormat="1" ht="24" x14ac:dyDescent="0.45">
      <c r="A10" s="14" t="s">
        <v>43</v>
      </c>
      <c r="B10" s="336">
        <f>'A6 Exploitation'!B11:F11</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7" zoomScale="88" zoomScaleSheetLayoutView="88" workbookViewId="0">
      <selection activeCell="E482" sqref="E48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t="s">
        <v>409</v>
      </c>
      <c r="C9" s="316"/>
      <c r="D9" s="316"/>
      <c r="E9" s="316"/>
      <c r="F9" s="316"/>
      <c r="G9" s="125"/>
    </row>
    <row r="10" spans="1:7" ht="24" x14ac:dyDescent="0.45">
      <c r="A10" s="15" t="s">
        <v>44</v>
      </c>
      <c r="B10" s="317" t="s">
        <v>410</v>
      </c>
      <c r="C10" s="317"/>
      <c r="D10" s="317"/>
      <c r="E10" s="317"/>
      <c r="F10" s="317"/>
      <c r="G10" s="125"/>
    </row>
    <row r="11" spans="1:7" ht="24" x14ac:dyDescent="0.45">
      <c r="A11" s="14" t="s">
        <v>43</v>
      </c>
      <c r="B11" s="312">
        <v>43189</v>
      </c>
      <c r="C11" s="312"/>
      <c r="D11" s="312"/>
      <c r="E11" s="312"/>
      <c r="F11" s="312"/>
      <c r="G11" s="125"/>
    </row>
    <row r="12" spans="1:7" ht="24" x14ac:dyDescent="0.45">
      <c r="A12" s="14" t="s">
        <v>239</v>
      </c>
      <c r="B12" s="318">
        <f>D549</f>
        <v>0.97249190938511332</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43189</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t="s">
        <v>411</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3" t="s">
        <v>412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43189</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49.5" x14ac:dyDescent="0.3">
      <c r="A57" s="10" t="s">
        <v>27</v>
      </c>
      <c r="B57" s="130">
        <v>1</v>
      </c>
      <c r="C57" s="130"/>
      <c r="D57" s="138" t="s">
        <v>417</v>
      </c>
      <c r="E57" s="94"/>
      <c r="F57" s="204" t="s">
        <v>356</v>
      </c>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v>2</v>
      </c>
      <c r="C74" s="150" t="str">
        <f>IF(B74=0, -5, "0")</f>
        <v>0</v>
      </c>
      <c r="D74" s="294" t="s">
        <v>413</v>
      </c>
      <c r="E74" s="116"/>
      <c r="F74" s="204"/>
      <c r="G74" s="214"/>
    </row>
    <row r="75" spans="1:7" s="112" customFormat="1" ht="33" x14ac:dyDescent="0.3">
      <c r="A75" s="70" t="s">
        <v>251</v>
      </c>
      <c r="B75" s="130">
        <v>2</v>
      </c>
      <c r="C75" s="131"/>
      <c r="D75" s="151" t="s">
        <v>416</v>
      </c>
      <c r="E75" s="106"/>
      <c r="F75" s="204"/>
      <c r="G75" s="214"/>
    </row>
    <row r="76" spans="1:7" s="112" customFormat="1" ht="82.5" x14ac:dyDescent="0.3">
      <c r="A76" s="70" t="s">
        <v>156</v>
      </c>
      <c r="B76" s="130">
        <v>2</v>
      </c>
      <c r="C76" s="131"/>
      <c r="D76" s="138" t="s">
        <v>414</v>
      </c>
      <c r="E76" s="106"/>
      <c r="F76" s="204"/>
      <c r="G76" s="214"/>
    </row>
    <row r="77" spans="1:7" s="112" customFormat="1" ht="49.5" x14ac:dyDescent="0.3">
      <c r="A77" s="70" t="s">
        <v>170</v>
      </c>
      <c r="B77" s="130">
        <v>1</v>
      </c>
      <c r="C77" s="131"/>
      <c r="D77" s="151" t="s">
        <v>466</v>
      </c>
      <c r="E77" s="106"/>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456</v>
      </c>
      <c r="E92" s="106"/>
      <c r="F92" s="204" t="s">
        <v>356</v>
      </c>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t="s">
        <v>415</v>
      </c>
      <c r="E96" s="106"/>
      <c r="F96" s="204"/>
      <c r="G96" s="127"/>
    </row>
    <row r="97" spans="1:7" s="112" customFormat="1" ht="31.5" customHeight="1" x14ac:dyDescent="0.3">
      <c r="A97" s="219" t="s">
        <v>391</v>
      </c>
      <c r="B97" s="130">
        <v>2</v>
      </c>
      <c r="C97" s="213"/>
      <c r="D97" s="223"/>
      <c r="E97" s="106"/>
      <c r="F97" s="204"/>
      <c r="G97" s="127"/>
    </row>
    <row r="98" spans="1:7" s="112" customFormat="1" ht="69.75" customHeight="1" x14ac:dyDescent="0.3">
      <c r="A98" s="219" t="s">
        <v>392</v>
      </c>
      <c r="B98" s="130">
        <v>1</v>
      </c>
      <c r="C98" s="213"/>
      <c r="D98" s="223" t="s">
        <v>457</v>
      </c>
      <c r="E98" s="106"/>
      <c r="F98" s="204" t="s">
        <v>356</v>
      </c>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66</v>
      </c>
    </row>
    <row r="103" spans="1:7" ht="18" x14ac:dyDescent="0.35">
      <c r="A103" s="42" t="s">
        <v>199</v>
      </c>
      <c r="B103" s="152"/>
      <c r="C103" s="153"/>
      <c r="D103" s="144">
        <f>D102/(COUNT(B88:C93,B53:C60,B65:C83,B95:C99)*2)</f>
        <v>0.91666666666666663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43189</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t="s">
        <v>418</v>
      </c>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419</v>
      </c>
      <c r="E127" s="94"/>
      <c r="F127" s="204"/>
    </row>
    <row r="128" spans="1:6" x14ac:dyDescent="0.3">
      <c r="A128" s="4" t="s">
        <v>170</v>
      </c>
      <c r="B128" s="130">
        <v>2</v>
      </c>
      <c r="C128" s="131"/>
      <c r="D128" s="95" t="s">
        <v>420</v>
      </c>
      <c r="E128" s="94"/>
      <c r="F128" s="204"/>
    </row>
    <row r="129" spans="1:7" s="112" customFormat="1" ht="29.25" customHeight="1" x14ac:dyDescent="0.3">
      <c r="A129" s="238" t="s">
        <v>387</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t="s">
        <v>421</v>
      </c>
      <c r="E131" s="95"/>
      <c r="F131" s="204"/>
      <c r="G131" s="127"/>
    </row>
    <row r="132" spans="1:7" x14ac:dyDescent="0.3">
      <c r="A132" s="210" t="s">
        <v>157</v>
      </c>
      <c r="B132" s="130">
        <v>2</v>
      </c>
      <c r="C132" s="150" t="str">
        <f>IF(B132=0, -5, "0")</f>
        <v>0</v>
      </c>
      <c r="D132" s="294" t="s">
        <v>413</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2.5" customHeight="1" x14ac:dyDescent="0.3">
      <c r="A136" s="70" t="s">
        <v>178</v>
      </c>
      <c r="B136" s="130">
        <v>1</v>
      </c>
      <c r="C136" s="130"/>
      <c r="D136" s="95" t="s">
        <v>422</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413</v>
      </c>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2</v>
      </c>
      <c r="C150" s="225"/>
      <c r="D150" s="116" t="s">
        <v>458</v>
      </c>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43189</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ht="66" x14ac:dyDescent="0.3">
      <c r="A165" s="7" t="s">
        <v>119</v>
      </c>
      <c r="B165" s="130">
        <v>2</v>
      </c>
      <c r="C165" s="130"/>
      <c r="D165" s="95" t="s">
        <v>423</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424</v>
      </c>
      <c r="E185" s="94"/>
      <c r="F185" s="204"/>
    </row>
    <row r="186" spans="1:7" ht="28.5" customHeight="1" x14ac:dyDescent="0.35">
      <c r="A186" s="266" t="s">
        <v>186</v>
      </c>
      <c r="B186" s="130">
        <v>2</v>
      </c>
      <c r="C186" s="136" t="str">
        <f>IF(B186=0, -10, "0")</f>
        <v>0</v>
      </c>
      <c r="D186" s="295" t="s">
        <v>413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31.5" customHeight="1" x14ac:dyDescent="0.3">
      <c r="A197" s="70" t="s">
        <v>459</v>
      </c>
      <c r="B197" s="130">
        <v>2</v>
      </c>
      <c r="C197" s="131"/>
      <c r="D197" s="116" t="s">
        <v>425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43189</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66" x14ac:dyDescent="0.3">
      <c r="A215" s="7" t="s">
        <v>141</v>
      </c>
      <c r="B215" s="130">
        <v>2</v>
      </c>
      <c r="C215" s="130"/>
      <c r="D215" s="95" t="s">
        <v>460</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t="s">
        <v>421</v>
      </c>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60" customHeight="1" x14ac:dyDescent="0.3">
      <c r="A228" s="4" t="s">
        <v>173</v>
      </c>
      <c r="B228" s="130">
        <v>1</v>
      </c>
      <c r="C228" s="136"/>
      <c r="D228" s="113" t="s">
        <v>426</v>
      </c>
      <c r="E228" s="94"/>
      <c r="F228" s="204" t="s">
        <v>356</v>
      </c>
    </row>
    <row r="229" spans="1:7" ht="33" x14ac:dyDescent="0.3">
      <c r="A229" s="70" t="s">
        <v>160</v>
      </c>
      <c r="B229" s="130">
        <v>2</v>
      </c>
      <c r="C229" s="136"/>
      <c r="D229" s="113" t="s">
        <v>427</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5" t="s">
        <v>421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66" x14ac:dyDescent="0.3">
      <c r="A255" s="70" t="s">
        <v>143</v>
      </c>
      <c r="B255" s="130">
        <v>2</v>
      </c>
      <c r="C255" s="130"/>
      <c r="D255" s="138" t="s">
        <v>464</v>
      </c>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ht="66" x14ac:dyDescent="0.3">
      <c r="A258" s="55" t="s">
        <v>386</v>
      </c>
      <c r="B258" s="130">
        <v>2</v>
      </c>
      <c r="C258" s="131"/>
      <c r="D258" s="147" t="s">
        <v>461</v>
      </c>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43189</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428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462</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ht="33" x14ac:dyDescent="0.3">
      <c r="A310" s="55" t="s">
        <v>386</v>
      </c>
      <c r="B310" s="130">
        <v>2</v>
      </c>
      <c r="C310" s="213"/>
      <c r="D310" s="165" t="s">
        <v>425</v>
      </c>
      <c r="E310" s="106"/>
      <c r="F310" s="204"/>
      <c r="G310" s="214"/>
    </row>
    <row r="311" spans="1:7" s="16" customFormat="1" x14ac:dyDescent="0.3">
      <c r="A311" s="219" t="s">
        <v>391</v>
      </c>
      <c r="B311" s="130">
        <v>2</v>
      </c>
      <c r="C311" s="213"/>
      <c r="D311" s="165"/>
      <c r="E311" s="106"/>
      <c r="F311" s="204"/>
      <c r="G311" s="214"/>
    </row>
    <row r="312" spans="1:7" s="16" customFormat="1" ht="66" x14ac:dyDescent="0.3">
      <c r="A312" s="219" t="s">
        <v>392</v>
      </c>
      <c r="B312" s="130">
        <v>2</v>
      </c>
      <c r="C312" s="213"/>
      <c r="D312" s="165" t="s">
        <v>463</v>
      </c>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43189</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430</v>
      </c>
      <c r="E339" s="94"/>
      <c r="F339" s="204" t="s">
        <v>356</v>
      </c>
    </row>
    <row r="340" spans="1:7" ht="18" x14ac:dyDescent="0.35">
      <c r="A340" s="210" t="s">
        <v>318</v>
      </c>
      <c r="B340" s="130">
        <v>2</v>
      </c>
      <c r="C340" s="150" t="str">
        <f>IF(B340=0, -5, "0")</f>
        <v>0</v>
      </c>
      <c r="D340" s="167"/>
      <c r="E340" s="94"/>
      <c r="F340" s="204"/>
    </row>
    <row r="341" spans="1:7" ht="115.5" x14ac:dyDescent="0.3">
      <c r="A341" s="70" t="s">
        <v>98</v>
      </c>
      <c r="B341" s="130">
        <v>1</v>
      </c>
      <c r="C341" s="131"/>
      <c r="D341" s="138" t="s">
        <v>465</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431</v>
      </c>
      <c r="E347" s="94"/>
      <c r="F347" s="204" t="s">
        <v>357</v>
      </c>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89"/>
      <c r="E350" s="289"/>
      <c r="F350" s="204"/>
      <c r="G350" s="127"/>
    </row>
    <row r="351" spans="1:7" s="112" customFormat="1" ht="66" x14ac:dyDescent="0.3">
      <c r="A351" s="219" t="s">
        <v>391</v>
      </c>
      <c r="B351" s="130">
        <v>1</v>
      </c>
      <c r="C351" s="150"/>
      <c r="D351" s="223" t="s">
        <v>437</v>
      </c>
      <c r="E351" s="106"/>
      <c r="F351" s="204" t="s">
        <v>357</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43189</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t="s">
        <v>421</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34.5" customHeight="1" x14ac:dyDescent="0.3">
      <c r="A385" s="10" t="s">
        <v>391</v>
      </c>
      <c r="B385" s="130">
        <v>1</v>
      </c>
      <c r="C385" s="130"/>
      <c r="D385" s="113" t="s">
        <v>432</v>
      </c>
      <c r="E385" s="94"/>
      <c r="F385" s="204" t="s">
        <v>485</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43189</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t="s">
        <v>421</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37" t="s">
        <v>433</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43189</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ht="49.5" x14ac:dyDescent="0.3">
      <c r="A451" s="6" t="s">
        <v>6</v>
      </c>
      <c r="B451" s="130">
        <v>2</v>
      </c>
      <c r="C451" s="130"/>
      <c r="D451" s="95" t="s">
        <v>429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t="s">
        <v>421</v>
      </c>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43189</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43189</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ht="33" x14ac:dyDescent="0.3">
      <c r="A509" s="6" t="s">
        <v>15</v>
      </c>
      <c r="B509" s="130">
        <v>2</v>
      </c>
      <c r="C509" s="130"/>
      <c r="D509" s="95" t="s">
        <v>434</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43189</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435</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290" t="str">
        <f>IF(B528=0, -5, "0")</f>
        <v>0</v>
      </c>
      <c r="D528" s="174" t="s">
        <v>436</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43189</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601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0.97249190938511332</v>
      </c>
    </row>
  </sheetData>
  <sheetProtection algorithmName="SHA-512" hashValue="P15bojtq6DtJXj+exRZ13Am2TqgDP6NS3h16qDjSKb3YGx59KBK1YNt3kBpWUpkfrwuyBG+aQ2XOAcPqEpwkgw==" saltValue="iym5lMtcdv3jJjjq/X6Cn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85" max="6" man="1"/>
    <brk id="173" max="6" man="1"/>
    <brk id="267" max="6" man="1"/>
    <brk id="358" max="6" man="1"/>
    <brk id="48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 zoomScale="91" zoomScaleNormal="90" zoomScaleSheetLayoutView="91" workbookViewId="0">
      <selection activeCell="F5" sqref="F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'A1 Exploitation'!A8:F8</f>
        <v>Lac 2</v>
      </c>
      <c r="B7" s="315"/>
      <c r="C7" s="315"/>
      <c r="D7" s="315"/>
      <c r="E7" s="315"/>
      <c r="F7" s="315"/>
      <c r="G7" s="125"/>
    </row>
    <row r="8" spans="1:7" s="12" customFormat="1" ht="24" x14ac:dyDescent="0.45">
      <c r="A8" s="14" t="s">
        <v>42</v>
      </c>
      <c r="B8" s="338" t="str">
        <f>'A1 Exploitation'!B9:F9</f>
        <v>Dr Raja Bouhalfaya</v>
      </c>
      <c r="C8" s="338"/>
      <c r="D8" s="338"/>
      <c r="E8" s="338"/>
      <c r="F8" s="338"/>
      <c r="G8" s="125"/>
    </row>
    <row r="9" spans="1:7" s="12" customFormat="1" ht="24" x14ac:dyDescent="0.45">
      <c r="A9" s="15" t="s">
        <v>44</v>
      </c>
      <c r="B9" s="339" t="str">
        <f>'A1 Exploitation'!B10:F10</f>
        <v xml:space="preserve">Chefs rayons et Respnsable RH </v>
      </c>
      <c r="C9" s="339"/>
      <c r="D9" s="339"/>
      <c r="E9" s="339"/>
      <c r="F9" s="339"/>
      <c r="G9" s="125"/>
    </row>
    <row r="10" spans="1:7" s="12" customFormat="1" ht="24" x14ac:dyDescent="0.45">
      <c r="A10" s="14" t="s">
        <v>43</v>
      </c>
      <c r="B10" s="336">
        <f>'A1 Exploitation'!B11:F11</f>
        <v>43189</v>
      </c>
      <c r="C10" s="336"/>
      <c r="D10" s="336"/>
      <c r="E10" s="336"/>
      <c r="F10" s="336"/>
      <c r="G10" s="125"/>
    </row>
    <row r="11" spans="1:7" s="12" customFormat="1" ht="24" x14ac:dyDescent="0.45">
      <c r="A11" s="14" t="s">
        <v>294</v>
      </c>
      <c r="B11" s="340">
        <f>D199</f>
        <v>0.9692982456140351</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2</v>
      </c>
      <c r="C26" s="120" t="str">
        <f>IF(B26=0, -5, "0")</f>
        <v>0</v>
      </c>
      <c r="D26" s="95"/>
      <c r="E26" s="95"/>
      <c r="F26" s="94"/>
    </row>
    <row r="27" spans="1:7" x14ac:dyDescent="0.3">
      <c r="A27" s="17" t="s">
        <v>90</v>
      </c>
      <c r="B27" s="94">
        <v>2</v>
      </c>
      <c r="C27" s="94"/>
      <c r="D27" s="95" t="s">
        <v>438</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439</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440</v>
      </c>
      <c r="E41" s="94"/>
      <c r="F41" s="94" t="s">
        <v>356</v>
      </c>
      <c r="G41" s="126"/>
    </row>
    <row r="42" spans="1:7" s="22" customFormat="1" x14ac:dyDescent="0.3">
      <c r="A42" s="341" t="s">
        <v>36</v>
      </c>
      <c r="B42" s="342"/>
      <c r="C42" s="343"/>
      <c r="D42" s="248">
        <f>SUM(B37:C41)</f>
        <v>9</v>
      </c>
      <c r="E42" s="13"/>
      <c r="F42" s="13"/>
      <c r="G42" s="126"/>
    </row>
    <row r="43" spans="1:7" s="22" customFormat="1" x14ac:dyDescent="0.3">
      <c r="A43" s="341" t="s">
        <v>295</v>
      </c>
      <c r="B43" s="342"/>
      <c r="C43" s="343"/>
      <c r="D43" s="33">
        <f>D42/(COUNT(B37:C41)*2)</f>
        <v>0.9</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441</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442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56"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30</v>
      </c>
    </row>
    <row r="85" spans="1:7" x14ac:dyDescent="0.3">
      <c r="A85" s="341" t="s">
        <v>295</v>
      </c>
      <c r="B85" s="342"/>
      <c r="C85" s="343"/>
      <c r="D85" s="33">
        <f>D84/(COUNT(B67:C83)*2)</f>
        <v>1</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1</v>
      </c>
      <c r="C93" s="120" t="str">
        <f>IF(B93=0, -5, "0")</f>
        <v>0</v>
      </c>
      <c r="D93" s="296" t="s">
        <v>444</v>
      </c>
      <c r="E93" s="94"/>
      <c r="F93" s="94" t="s">
        <v>356</v>
      </c>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445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25</v>
      </c>
    </row>
    <row r="103" spans="1:7" x14ac:dyDescent="0.3">
      <c r="A103" s="341" t="s">
        <v>295</v>
      </c>
      <c r="B103" s="342"/>
      <c r="C103" s="343"/>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7" t="s">
        <v>446</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c r="E132" s="102"/>
      <c r="F132" s="94"/>
    </row>
    <row r="133" spans="1:7" x14ac:dyDescent="0.3">
      <c r="A133" s="341" t="s">
        <v>36</v>
      </c>
      <c r="B133" s="342"/>
      <c r="C133" s="343"/>
      <c r="D133" s="248">
        <f>SUM(B122:C132)</f>
        <v>20</v>
      </c>
    </row>
    <row r="134" spans="1:7" x14ac:dyDescent="0.3">
      <c r="A134" s="341" t="s">
        <v>295</v>
      </c>
      <c r="B134" s="342"/>
      <c r="C134" s="343"/>
      <c r="D134" s="32">
        <f>D133/(COUNT(B122:C132)*2)</f>
        <v>1</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449</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450</v>
      </c>
      <c r="E147" s="94"/>
      <c r="F147" s="94" t="s">
        <v>357</v>
      </c>
    </row>
    <row r="148" spans="1:7" x14ac:dyDescent="0.3">
      <c r="A148" s="17" t="s">
        <v>305</v>
      </c>
      <c r="B148" s="110">
        <v>2</v>
      </c>
      <c r="C148" s="95"/>
      <c r="D148" s="115"/>
      <c r="E148" s="94"/>
      <c r="F148" s="94"/>
    </row>
    <row r="149" spans="1:7" x14ac:dyDescent="0.3">
      <c r="A149" s="341" t="s">
        <v>36</v>
      </c>
      <c r="B149" s="342"/>
      <c r="C149" s="343"/>
      <c r="D149" s="248">
        <f>SUM(B137:C148)</f>
        <v>21</v>
      </c>
    </row>
    <row r="150" spans="1:7" x14ac:dyDescent="0.3">
      <c r="A150" s="341" t="s">
        <v>295</v>
      </c>
      <c r="B150" s="342"/>
      <c r="C150" s="343"/>
      <c r="D150" s="33">
        <f>D149/(COUNT(B137:C148)*2)</f>
        <v>0.95454545454545459</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451</v>
      </c>
      <c r="E155" s="94"/>
      <c r="F155" s="94" t="s">
        <v>357</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248">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2</v>
      </c>
      <c r="C181" s="94"/>
      <c r="D181" s="95" t="s">
        <v>452</v>
      </c>
      <c r="E181" s="95"/>
      <c r="F181" s="94"/>
    </row>
    <row r="182" spans="1:7" ht="33" x14ac:dyDescent="0.3">
      <c r="A182" s="52" t="s">
        <v>220</v>
      </c>
      <c r="B182" s="94">
        <v>1</v>
      </c>
      <c r="C182" s="94"/>
      <c r="D182" s="95" t="s">
        <v>453</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9</v>
      </c>
    </row>
    <row r="187" spans="1:7" x14ac:dyDescent="0.3">
      <c r="A187" s="341" t="s">
        <v>295</v>
      </c>
      <c r="B187" s="342"/>
      <c r="C187" s="343"/>
      <c r="D187" s="33">
        <f>D186/(COUNT(B181:C185)*2)</f>
        <v>0.9</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6" x14ac:dyDescent="0.3">
      <c r="A192" s="20" t="s">
        <v>311</v>
      </c>
      <c r="B192" s="94">
        <v>0</v>
      </c>
      <c r="C192" s="94"/>
      <c r="D192" s="95" t="s">
        <v>454</v>
      </c>
      <c r="E192" s="113" t="s">
        <v>455</v>
      </c>
      <c r="F192" s="94" t="s">
        <v>357</v>
      </c>
    </row>
    <row r="193" spans="1:6" x14ac:dyDescent="0.3">
      <c r="A193" s="53" t="s">
        <v>189</v>
      </c>
      <c r="B193" s="94">
        <v>2</v>
      </c>
      <c r="C193" s="94"/>
      <c r="D193" s="94"/>
      <c r="E193" s="94"/>
      <c r="F193" s="94"/>
    </row>
    <row r="194" spans="1:6" x14ac:dyDescent="0.3">
      <c r="A194" s="341" t="s">
        <v>36</v>
      </c>
      <c r="B194" s="342"/>
      <c r="C194" s="343"/>
      <c r="D194" s="54">
        <f>SUM(B190:C193)</f>
        <v>4</v>
      </c>
    </row>
    <row r="195" spans="1:6" x14ac:dyDescent="0.3">
      <c r="A195" s="341" t="s">
        <v>295</v>
      </c>
      <c r="B195" s="342"/>
      <c r="C195" s="343"/>
      <c r="D195" s="33">
        <f>D194/(COUNT(B190:C193)*2)</f>
        <v>0.66666666666666663</v>
      </c>
    </row>
    <row r="197" spans="1:6" ht="18" x14ac:dyDescent="0.35">
      <c r="A197" s="64" t="s">
        <v>246</v>
      </c>
      <c r="B197" s="63"/>
      <c r="C197" s="63"/>
      <c r="D197" s="298">
        <v>0.8</v>
      </c>
      <c r="E197" s="287"/>
      <c r="F197" s="288"/>
    </row>
    <row r="198" spans="1:6" ht="22.5" x14ac:dyDescent="0.3">
      <c r="A198" s="35" t="s">
        <v>45</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0.9692982456140351</v>
      </c>
    </row>
  </sheetData>
  <sheetProtection algorithmName="SHA-512" hashValue="pkEfh66m3SsqLnMPi5jT1Lx0oBVk3XkVx6ll7sRh7hQcEmPzUvmHUqL/7IOioxkmFRjR7H4WC5wYpIICfkwfuA==" saltValue="q0eFNjNak4iijE93uj3QW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2" zoomScaleSheetLayoutView="82" workbookViewId="0">
      <selection activeCell="F465" sqref="F46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t="s">
        <v>467</v>
      </c>
      <c r="C9" s="316"/>
      <c r="D9" s="316"/>
      <c r="E9" s="316"/>
      <c r="F9" s="316"/>
      <c r="G9" s="125"/>
    </row>
    <row r="10" spans="1:7" ht="24" x14ac:dyDescent="0.45">
      <c r="A10" s="15" t="s">
        <v>44</v>
      </c>
      <c r="B10" s="317" t="s">
        <v>468</v>
      </c>
      <c r="C10" s="317"/>
      <c r="D10" s="317"/>
      <c r="E10" s="317"/>
      <c r="F10" s="317"/>
      <c r="G10" s="125"/>
    </row>
    <row r="11" spans="1:7" ht="24" x14ac:dyDescent="0.45">
      <c r="A11" s="14" t="s">
        <v>43</v>
      </c>
      <c r="B11" s="312">
        <v>43272</v>
      </c>
      <c r="C11" s="312"/>
      <c r="D11" s="312"/>
      <c r="E11" s="312"/>
      <c r="F11" s="312"/>
      <c r="G11" s="125"/>
    </row>
    <row r="12" spans="1:7" ht="24" x14ac:dyDescent="0.45">
      <c r="A12" s="14" t="s">
        <v>239</v>
      </c>
      <c r="B12" s="318">
        <f>D549</f>
        <v>0.95673076923076927</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43272</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43272</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83.25" x14ac:dyDescent="0.35">
      <c r="A89" s="260" t="s">
        <v>55</v>
      </c>
      <c r="B89" s="130">
        <v>0</v>
      </c>
      <c r="C89" s="136">
        <f>IF(B89=0, -10, IF(B89=1, -5, "0"))</f>
        <v>-10</v>
      </c>
      <c r="D89" s="129" t="s">
        <v>470</v>
      </c>
      <c r="E89" s="95" t="s">
        <v>471</v>
      </c>
      <c r="F89" s="204" t="s">
        <v>356</v>
      </c>
    </row>
    <row r="90" spans="1:7" ht="76.5" customHeight="1" x14ac:dyDescent="0.3">
      <c r="A90" s="8" t="s">
        <v>222</v>
      </c>
      <c r="B90" s="130">
        <v>1</v>
      </c>
      <c r="C90" s="130"/>
      <c r="D90" s="147" t="s">
        <v>469</v>
      </c>
      <c r="E90" s="94"/>
      <c r="F90" s="204" t="s">
        <v>356</v>
      </c>
    </row>
    <row r="91" spans="1:7" x14ac:dyDescent="0.3">
      <c r="A91" s="264" t="s">
        <v>375</v>
      </c>
      <c r="B91" s="130">
        <v>2</v>
      </c>
      <c r="C91" s="136" t="str">
        <f>IF(B91=0, -10, "0")</f>
        <v>0</v>
      </c>
      <c r="D91" s="220"/>
      <c r="E91" s="106"/>
      <c r="F91" s="204"/>
      <c r="G91" s="127"/>
    </row>
    <row r="92" spans="1:7" ht="99" x14ac:dyDescent="0.3">
      <c r="A92" s="70" t="s">
        <v>384</v>
      </c>
      <c r="B92" s="130">
        <v>1</v>
      </c>
      <c r="C92" s="218"/>
      <c r="D92" s="147" t="s">
        <v>473</v>
      </c>
      <c r="E92" s="106"/>
      <c r="F92" s="204" t="s">
        <v>356</v>
      </c>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8</v>
      </c>
    </row>
    <row r="101" spans="1:7" x14ac:dyDescent="0.3">
      <c r="A101" s="5" t="s">
        <v>35</v>
      </c>
      <c r="B101" s="132"/>
      <c r="C101" s="133"/>
      <c r="D101" s="134">
        <f>D100/(COUNT(B88:C93,B95:C99)*2)</f>
        <v>0.33333333333333331</v>
      </c>
    </row>
    <row r="102" spans="1:7" ht="18" x14ac:dyDescent="0.35">
      <c r="A102" s="42" t="s">
        <v>61</v>
      </c>
      <c r="B102" s="152"/>
      <c r="C102" s="153"/>
      <c r="D102" s="143">
        <f>SUM(D84,D100,D61)</f>
        <v>56</v>
      </c>
    </row>
    <row r="103" spans="1:7" ht="18" x14ac:dyDescent="0.35">
      <c r="A103" s="42" t="s">
        <v>199</v>
      </c>
      <c r="B103" s="152"/>
      <c r="C103" s="153"/>
      <c r="D103" s="144">
        <f>D102/(COUNT(B88:C93,B53:C60,B65:C83,B95:C99)*2)</f>
        <v>0.77777777777777779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43272</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t="str">
        <f>IF(B129=0, -5, "0")</f>
        <v>0</v>
      </c>
      <c r="D129" s="116" t="s">
        <v>474</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49.5" x14ac:dyDescent="0.3">
      <c r="A152" s="219" t="s">
        <v>392</v>
      </c>
      <c r="B152" s="130">
        <v>1</v>
      </c>
      <c r="C152" s="150"/>
      <c r="D152" s="116" t="s">
        <v>475</v>
      </c>
      <c r="E152" s="116"/>
      <c r="F152" s="204" t="s">
        <v>356</v>
      </c>
      <c r="G152" s="127"/>
    </row>
    <row r="153" spans="1:7" ht="45" x14ac:dyDescent="0.3">
      <c r="A153" s="55" t="s">
        <v>249</v>
      </c>
      <c r="B153" s="280">
        <v>2</v>
      </c>
      <c r="C153" s="140"/>
      <c r="D153" s="281">
        <f>IFERROR(E153/F153,"N.A")</f>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43272</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36.75" customHeight="1" x14ac:dyDescent="0.3">
      <c r="A199" s="10" t="s">
        <v>392</v>
      </c>
      <c r="B199" s="130">
        <v>1</v>
      </c>
      <c r="C199" s="150"/>
      <c r="D199" s="116" t="s">
        <v>478</v>
      </c>
      <c r="E199" s="106"/>
      <c r="F199" s="204" t="s">
        <v>356</v>
      </c>
      <c r="G199" s="127"/>
    </row>
    <row r="200" spans="1:7" ht="45" x14ac:dyDescent="0.3">
      <c r="A200" s="8" t="s">
        <v>249</v>
      </c>
      <c r="B200" s="280">
        <v>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43272</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64" x14ac:dyDescent="0.3">
      <c r="A238" s="209" t="s">
        <v>66</v>
      </c>
      <c r="B238" s="130">
        <v>1</v>
      </c>
      <c r="C238" s="150" t="str">
        <f>IF(B238=0, -5, "0")</f>
        <v>0</v>
      </c>
      <c r="D238" s="295" t="s">
        <v>480</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59" t="s">
        <v>479</v>
      </c>
      <c r="E254" s="106"/>
      <c r="F254" s="204" t="s">
        <v>356</v>
      </c>
    </row>
    <row r="255" spans="1:7" ht="66" x14ac:dyDescent="0.3">
      <c r="A255" s="70" t="s">
        <v>143</v>
      </c>
      <c r="B255" s="130">
        <v>2</v>
      </c>
      <c r="C255" s="130"/>
      <c r="D255" s="138" t="s">
        <v>464</v>
      </c>
      <c r="E255" s="94"/>
      <c r="F255" s="204" t="s">
        <v>356</v>
      </c>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43272</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2</v>
      </c>
      <c r="F313" s="283">
        <f>COUNTA('A1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43272</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482</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0.5</v>
      </c>
      <c r="E353" s="282">
        <f>COUNTIF('A1 Exploitation'!F325:F352,"ok")</f>
        <v>2</v>
      </c>
      <c r="F353" s="283">
        <f>COUNTA('A1 Exploitation'!F325:F352)</f>
        <v>4</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43272</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33" x14ac:dyDescent="0.3">
      <c r="A380" s="70" t="s">
        <v>225</v>
      </c>
      <c r="B380" s="130">
        <v>1</v>
      </c>
      <c r="C380" s="130"/>
      <c r="D380" s="95" t="s">
        <v>484</v>
      </c>
      <c r="E380" s="94"/>
      <c r="F380" s="204" t="s">
        <v>356</v>
      </c>
      <c r="G380" s="127"/>
    </row>
    <row r="381" spans="1:7" ht="49.5" x14ac:dyDescent="0.3">
      <c r="A381" s="8" t="s">
        <v>101</v>
      </c>
      <c r="B381" s="130">
        <v>1</v>
      </c>
      <c r="C381" s="130" t="str">
        <f>IF(B381=0, -5, "0")</f>
        <v>0</v>
      </c>
      <c r="D381" s="149" t="s">
        <v>483</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43272</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486</v>
      </c>
      <c r="E423" s="94"/>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43272</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487</v>
      </c>
      <c r="E464" s="94"/>
      <c r="F464" s="204" t="s">
        <v>356</v>
      </c>
    </row>
    <row r="465" spans="1:7" ht="17.25" x14ac:dyDescent="0.35">
      <c r="A465" s="261" t="s">
        <v>57</v>
      </c>
      <c r="B465" s="130">
        <v>2</v>
      </c>
      <c r="C465" s="136" t="str">
        <f>IF(B465=0, -10, IF(B465=1, -5, "0"))</f>
        <v>0</v>
      </c>
      <c r="D465" s="95"/>
      <c r="E465" s="94"/>
      <c r="F465" s="204"/>
    </row>
    <row r="466" spans="1:7" ht="48" customHeight="1"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43272</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43272</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55"/>
      <c r="E508" s="322"/>
      <c r="F508" s="32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43272</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55"/>
      <c r="E519" s="322"/>
      <c r="F519" s="32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COUNTIF('A1 Exploitation'!F520:F531,"ok")</f>
        <v>0</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43272</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55"/>
      <c r="E539" s="322"/>
      <c r="F539" s="32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t="str">
        <f>IFERROR(E543/F543,"N.A")</f>
        <v>N.A</v>
      </c>
      <c r="E543" s="282">
        <f>COUNTIF('A1 Exploitation'!F540:F542,"ok")</f>
        <v>0</v>
      </c>
      <c r="F543" s="283">
        <f>COUNTA('A1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597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0.95673076923076927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78" zoomScaleNormal="90" zoomScaleSheetLayoutView="78" workbookViewId="0">
      <selection activeCell="F194" sqref="F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7" t="s">
        <v>50</v>
      </c>
      <c r="B6" s="337"/>
      <c r="C6" s="337"/>
      <c r="D6" s="337"/>
      <c r="E6" s="337"/>
      <c r="F6" s="337"/>
      <c r="G6" s="125"/>
    </row>
    <row r="7" spans="1:7" s="12" customFormat="1" ht="21.75" customHeight="1" x14ac:dyDescent="0.45">
      <c r="A7" s="315" t="str">
        <f>'A2 Exploitation'!A8:F8</f>
        <v>Lac 2</v>
      </c>
      <c r="B7" s="315"/>
      <c r="C7" s="315"/>
      <c r="D7" s="315"/>
      <c r="E7" s="315"/>
      <c r="F7" s="315"/>
      <c r="G7" s="125"/>
    </row>
    <row r="8" spans="1:7" s="12" customFormat="1" ht="24" x14ac:dyDescent="0.45">
      <c r="A8" s="14" t="s">
        <v>42</v>
      </c>
      <c r="B8" s="338" t="str">
        <f>'A2 Exploitation'!B9:F9</f>
        <v>Dr Hend KAMOUN</v>
      </c>
      <c r="C8" s="338"/>
      <c r="D8" s="338"/>
      <c r="E8" s="338"/>
      <c r="F8" s="338"/>
      <c r="G8" s="125"/>
    </row>
    <row r="9" spans="1:7" s="12" customFormat="1" ht="24" x14ac:dyDescent="0.45">
      <c r="A9" s="15" t="s">
        <v>44</v>
      </c>
      <c r="B9" s="339" t="str">
        <f>'A2 Exploitation'!B10:F10</f>
        <v>Directeur magasin et chefs rayons</v>
      </c>
      <c r="C9" s="339"/>
      <c r="D9" s="339"/>
      <c r="E9" s="339"/>
      <c r="F9" s="339"/>
      <c r="G9" s="125"/>
    </row>
    <row r="10" spans="1:7" s="12" customFormat="1" ht="24" x14ac:dyDescent="0.45">
      <c r="A10" s="14" t="s">
        <v>43</v>
      </c>
      <c r="B10" s="336">
        <f>'A2 Exploitation'!B11:F11</f>
        <v>43272</v>
      </c>
      <c r="C10" s="336"/>
      <c r="D10" s="336"/>
      <c r="E10" s="336"/>
      <c r="F10" s="336"/>
      <c r="G10" s="125"/>
    </row>
    <row r="11" spans="1:7" s="12" customFormat="1" ht="24" x14ac:dyDescent="0.45">
      <c r="A11" s="14" t="s">
        <v>294</v>
      </c>
      <c r="B11" s="340">
        <f>D199</f>
        <v>0.94491525423728817</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14</v>
      </c>
    </row>
    <row r="34" spans="1:7" x14ac:dyDescent="0.3">
      <c r="A34" s="341" t="s">
        <v>295</v>
      </c>
      <c r="B34" s="342"/>
      <c r="C34" s="343"/>
      <c r="D34" s="33">
        <f>D33/(COUNT(B26:C32)*2)</f>
        <v>1</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ht="33" x14ac:dyDescent="0.3">
      <c r="A39" s="17" t="s">
        <v>281</v>
      </c>
      <c r="B39" s="94">
        <v>1</v>
      </c>
      <c r="C39" s="94"/>
      <c r="D39" s="95" t="s">
        <v>488</v>
      </c>
      <c r="E39" s="94"/>
      <c r="F39" s="94" t="s">
        <v>356</v>
      </c>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9</v>
      </c>
      <c r="E42" s="13"/>
      <c r="F42" s="13"/>
      <c r="G42" s="126"/>
    </row>
    <row r="43" spans="1:7" s="22" customFormat="1" x14ac:dyDescent="0.3">
      <c r="A43" s="341" t="s">
        <v>295</v>
      </c>
      <c r="B43" s="342"/>
      <c r="C43" s="343"/>
      <c r="D43" s="33">
        <f>D42/(COUNT(B37:C41)*2)</f>
        <v>0.9</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1</v>
      </c>
      <c r="C56" s="120" t="str">
        <f>IF(B56=0, -5, "0")</f>
        <v>0</v>
      </c>
      <c r="D56" s="95" t="s">
        <v>491</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1</v>
      </c>
      <c r="C60" s="120" t="str">
        <f>IF(B60=0, -5, "0")</f>
        <v>0</v>
      </c>
      <c r="D60" s="95" t="s">
        <v>490</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12</v>
      </c>
    </row>
    <row r="64" spans="1:7" x14ac:dyDescent="0.3">
      <c r="A64" s="341" t="s">
        <v>295</v>
      </c>
      <c r="B64" s="342"/>
      <c r="C64" s="343"/>
      <c r="D64" s="33">
        <f>D63/(COUNT(B56:C62)*2)</f>
        <v>0.8571428571428571</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50.25" x14ac:dyDescent="0.35">
      <c r="A77" s="46" t="s">
        <v>285</v>
      </c>
      <c r="B77" s="100">
        <v>1</v>
      </c>
      <c r="C77" s="120" t="str">
        <f>IF(B77=0, -5, "0")</f>
        <v>0</v>
      </c>
      <c r="D77" s="95" t="s">
        <v>472</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1</v>
      </c>
      <c r="C80" s="120" t="str">
        <f>IF(B80=0, -5, "0")</f>
        <v>0</v>
      </c>
      <c r="D80" s="95" t="s">
        <v>476</v>
      </c>
      <c r="E80" s="105"/>
      <c r="F80" s="94" t="s">
        <v>356</v>
      </c>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28</v>
      </c>
    </row>
    <row r="85" spans="1:7" x14ac:dyDescent="0.3">
      <c r="A85" s="341" t="s">
        <v>295</v>
      </c>
      <c r="B85" s="342"/>
      <c r="C85" s="343"/>
      <c r="D85" s="33">
        <f>D84/(COUNT(B67:C83)*2)</f>
        <v>0.93333333333333335</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477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28</v>
      </c>
    </row>
    <row r="103" spans="1:7" x14ac:dyDescent="0.3">
      <c r="A103" s="341" t="s">
        <v>295</v>
      </c>
      <c r="B103" s="342"/>
      <c r="C103" s="343"/>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248">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84" x14ac:dyDescent="0.4">
      <c r="A126" s="17" t="s">
        <v>292</v>
      </c>
      <c r="B126" s="111">
        <v>1</v>
      </c>
      <c r="C126" s="101"/>
      <c r="D126" s="95" t="s">
        <v>481</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33.75" x14ac:dyDescent="0.35">
      <c r="A132" s="45" t="s">
        <v>317</v>
      </c>
      <c r="B132" s="111">
        <v>2</v>
      </c>
      <c r="C132" s="120" t="str">
        <f>IF(B132=0, -5, "0")</f>
        <v>0</v>
      </c>
      <c r="D132" s="95" t="s">
        <v>494</v>
      </c>
      <c r="E132" s="102"/>
      <c r="F132" s="94"/>
    </row>
    <row r="133" spans="1:7" x14ac:dyDescent="0.3">
      <c r="A133" s="341" t="s">
        <v>36</v>
      </c>
      <c r="B133" s="342"/>
      <c r="C133" s="343"/>
      <c r="D133" s="248">
        <f>SUM(B122:C132)</f>
        <v>21</v>
      </c>
    </row>
    <row r="134" spans="1:7" x14ac:dyDescent="0.3">
      <c r="A134" s="341" t="s">
        <v>295</v>
      </c>
      <c r="B134" s="342"/>
      <c r="C134" s="343"/>
      <c r="D134" s="32">
        <f>D133/(COUNT(B122:C132)*2)</f>
        <v>0.95454545454545459</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299" t="s">
        <v>495</v>
      </c>
      <c r="E145" s="94"/>
      <c r="F145" s="94"/>
    </row>
    <row r="146" spans="1:7" x14ac:dyDescent="0.3">
      <c r="A146" s="23" t="s">
        <v>95</v>
      </c>
      <c r="B146" s="110">
        <v>2</v>
      </c>
      <c r="C146" s="95"/>
      <c r="D146" s="98"/>
      <c r="E146" s="94"/>
      <c r="F146" s="94"/>
    </row>
    <row r="147" spans="1:7" ht="33" x14ac:dyDescent="0.3">
      <c r="A147" s="50" t="s">
        <v>214</v>
      </c>
      <c r="B147" s="110">
        <v>1</v>
      </c>
      <c r="C147" s="95"/>
      <c r="D147" s="299" t="s">
        <v>450</v>
      </c>
      <c r="E147" s="94"/>
      <c r="F147" s="94" t="s">
        <v>356</v>
      </c>
    </row>
    <row r="148" spans="1:7" x14ac:dyDescent="0.3">
      <c r="A148" s="17" t="s">
        <v>305</v>
      </c>
      <c r="B148" s="110">
        <v>2</v>
      </c>
      <c r="C148" s="95"/>
      <c r="D148" s="115"/>
      <c r="E148" s="94"/>
      <c r="F148" s="94"/>
    </row>
    <row r="149" spans="1:7" x14ac:dyDescent="0.3">
      <c r="A149" s="341" t="s">
        <v>36</v>
      </c>
      <c r="B149" s="342"/>
      <c r="C149" s="343"/>
      <c r="D149" s="248">
        <f>SUM(B137:C148)</f>
        <v>23</v>
      </c>
    </row>
    <row r="150" spans="1:7" x14ac:dyDescent="0.3">
      <c r="A150" s="341" t="s">
        <v>295</v>
      </c>
      <c r="B150" s="342"/>
      <c r="C150" s="343"/>
      <c r="D150" s="33">
        <f>D149/(COUNT(B137:C148)*2)</f>
        <v>0.95833333333333337</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496</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49" t="s">
        <v>77</v>
      </c>
      <c r="B164" s="350"/>
      <c r="C164" s="350"/>
      <c r="D164" s="350"/>
      <c r="E164" s="350"/>
      <c r="F164" s="350"/>
    </row>
    <row r="165" spans="1:7" ht="33.75" x14ac:dyDescent="0.35">
      <c r="A165" s="40" t="s">
        <v>286</v>
      </c>
      <c r="B165" s="94">
        <v>1</v>
      </c>
      <c r="C165" s="120" t="str">
        <f>IF(B165=0, -5, "0")</f>
        <v>0</v>
      </c>
      <c r="D165" s="95" t="s">
        <v>497</v>
      </c>
      <c r="E165" s="94"/>
      <c r="F165" s="94" t="s">
        <v>356</v>
      </c>
    </row>
    <row r="166" spans="1:7" x14ac:dyDescent="0.3">
      <c r="A166" s="17" t="s">
        <v>287</v>
      </c>
      <c r="B166" s="94">
        <v>2</v>
      </c>
      <c r="C166" s="94"/>
      <c r="D166" s="95"/>
      <c r="E166" s="94"/>
      <c r="F166" s="94"/>
    </row>
    <row r="167" spans="1:7" ht="33" x14ac:dyDescent="0.3">
      <c r="A167" s="44" t="s">
        <v>215</v>
      </c>
      <c r="B167" s="94">
        <v>1</v>
      </c>
      <c r="C167" s="94"/>
      <c r="D167" s="95" t="s">
        <v>489</v>
      </c>
      <c r="E167" s="94"/>
      <c r="F167" s="94" t="s">
        <v>356</v>
      </c>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49" t="s">
        <v>78</v>
      </c>
      <c r="B180" s="350"/>
      <c r="C180" s="350"/>
      <c r="D180" s="350"/>
      <c r="E180" s="350"/>
      <c r="F180" s="350"/>
    </row>
    <row r="181" spans="1:7" ht="33" x14ac:dyDescent="0.3">
      <c r="A181" s="44" t="s">
        <v>315</v>
      </c>
      <c r="B181" s="94">
        <v>1</v>
      </c>
      <c r="C181" s="94"/>
      <c r="D181" s="95" t="s">
        <v>498</v>
      </c>
      <c r="E181" s="95"/>
      <c r="F181" s="94" t="s">
        <v>356</v>
      </c>
    </row>
    <row r="182" spans="1:7" ht="33" x14ac:dyDescent="0.3">
      <c r="A182" s="52" t="s">
        <v>220</v>
      </c>
      <c r="B182" s="94">
        <v>1</v>
      </c>
      <c r="C182" s="94"/>
      <c r="D182" s="95" t="s">
        <v>499</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492</v>
      </c>
      <c r="E192" s="94"/>
      <c r="F192" s="94" t="s">
        <v>357</v>
      </c>
    </row>
    <row r="193" spans="1:6" x14ac:dyDescent="0.3">
      <c r="A193" s="53" t="s">
        <v>189</v>
      </c>
      <c r="B193" s="94">
        <v>2</v>
      </c>
      <c r="C193" s="94"/>
      <c r="D193" s="94"/>
      <c r="E193" s="94"/>
      <c r="F193" s="94"/>
    </row>
    <row r="194" spans="1:6" x14ac:dyDescent="0.3">
      <c r="A194" s="341" t="s">
        <v>36</v>
      </c>
      <c r="B194" s="342"/>
      <c r="C194" s="343"/>
      <c r="D194" s="54">
        <f>SUM(B190:C193)</f>
        <v>7</v>
      </c>
    </row>
    <row r="195" spans="1:6" x14ac:dyDescent="0.3">
      <c r="A195" s="341" t="s">
        <v>295</v>
      </c>
      <c r="B195" s="342"/>
      <c r="C195" s="343"/>
      <c r="D195" s="33">
        <f>D194/(COUNT(B190:C193)*2)</f>
        <v>0.875</v>
      </c>
    </row>
    <row r="197" spans="1:6" ht="18" x14ac:dyDescent="0.35">
      <c r="A197" s="64" t="s">
        <v>246</v>
      </c>
      <c r="B197" s="63"/>
      <c r="C197" s="63"/>
      <c r="D197" s="300">
        <f>E197/F197</f>
        <v>0.33333333333333331</v>
      </c>
      <c r="E197" s="287">
        <f>COUNTIF('A1 Technique'!F17:F193,"ok")</f>
        <v>2</v>
      </c>
      <c r="F197" s="288">
        <f>COUNTA('A1 Technique'!F17:F193)</f>
        <v>6</v>
      </c>
    </row>
    <row r="198" spans="1:6" ht="22.5" x14ac:dyDescent="0.3">
      <c r="A198" s="35" t="s">
        <v>322</v>
      </c>
      <c r="B198" s="36"/>
      <c r="C198" s="37"/>
      <c r="D198" s="38">
        <f>SUM(D194,D186,D177,D169,D161,D63,D52,D33,D22,D118,D149,D133,D102,D84,D42)</f>
        <v>223</v>
      </c>
    </row>
    <row r="199" spans="1:6" ht="22.5" x14ac:dyDescent="0.3">
      <c r="A199" s="35" t="s">
        <v>323</v>
      </c>
      <c r="B199" s="36"/>
      <c r="C199" s="37"/>
      <c r="D199" s="39">
        <f>D198/(COUNT(B190:C193,B181:C185,B173:C176,B165:C168,B153:C160,B56:C62,B46:C51,B26:C32,B17:C21,B107:C117,B137:C148,B122:C132,B88:C101,B67:C83,B37:C41)*2)</f>
        <v>0.94491525423728817</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9" zoomScale="89" zoomScaleSheetLayoutView="89" workbookViewId="0">
      <selection activeCell="D14" sqref="D1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t="s">
        <v>547</v>
      </c>
      <c r="C9" s="316"/>
      <c r="D9" s="316"/>
      <c r="E9" s="316"/>
      <c r="F9" s="316"/>
      <c r="G9" s="125"/>
    </row>
    <row r="10" spans="1:7" ht="24" x14ac:dyDescent="0.45">
      <c r="A10" s="15" t="s">
        <v>44</v>
      </c>
      <c r="B10" s="317" t="s">
        <v>500</v>
      </c>
      <c r="C10" s="317"/>
      <c r="D10" s="317"/>
      <c r="E10" s="317"/>
      <c r="F10" s="317"/>
      <c r="G10" s="125"/>
    </row>
    <row r="11" spans="1:7" ht="24" x14ac:dyDescent="0.45">
      <c r="A11" s="14" t="s">
        <v>43</v>
      </c>
      <c r="B11" s="312">
        <v>43336</v>
      </c>
      <c r="C11" s="312"/>
      <c r="D11" s="312"/>
      <c r="E11" s="312"/>
      <c r="F11" s="312"/>
      <c r="G11" s="125"/>
    </row>
    <row r="12" spans="1:7" ht="24" x14ac:dyDescent="0.45">
      <c r="A12" s="14" t="s">
        <v>239</v>
      </c>
      <c r="B12" s="318">
        <f>D549</f>
        <v>0.92449664429530198</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43336</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43336</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87.75" customHeight="1" x14ac:dyDescent="0.3">
      <c r="A69" s="209" t="s">
        <v>380</v>
      </c>
      <c r="B69" s="130">
        <v>1</v>
      </c>
      <c r="C69" s="150" t="str">
        <f>IF(B69=0, -5, "0")</f>
        <v>0</v>
      </c>
      <c r="D69" s="95" t="s">
        <v>536</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522</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537</v>
      </c>
      <c r="B96" s="130">
        <v>2</v>
      </c>
      <c r="C96" s="213"/>
      <c r="D96" s="223"/>
      <c r="E96" s="106"/>
      <c r="F96" s="204"/>
      <c r="G96" s="127"/>
    </row>
    <row r="97" spans="1:7" s="112" customFormat="1" ht="31.5" customHeight="1" x14ac:dyDescent="0.3">
      <c r="A97" s="219" t="s">
        <v>538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0.96969696969696972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43336</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49.5" x14ac:dyDescent="0.3">
      <c r="A116" s="7" t="s">
        <v>118</v>
      </c>
      <c r="B116" s="130">
        <v>1</v>
      </c>
      <c r="C116" s="148"/>
      <c r="D116" s="95" t="s">
        <v>539</v>
      </c>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87.75" customHeight="1" x14ac:dyDescent="0.3">
      <c r="A121" s="4" t="s">
        <v>252</v>
      </c>
      <c r="B121" s="130">
        <v>0</v>
      </c>
      <c r="C121" s="130"/>
      <c r="D121" s="113" t="s">
        <v>540</v>
      </c>
      <c r="E121" s="113" t="s">
        <v>516</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66" x14ac:dyDescent="0.3">
      <c r="A128" s="4" t="s">
        <v>170</v>
      </c>
      <c r="B128" s="130">
        <v>1</v>
      </c>
      <c r="C128" s="131"/>
      <c r="D128" s="95" t="s">
        <v>517</v>
      </c>
      <c r="E128" s="94"/>
      <c r="F128" s="204"/>
    </row>
    <row r="129" spans="1:7" s="112" customFormat="1" ht="29.25" customHeight="1" x14ac:dyDescent="0.3">
      <c r="A129" s="238" t="s">
        <v>541</v>
      </c>
      <c r="B129" s="130">
        <v>2</v>
      </c>
      <c r="C129" s="213" t="str">
        <f>IF(B129=0, -5, "0")</f>
        <v>0</v>
      </c>
      <c r="D129" s="116"/>
      <c r="E129" s="116"/>
      <c r="F129" s="204"/>
      <c r="G129" s="127"/>
    </row>
    <row r="130" spans="1:7" ht="33" x14ac:dyDescent="0.3">
      <c r="A130" s="70" t="s">
        <v>240</v>
      </c>
      <c r="B130" s="130">
        <v>1</v>
      </c>
      <c r="C130" s="131"/>
      <c r="D130" s="113" t="s">
        <v>542</v>
      </c>
      <c r="E130" s="106"/>
      <c r="F130" s="204"/>
    </row>
    <row r="131" spans="1:7" ht="30" x14ac:dyDescent="0.3">
      <c r="A131" s="209" t="s">
        <v>380</v>
      </c>
      <c r="B131" s="130">
        <v>2</v>
      </c>
      <c r="C131" s="213" t="str">
        <f>IF(B131=0, -5, "0")</f>
        <v>0</v>
      </c>
      <c r="D131" s="95"/>
      <c r="E131" s="95"/>
      <c r="F131" s="204"/>
      <c r="G131" s="127"/>
    </row>
    <row r="132" spans="1:7" ht="105.75" customHeight="1" x14ac:dyDescent="0.3">
      <c r="A132" s="210" t="s">
        <v>157</v>
      </c>
      <c r="B132" s="130">
        <v>0</v>
      </c>
      <c r="C132" s="150">
        <f>IF(B132=0, -5, "0")</f>
        <v>-5</v>
      </c>
      <c r="D132" s="294" t="s">
        <v>527</v>
      </c>
      <c r="E132" s="95" t="s">
        <v>528</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0.65789473684210531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537</v>
      </c>
      <c r="B150" s="130">
        <v>2</v>
      </c>
      <c r="C150" s="225"/>
      <c r="D150" s="116"/>
      <c r="E150" s="116"/>
      <c r="F150" s="204"/>
      <c r="G150" s="127"/>
    </row>
    <row r="151" spans="1:7" s="112" customFormat="1" ht="30" x14ac:dyDescent="0.3">
      <c r="A151" s="219" t="s">
        <v>538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43336</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9.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72.75" customHeight="1" x14ac:dyDescent="0.3">
      <c r="A188" s="70" t="s">
        <v>170</v>
      </c>
      <c r="B188" s="130" t="s">
        <v>32</v>
      </c>
      <c r="C188" s="130"/>
      <c r="D188" s="116" t="s">
        <v>517</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1.75" customHeight="1" x14ac:dyDescent="0.3">
      <c r="A194" s="269"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537</v>
      </c>
      <c r="B197" s="130">
        <v>2</v>
      </c>
      <c r="C197" s="131"/>
      <c r="D197" s="116"/>
      <c r="E197" s="106"/>
      <c r="F197" s="204"/>
      <c r="G197" s="127"/>
    </row>
    <row r="198" spans="1:7" s="112" customFormat="1" ht="33" customHeight="1" x14ac:dyDescent="0.3">
      <c r="A198" s="10" t="s">
        <v>538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43336</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9" customHeight="1" x14ac:dyDescent="0.3">
      <c r="A229" s="70" t="s">
        <v>160</v>
      </c>
      <c r="B229" s="130">
        <v>1</v>
      </c>
      <c r="C229" s="136"/>
      <c r="D229" s="113" t="s">
        <v>529</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5" t="s">
        <v>543</v>
      </c>
      <c r="E238" s="95" t="s">
        <v>530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1</v>
      </c>
      <c r="C248" s="130"/>
      <c r="D248" s="137" t="s">
        <v>509</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ht="66" x14ac:dyDescent="0.3">
      <c r="A258" s="55" t="s">
        <v>537</v>
      </c>
      <c r="B258" s="130">
        <v>1</v>
      </c>
      <c r="C258" s="131"/>
      <c r="D258" s="147" t="s">
        <v>531</v>
      </c>
      <c r="E258" s="106"/>
      <c r="F258" s="204"/>
      <c r="G258" s="127"/>
    </row>
    <row r="259" spans="1:7" ht="30" x14ac:dyDescent="0.3">
      <c r="A259" s="219" t="s">
        <v>538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0.8571428571428571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43336</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33" x14ac:dyDescent="0.3">
      <c r="A274" s="7" t="s">
        <v>135</v>
      </c>
      <c r="B274" s="130">
        <v>1</v>
      </c>
      <c r="C274" s="130"/>
      <c r="D274" s="116" t="s">
        <v>504</v>
      </c>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115.5" customHeight="1" x14ac:dyDescent="0.3">
      <c r="A278" s="208" t="s">
        <v>148</v>
      </c>
      <c r="B278" s="130">
        <v>0</v>
      </c>
      <c r="C278" s="150">
        <f>IF(B278=0, -5, "0")</f>
        <v>-5</v>
      </c>
      <c r="D278" s="116" t="s">
        <v>532</v>
      </c>
      <c r="E278" s="116" t="s">
        <v>533</v>
      </c>
      <c r="F278" s="204"/>
      <c r="G278" s="214"/>
    </row>
    <row r="279" spans="1:7" s="16" customFormat="1" ht="64.5" customHeight="1" x14ac:dyDescent="0.3">
      <c r="A279" s="10" t="s">
        <v>174</v>
      </c>
      <c r="B279" s="130">
        <v>1</v>
      </c>
      <c r="C279" s="130"/>
      <c r="D279" s="116" t="s">
        <v>534</v>
      </c>
      <c r="E279" s="106"/>
      <c r="F279" s="204"/>
      <c r="G279" s="214"/>
    </row>
    <row r="280" spans="1:7" s="16" customFormat="1" x14ac:dyDescent="0.3">
      <c r="A280" s="10" t="s">
        <v>147</v>
      </c>
      <c r="B280" s="130">
        <v>2</v>
      </c>
      <c r="C280" s="150"/>
      <c r="D280" s="106"/>
      <c r="E280" s="106"/>
      <c r="F280" s="204"/>
      <c r="G280" s="214"/>
    </row>
    <row r="281" spans="1:7" s="16" customFormat="1" ht="165" x14ac:dyDescent="0.3">
      <c r="A281" s="7" t="s">
        <v>62</v>
      </c>
      <c r="B281" s="130">
        <v>0</v>
      </c>
      <c r="C281" s="130"/>
      <c r="D281" s="116" t="s">
        <v>501</v>
      </c>
      <c r="E281" s="116" t="s">
        <v>535</v>
      </c>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13</v>
      </c>
      <c r="F285" s="206"/>
      <c r="G285" s="214"/>
    </row>
    <row r="286" spans="1:7" s="16" customFormat="1" x14ac:dyDescent="0.3">
      <c r="A286" s="5" t="s">
        <v>35</v>
      </c>
      <c r="B286" s="132"/>
      <c r="C286" s="133"/>
      <c r="D286" s="134">
        <f>D285/(COUNT(B273:C284)*2)</f>
        <v>0.5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7"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2</v>
      </c>
      <c r="C309" s="213"/>
      <c r="D309" s="165"/>
      <c r="E309" s="106"/>
      <c r="F309" s="204"/>
      <c r="G309" s="214"/>
    </row>
    <row r="310" spans="1:7" s="16" customFormat="1" x14ac:dyDescent="0.3">
      <c r="A310" s="55" t="s">
        <v>537</v>
      </c>
      <c r="B310" s="130">
        <v>2</v>
      </c>
      <c r="C310" s="213"/>
      <c r="D310" s="165"/>
      <c r="E310" s="106"/>
      <c r="F310" s="204"/>
      <c r="G310" s="214"/>
    </row>
    <row r="311" spans="1:7" s="16" customFormat="1" ht="30" x14ac:dyDescent="0.3">
      <c r="A311" s="219" t="s">
        <v>538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55</v>
      </c>
      <c r="F317" s="206"/>
      <c r="G317" s="214"/>
    </row>
    <row r="318" spans="1:7" s="16" customFormat="1" ht="18" x14ac:dyDescent="0.35">
      <c r="A318" s="42" t="s">
        <v>203</v>
      </c>
      <c r="B318" s="152"/>
      <c r="C318" s="153"/>
      <c r="D318" s="144">
        <f>D317/(COUNT(B273:C284,B289:C307,B309:C313)*2)</f>
        <v>0.80882352941176472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43336</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27"/>
      <c r="E350" s="227"/>
      <c r="F350" s="204"/>
      <c r="G350" s="127"/>
    </row>
    <row r="351" spans="1:7" s="112" customFormat="1" ht="30" x14ac:dyDescent="0.3">
      <c r="A351" s="219" t="s">
        <v>538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43336</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3" x14ac:dyDescent="0.3">
      <c r="A372" s="70" t="s">
        <v>262</v>
      </c>
      <c r="B372" s="130">
        <v>1</v>
      </c>
      <c r="C372" s="131"/>
      <c r="D372" s="149" t="s">
        <v>524</v>
      </c>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0.75" customHeight="1" x14ac:dyDescent="0.3">
      <c r="A381" s="8" t="s">
        <v>101</v>
      </c>
      <c r="B381" s="130">
        <v>1</v>
      </c>
      <c r="C381" s="130" t="str">
        <f>IF(B381=0, -5, "0")</f>
        <v>0</v>
      </c>
      <c r="D381" s="149" t="s">
        <v>525</v>
      </c>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538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43336</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ht="30" x14ac:dyDescent="0.3">
      <c r="A437" s="10" t="s">
        <v>538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43336</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537</v>
      </c>
      <c r="B473" s="130">
        <v>2</v>
      </c>
      <c r="C473" s="213"/>
      <c r="D473" s="116"/>
      <c r="E473" s="106"/>
      <c r="F473" s="204"/>
      <c r="G473" s="127"/>
    </row>
    <row r="474" spans="1:7" s="112" customFormat="1" ht="30" x14ac:dyDescent="0.3">
      <c r="A474" s="219" t="s">
        <v>538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43336</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43336</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43336</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49.5" x14ac:dyDescent="0.3">
      <c r="A525" s="4" t="s">
        <v>79</v>
      </c>
      <c r="B525" s="130">
        <v>1</v>
      </c>
      <c r="C525" s="130"/>
      <c r="D525" s="95" t="s">
        <v>511</v>
      </c>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3" x14ac:dyDescent="0.3">
      <c r="A528" s="55" t="s">
        <v>353</v>
      </c>
      <c r="B528" s="130">
        <v>1</v>
      </c>
      <c r="C528" s="290" t="str">
        <f>IF(B528=0, -5, "0")</f>
        <v>0</v>
      </c>
      <c r="D528" s="174" t="s">
        <v>508</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43336</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0.92449664429530198</v>
      </c>
    </row>
  </sheetData>
  <sheetProtection algorithmName="SHA-512" hashValue="gWifnakb7yDXLKfTCO15Kl7nB6CC6qiALqwW/586TwReLf1afz/I1waTwmVYD5zEdxnmxU6p0nA3Y3NTr1yVzQ==" saltValue="NCkJ+IUh4Lk1/D7RZmwvB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6" zoomScale="85" zoomScaleNormal="90" zoomScaleSheetLayoutView="85" workbookViewId="0">
      <selection activeCell="D19" sqref="D1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7" t="s">
        <v>50</v>
      </c>
      <c r="B6" s="337"/>
      <c r="C6" s="337"/>
      <c r="D6" s="337"/>
      <c r="E6" s="337"/>
      <c r="F6" s="337"/>
      <c r="G6" s="125"/>
    </row>
    <row r="7" spans="1:7" s="12" customFormat="1" ht="21.75" customHeight="1" x14ac:dyDescent="0.45">
      <c r="A7" s="315" t="str">
        <f>'A3 Exploitation'!A8:F8</f>
        <v>Lac 2</v>
      </c>
      <c r="B7" s="315"/>
      <c r="C7" s="315"/>
      <c r="D7" s="315"/>
      <c r="E7" s="315"/>
      <c r="F7" s="315"/>
      <c r="G7" s="125"/>
    </row>
    <row r="8" spans="1:7" s="12" customFormat="1" ht="24" x14ac:dyDescent="0.45">
      <c r="A8" s="14" t="s">
        <v>42</v>
      </c>
      <c r="B8" s="338" t="str">
        <f>'A3 Exploitation'!B9:F9</f>
        <v>Mme Meriam CHOUCHENE &amp; Mme Meriam LAHMER</v>
      </c>
      <c r="C8" s="338"/>
      <c r="D8" s="338"/>
      <c r="E8" s="338"/>
      <c r="F8" s="338"/>
      <c r="G8" s="125"/>
    </row>
    <row r="9" spans="1:7" s="12" customFormat="1" ht="24" x14ac:dyDescent="0.45">
      <c r="A9" s="15" t="s">
        <v>44</v>
      </c>
      <c r="B9" s="339" t="str">
        <f>'A3 Exploitation'!B10:F10</f>
        <v>Directeur magasin &amp; chefs rayons</v>
      </c>
      <c r="C9" s="339"/>
      <c r="D9" s="339"/>
      <c r="E9" s="339"/>
      <c r="F9" s="339"/>
      <c r="G9" s="125"/>
    </row>
    <row r="10" spans="1:7" s="12" customFormat="1" ht="24" x14ac:dyDescent="0.45">
      <c r="A10" s="14" t="s">
        <v>43</v>
      </c>
      <c r="B10" s="336">
        <f>'A3 Exploitation'!B11:F11</f>
        <v>43336</v>
      </c>
      <c r="C10" s="336"/>
      <c r="D10" s="336"/>
      <c r="E10" s="336"/>
      <c r="F10" s="336"/>
      <c r="G10" s="125"/>
    </row>
    <row r="11" spans="1:7" s="12" customFormat="1" ht="24" x14ac:dyDescent="0.45">
      <c r="A11" s="14" t="s">
        <v>294</v>
      </c>
      <c r="B11" s="340">
        <f>D199</f>
        <v>0.93103448275862066</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92">
        <f>SUM(B17:C21)</f>
        <v>10</v>
      </c>
    </row>
    <row r="23" spans="1:7" x14ac:dyDescent="0.3">
      <c r="A23" s="341" t="s">
        <v>295</v>
      </c>
      <c r="B23" s="342"/>
      <c r="C23" s="343"/>
      <c r="D23" s="33">
        <f>D22/(COUNT(B17:C21)*2)</f>
        <v>1</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66" x14ac:dyDescent="0.3">
      <c r="A29" s="17" t="s">
        <v>280</v>
      </c>
      <c r="B29" s="94">
        <v>1</v>
      </c>
      <c r="C29" s="94"/>
      <c r="D29" s="95" t="s">
        <v>523</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91">
        <f>SUM(B26:C32)</f>
        <v>13</v>
      </c>
    </row>
    <row r="34" spans="1:7" x14ac:dyDescent="0.3">
      <c r="A34" s="341" t="s">
        <v>295</v>
      </c>
      <c r="B34" s="342"/>
      <c r="C34" s="343"/>
      <c r="D34" s="33">
        <f>D33/(COUNT(B26:C32)*2)</f>
        <v>0.9285714285714286</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91">
        <f>SUM(B37:C41)</f>
        <v>10</v>
      </c>
      <c r="E42" s="13"/>
      <c r="F42" s="13"/>
      <c r="G42" s="126"/>
    </row>
    <row r="43" spans="1:7" s="22" customFormat="1" x14ac:dyDescent="0.3">
      <c r="A43" s="341" t="s">
        <v>295</v>
      </c>
      <c r="B43" s="342"/>
      <c r="C43" s="343"/>
      <c r="D43" s="33">
        <f>D42/(COUNT(B37:C41)*2)</f>
        <v>1</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1" t="s">
        <v>36</v>
      </c>
      <c r="B52" s="342"/>
      <c r="C52" s="343"/>
      <c r="D52" s="91">
        <f>SUM(B46:C51)</f>
        <v>12</v>
      </c>
    </row>
    <row r="53" spans="1:7" x14ac:dyDescent="0.3">
      <c r="A53" s="341" t="s">
        <v>295</v>
      </c>
      <c r="B53" s="342"/>
      <c r="C53" s="343"/>
      <c r="D53" s="33">
        <f>D52/(COUNT(B46:C51)*2)</f>
        <v>1</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8"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91">
        <f>SUM(B56:C62)</f>
        <v>14</v>
      </c>
    </row>
    <row r="64" spans="1:7" x14ac:dyDescent="0.3">
      <c r="A64" s="341" t="s">
        <v>295</v>
      </c>
      <c r="B64" s="342"/>
      <c r="C64" s="343"/>
      <c r="D64" s="33">
        <f>D63/(COUNT(B56:C62)*2)</f>
        <v>1</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51" x14ac:dyDescent="0.4">
      <c r="A73" s="17" t="s">
        <v>94</v>
      </c>
      <c r="B73" s="100">
        <v>0</v>
      </c>
      <c r="C73" s="101"/>
      <c r="D73" s="94" t="s">
        <v>520</v>
      </c>
      <c r="E73" s="95" t="s">
        <v>521</v>
      </c>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505</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91">
        <f>SUM(B67:C83)</f>
        <v>23</v>
      </c>
    </row>
    <row r="85" spans="1:7" x14ac:dyDescent="0.3">
      <c r="A85" s="341" t="s">
        <v>295</v>
      </c>
      <c r="B85" s="342"/>
      <c r="C85" s="343"/>
      <c r="D85" s="33">
        <f>D84/(COUNT(B67:C83)*2)</f>
        <v>0.88461538461538458</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18"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513</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518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91">
        <f>SUM(B88:C101)</f>
        <v>27</v>
      </c>
    </row>
    <row r="103" spans="1:7" x14ac:dyDescent="0.3">
      <c r="A103" s="341" t="s">
        <v>295</v>
      </c>
      <c r="B103" s="342"/>
      <c r="C103" s="34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512</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1" t="s">
        <v>36</v>
      </c>
      <c r="B118" s="342"/>
      <c r="C118" s="343"/>
      <c r="D118" s="91">
        <f>SUM(B107:C117)</f>
        <v>22</v>
      </c>
      <c r="E118" s="13"/>
      <c r="F118" s="13"/>
      <c r="G118" s="126"/>
    </row>
    <row r="119" spans="1:7" s="22" customFormat="1" x14ac:dyDescent="0.3">
      <c r="A119" s="341" t="s">
        <v>295</v>
      </c>
      <c r="B119" s="342"/>
      <c r="C119" s="343"/>
      <c r="D119" s="33">
        <f>D118/(COUNT(B107:C117)*2)</f>
        <v>1</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33" x14ac:dyDescent="0.3">
      <c r="A122" s="44" t="s">
        <v>275</v>
      </c>
      <c r="B122" s="111">
        <v>1</v>
      </c>
      <c r="C122" s="94"/>
      <c r="D122" s="113" t="s">
        <v>507</v>
      </c>
      <c r="E122" s="113"/>
      <c r="F122" s="94"/>
    </row>
    <row r="123" spans="1:7" ht="33" x14ac:dyDescent="0.3">
      <c r="A123" s="44" t="s">
        <v>272</v>
      </c>
      <c r="B123" s="111">
        <v>1</v>
      </c>
      <c r="C123" s="94"/>
      <c r="D123" s="95" t="s">
        <v>506</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129" t="s">
        <v>505</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17.25"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91">
        <f>SUM(B122:C132)</f>
        <v>19</v>
      </c>
    </row>
    <row r="134" spans="1:7" x14ac:dyDescent="0.3">
      <c r="A134" s="341" t="s">
        <v>295</v>
      </c>
      <c r="B134" s="342"/>
      <c r="C134" s="343"/>
      <c r="D134" s="32">
        <f>D133/(COUNT(B122:C132)*2)</f>
        <v>0.86363636363636365</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502</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129" t="s">
        <v>503</v>
      </c>
      <c r="E147" s="94"/>
      <c r="F147" s="94"/>
    </row>
    <row r="148" spans="1:7" x14ac:dyDescent="0.3">
      <c r="A148" s="17" t="s">
        <v>305</v>
      </c>
      <c r="B148" s="110">
        <v>2</v>
      </c>
      <c r="C148" s="95"/>
      <c r="D148" s="115"/>
      <c r="E148" s="94"/>
      <c r="F148" s="94"/>
    </row>
    <row r="149" spans="1:7" x14ac:dyDescent="0.3">
      <c r="A149" s="341" t="s">
        <v>36</v>
      </c>
      <c r="B149" s="342"/>
      <c r="C149" s="343"/>
      <c r="D149" s="91">
        <f>SUM(B137:C148)</f>
        <v>22</v>
      </c>
    </row>
    <row r="150" spans="1:7" x14ac:dyDescent="0.3">
      <c r="A150" s="341" t="s">
        <v>295</v>
      </c>
      <c r="B150" s="342"/>
      <c r="C150" s="343"/>
      <c r="D150" s="33">
        <f>D149/(COUNT(B137:C148)*2)</f>
        <v>0.91666666666666663</v>
      </c>
    </row>
    <row r="151" spans="1:7" s="22" customFormat="1" x14ac:dyDescent="0.3">
      <c r="A151" s="26"/>
      <c r="B151" s="27"/>
      <c r="C151" s="27"/>
      <c r="D151" s="28"/>
      <c r="G151" s="126"/>
    </row>
    <row r="152" spans="1:7" ht="19.5" x14ac:dyDescent="0.4">
      <c r="A152" s="349" t="s">
        <v>217</v>
      </c>
      <c r="B152" s="350"/>
      <c r="C152" s="350"/>
      <c r="D152" s="350"/>
      <c r="E152" s="350"/>
      <c r="F152" s="350"/>
    </row>
    <row r="153" spans="1:7" ht="82.5" x14ac:dyDescent="0.3">
      <c r="A153" s="50" t="s">
        <v>279</v>
      </c>
      <c r="B153" s="94">
        <v>1</v>
      </c>
      <c r="C153" s="94"/>
      <c r="D153" s="95" t="s">
        <v>519</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92">
        <f>SUM(B153:C160)</f>
        <v>15</v>
      </c>
    </row>
    <row r="162" spans="1:7" x14ac:dyDescent="0.3">
      <c r="A162" s="341" t="s">
        <v>295</v>
      </c>
      <c r="B162" s="342"/>
      <c r="C162" s="343"/>
      <c r="D162" s="33">
        <f>D161/(COUNT(B153:C160)*2)</f>
        <v>0.9375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1" t="s">
        <v>36</v>
      </c>
      <c r="B169" s="342"/>
      <c r="C169" s="343"/>
      <c r="D169" s="91">
        <f>SUM(B165:C168)</f>
        <v>8</v>
      </c>
    </row>
    <row r="170" spans="1:7" x14ac:dyDescent="0.3">
      <c r="A170" s="341" t="s">
        <v>295</v>
      </c>
      <c r="B170" s="342"/>
      <c r="C170" s="343"/>
      <c r="D170" s="33">
        <f>D169/(COUNT(B165:C168)*2)</f>
        <v>1</v>
      </c>
    </row>
    <row r="171" spans="1:7" s="22" customFormat="1" x14ac:dyDescent="0.3">
      <c r="A171" s="26"/>
      <c r="B171" s="27"/>
      <c r="C171" s="27"/>
      <c r="D171" s="28"/>
      <c r="G171" s="126"/>
    </row>
    <row r="172" spans="1:7" ht="19.5" x14ac:dyDescent="0.4">
      <c r="A172" s="353" t="s">
        <v>17</v>
      </c>
      <c r="B172" s="354"/>
      <c r="C172" s="354"/>
      <c r="D172" s="354"/>
      <c r="E172" s="354"/>
      <c r="F172" s="354"/>
    </row>
    <row r="173" spans="1:7" ht="49.5" x14ac:dyDescent="0.3">
      <c r="A173" s="20" t="s">
        <v>180</v>
      </c>
      <c r="B173" s="94">
        <v>1</v>
      </c>
      <c r="C173" s="94"/>
      <c r="D173" s="95" t="s">
        <v>515</v>
      </c>
      <c r="E173" s="94"/>
      <c r="F173" s="94"/>
    </row>
    <row r="174" spans="1:7" x14ac:dyDescent="0.3">
      <c r="A174" s="17" t="s">
        <v>87</v>
      </c>
      <c r="B174" s="94">
        <v>2</v>
      </c>
      <c r="C174" s="94"/>
      <c r="D174" s="119"/>
      <c r="E174" s="94"/>
      <c r="F174" s="94"/>
    </row>
    <row r="175" spans="1:7" ht="33" x14ac:dyDescent="0.3">
      <c r="A175" s="44" t="s">
        <v>197</v>
      </c>
      <c r="B175" s="94">
        <v>1</v>
      </c>
      <c r="C175" s="94"/>
      <c r="D175" s="95" t="s">
        <v>514</v>
      </c>
      <c r="E175" s="94"/>
      <c r="F175" s="94"/>
    </row>
    <row r="176" spans="1:7" x14ac:dyDescent="0.3">
      <c r="A176" s="17" t="s">
        <v>150</v>
      </c>
      <c r="B176" s="94">
        <v>2</v>
      </c>
      <c r="C176" s="94"/>
      <c r="D176" s="95"/>
      <c r="E176" s="95"/>
      <c r="F176" s="94"/>
    </row>
    <row r="177" spans="1:7" x14ac:dyDescent="0.3">
      <c r="A177" s="341" t="s">
        <v>36</v>
      </c>
      <c r="B177" s="342"/>
      <c r="C177" s="343"/>
      <c r="D177" s="91">
        <f>SUM(B173:C176)</f>
        <v>6</v>
      </c>
    </row>
    <row r="178" spans="1:7" x14ac:dyDescent="0.3">
      <c r="A178" s="341" t="s">
        <v>295</v>
      </c>
      <c r="B178" s="342"/>
      <c r="C178" s="343"/>
      <c r="D178" s="33">
        <f>D177/(COUNT(B173:C176)*2)</f>
        <v>0.75</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2</v>
      </c>
      <c r="C181" s="94"/>
      <c r="D181" s="95"/>
      <c r="E181" s="95"/>
      <c r="F181" s="94"/>
    </row>
    <row r="182" spans="1:7" ht="33" x14ac:dyDescent="0.3">
      <c r="A182" s="52" t="s">
        <v>220</v>
      </c>
      <c r="B182" s="94">
        <v>1</v>
      </c>
      <c r="C182" s="94"/>
      <c r="D182" s="95" t="s">
        <v>526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510</v>
      </c>
      <c r="E185" s="94"/>
      <c r="F185" s="94"/>
    </row>
    <row r="186" spans="1:7" x14ac:dyDescent="0.3">
      <c r="A186" s="341" t="s">
        <v>36</v>
      </c>
      <c r="B186" s="342"/>
      <c r="C186" s="343"/>
      <c r="D186" s="91">
        <f>SUM(B181:C185)</f>
        <v>8</v>
      </c>
    </row>
    <row r="187" spans="1:7" x14ac:dyDescent="0.3">
      <c r="A187" s="341" t="s">
        <v>295</v>
      </c>
      <c r="B187" s="342"/>
      <c r="C187" s="343"/>
      <c r="D187" s="33">
        <f>D186/(COUNT(B181:C185)*2)</f>
        <v>0.8</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545</v>
      </c>
      <c r="E192" s="94"/>
      <c r="F192" s="94"/>
    </row>
    <row r="193" spans="1:6" x14ac:dyDescent="0.3">
      <c r="A193" s="53" t="s">
        <v>189</v>
      </c>
      <c r="B193" s="94">
        <v>2</v>
      </c>
      <c r="C193" s="94"/>
      <c r="D193" s="94"/>
      <c r="E193" s="94"/>
      <c r="F193" s="94"/>
    </row>
    <row r="194" spans="1:6" x14ac:dyDescent="0.3">
      <c r="A194" s="341" t="s">
        <v>36</v>
      </c>
      <c r="B194" s="342"/>
      <c r="C194" s="343"/>
      <c r="D194" s="54">
        <f>SUM(B190:C193)</f>
        <v>7</v>
      </c>
    </row>
    <row r="195" spans="1:6" x14ac:dyDescent="0.3">
      <c r="A195" s="341" t="s">
        <v>295</v>
      </c>
      <c r="B195" s="342"/>
      <c r="C195" s="343"/>
      <c r="D195" s="33">
        <f>D194/(COUNT(B190:C193)*2)</f>
        <v>0.875</v>
      </c>
    </row>
    <row r="197" spans="1:6" ht="18" x14ac:dyDescent="0.35">
      <c r="A197" s="64" t="s">
        <v>546</v>
      </c>
      <c r="B197" s="63"/>
      <c r="C197" s="63"/>
      <c r="D197" s="301">
        <f>E197/F197</f>
        <v>0.84615384615384615</v>
      </c>
      <c r="E197" s="287">
        <f>COUNTIF('A2 Technique'!F17:F193,"ok")</f>
        <v>11</v>
      </c>
      <c r="F197" s="288">
        <f>COUNTA('A2 Technique'!F17:F193)</f>
        <v>13</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0.93103448275862066</v>
      </c>
    </row>
  </sheetData>
  <sheetProtection algorithmName="SHA-512" hashValue="V8OoqmYJtISVvLoFEtBPzqpwjB+I8zMyYpTDVrKwTvsFJOXessws6YckZ9JvZOYnNaP6ykISG9a/pZMRmV6SNw==" saltValue="suHDTAi+aKYyPKmfQC9Vn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3"/>
      <c r="E1" s="313"/>
      <c r="F1" s="313"/>
      <c r="G1" s="313"/>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4" t="s">
        <v>179</v>
      </c>
      <c r="B7" s="314"/>
      <c r="C7" s="314"/>
      <c r="D7" s="314"/>
      <c r="E7" s="314"/>
      <c r="F7" s="314"/>
      <c r="G7" s="125"/>
    </row>
    <row r="8" spans="1:7" ht="29.25" x14ac:dyDescent="0.45">
      <c r="A8" s="315" t="str">
        <f>'Page de garde'!D18</f>
        <v>Lac 2</v>
      </c>
      <c r="B8" s="315"/>
      <c r="C8" s="315"/>
      <c r="D8" s="315"/>
      <c r="E8" s="315"/>
      <c r="F8" s="315"/>
      <c r="G8" s="125"/>
    </row>
    <row r="9" spans="1:7" ht="24" x14ac:dyDescent="0.45">
      <c r="A9" s="14" t="s">
        <v>42</v>
      </c>
      <c r="B9" s="316"/>
      <c r="C9" s="316"/>
      <c r="D9" s="316"/>
      <c r="E9" s="316"/>
      <c r="F9" s="316"/>
      <c r="G9" s="125"/>
    </row>
    <row r="10" spans="1:7" ht="24" x14ac:dyDescent="0.45">
      <c r="A10" s="15" t="s">
        <v>44</v>
      </c>
      <c r="B10" s="317"/>
      <c r="C10" s="317"/>
      <c r="D10" s="317"/>
      <c r="E10" s="317"/>
      <c r="F10" s="317"/>
      <c r="G10" s="125"/>
    </row>
    <row r="11" spans="1:7" ht="24" x14ac:dyDescent="0.45">
      <c r="A11" s="14" t="s">
        <v>43</v>
      </c>
      <c r="B11" s="312"/>
      <c r="C11" s="312"/>
      <c r="D11" s="312"/>
      <c r="E11" s="312"/>
      <c r="F11" s="312"/>
      <c r="G11" s="125"/>
    </row>
    <row r="12" spans="1:7" ht="24" x14ac:dyDescent="0.4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i5YAmsq/AH+jjVEmoPtlgJM6wNavm2qnEuMWBr3KtgViy2e5Ze6cn8/U+CB2XtkOtdag91ZGNadaeU9RCRTMA==" saltValue="KaguG0EAE246HFcS/e8oi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5" sqref="E18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3"/>
      <c r="E1" s="313"/>
      <c r="F1" s="313"/>
      <c r="G1" s="313"/>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7" t="s">
        <v>50</v>
      </c>
      <c r="B6" s="337"/>
      <c r="C6" s="337"/>
      <c r="D6" s="337"/>
      <c r="E6" s="337"/>
      <c r="F6" s="337"/>
      <c r="G6" s="125"/>
    </row>
    <row r="7" spans="1:7" s="12" customFormat="1" ht="21.75" customHeight="1" x14ac:dyDescent="0.45">
      <c r="A7" s="315" t="e">
        <f>#REF!</f>
        <v>#REF!</v>
      </c>
      <c r="B7" s="315"/>
      <c r="C7" s="315"/>
      <c r="D7" s="315"/>
      <c r="E7" s="315"/>
      <c r="F7" s="315"/>
      <c r="G7" s="125"/>
    </row>
    <row r="8" spans="1:7" s="12" customFormat="1" ht="24" x14ac:dyDescent="0.45">
      <c r="A8" s="14" t="s">
        <v>42</v>
      </c>
      <c r="B8" s="338">
        <f>'A4 Exploitation'!B9:F9</f>
        <v>0</v>
      </c>
      <c r="C8" s="338"/>
      <c r="D8" s="338"/>
      <c r="E8" s="338"/>
      <c r="F8" s="338"/>
      <c r="G8" s="125"/>
    </row>
    <row r="9" spans="1:7" s="12" customFormat="1" ht="24" x14ac:dyDescent="0.45">
      <c r="A9" s="15" t="s">
        <v>44</v>
      </c>
      <c r="B9" s="339">
        <f>'A4 Exploitation'!B10:F10</f>
        <v>0</v>
      </c>
      <c r="C9" s="339"/>
      <c r="D9" s="339"/>
      <c r="E9" s="339"/>
      <c r="F9" s="339"/>
      <c r="G9" s="125"/>
    </row>
    <row r="10" spans="1:7" s="12" customFormat="1" ht="24" x14ac:dyDescent="0.45">
      <c r="A10" s="14" t="s">
        <v>43</v>
      </c>
      <c r="B10" s="336">
        <f>'A4 Exploitation'!A8:F8</f>
        <v>0</v>
      </c>
      <c r="C10" s="336"/>
      <c r="D10" s="336"/>
      <c r="E10" s="336"/>
      <c r="F10" s="336"/>
      <c r="G10" s="125"/>
    </row>
    <row r="11" spans="1:7" s="12" customFormat="1" ht="24" x14ac:dyDescent="0.4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45">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4">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4">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4">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4">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4">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4">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4">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4">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45">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4">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4">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4">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301"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2018-08-29T14:48:04Z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