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J\Downloads\"/>
    </mc:Choice>
  </mc:AlternateContent>
  <bookViews>
    <workbookView xWindow="0" yWindow="0" windowWidth="20490" windowHeight="77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F555" i="48"/>
  <c r="E555" i="48"/>
  <c r="F515" i="48"/>
  <c r="E515" i="48"/>
  <c r="F466" i="48"/>
  <c r="E466" i="48"/>
  <c r="F419" i="48"/>
  <c r="E419" i="48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78" i="48" l="1"/>
  <c r="D579" i="48" s="1"/>
  <c r="D616" i="48"/>
  <c r="D617" i="48" s="1"/>
  <c r="D419" i="48"/>
  <c r="B419" i="48" s="1"/>
  <c r="D595" i="48"/>
  <c r="B595" i="48" s="1"/>
  <c r="D596" i="48" s="1"/>
  <c r="D690" i="48"/>
  <c r="D691" i="48" s="1"/>
  <c r="D199" i="48"/>
  <c r="D200" i="48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599" i="48" l="1"/>
  <c r="D600" i="48" s="1"/>
  <c r="B91" i="29" s="1"/>
  <c r="D597" i="48"/>
  <c r="B102" i="29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79" i="45"/>
  <c r="D80" i="45" s="1"/>
  <c r="D165" i="47"/>
  <c r="D166" i="47" s="1"/>
  <c r="D134" i="45"/>
  <c r="D135" i="45" s="1"/>
  <c r="D385" i="44"/>
  <c r="D386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21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517" i="44"/>
  <c r="B80" i="29" s="1"/>
  <c r="D714" i="44"/>
  <c r="D715" i="44" s="1"/>
  <c r="B106" i="29" s="1"/>
  <c r="D712" i="44"/>
  <c r="D691" i="44"/>
  <c r="B101" i="29" s="1"/>
  <c r="D423" i="44"/>
  <c r="D424" i="44" s="1"/>
  <c r="B70" i="29" s="1"/>
  <c r="D183" i="44"/>
  <c r="B50" i="29" s="1"/>
  <c r="D47" i="44"/>
  <c r="D48" i="44" s="1"/>
  <c r="B40" i="29" s="1"/>
  <c r="D45" i="44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<sst xmlns="http://schemas.openxmlformats.org/spreadsheetml/2006/main" count="2649" uniqueCount="551">
  <si>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</si>
  <si>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</si>
  <si>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</si>
  <si>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</si>
  <si>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</si>
  <si>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</si>
  <si>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</si>
  <si>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</si>
  <si>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</si>
  <si>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</si>
  <si>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</si>
  <si>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</si>
  <si>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</si>
  <si>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</si>
  <si>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</si>
  <si>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</si>
  <si>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</si>
  <si>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</si>
  <si>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</si>
  <si>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</si>
  <si>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</si>
  <si>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</si>
  <si>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</si>
  <si>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</si>
  <si>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</si>
  <si>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</si>
  <si>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</si>
  <si>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</si>
  <si>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</si>
  <si>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</si>
  <si>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</si>
  <si>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</si>
  <si>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</si>
  <si>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</si>
  <si>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</si>
  <si>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</si>
  <si>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</si>
  <si>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</si>
  <si>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</si>
  <si>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</si>
  <si>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</si>
  <si>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</si>
  <si>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</si>
  <si>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</si>
  <si>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</si>
  <si>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</si>
  <si>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</si>
  <si>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</si>
  <si>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</si>
  <si>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</si>
  <si>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</si>
  <si>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</si>
  <si>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</si>
  <si>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</si>
  <si>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</si>
  <si>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</si>
  <si>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</si>
  <si>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</si>
  <si>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</si>
  <si>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</si>
  <si>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</si>
  <si>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</si>
  <si>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</si>
  <si>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</si>
  <si>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</si>
  <si>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</si>
  <si>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</si>
  <si>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</si>
  <si>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</si>
  <si>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</si>
  <si>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</si>
  <si>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</si>
  <si>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</si>
  <si>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</si>
  <si>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</si>
  <si>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</si>
  <si>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</si>
  <si>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</si>
  <si>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</si>
  <si>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</si>
  <si>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</si>
  <si>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</si>
  <si>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</si>
  <si>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</si>
  <si>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</si>
  <si>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</si>
  <si>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</si>
  <si>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</si>
  <si>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</si>
  <si>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</si>
  <si>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</si>
  <si>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</si>
  <si>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</si>
  <si>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</si>
  <si>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</si>
  <si>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</si>
  <si>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</si>
  <si>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</si>
  <si>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</si>
  <si>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</si>
  <si>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</si>
  <si>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</si>
  <si>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</si>
  <si>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</si>
  <si>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</si>
  <si>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</si>
  <si>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</si>
  <si>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</si>
  <si>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</si>
  <si>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</si>
  <si>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</si>
  <si>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</si>
  <si>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</si>
  <si>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</si>
  <si>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</si>
  <si>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</si>
  <si>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</si>
  <si>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</si>
  <si>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</si>
  <si>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</si>
  <si>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</si>
  <si>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</si>
  <si>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</si>
  <si>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</si>
  <si>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</si>
  <si>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</si>
  <si>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</si>
  <si>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</si>
  <si>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</si>
  <si>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</si>
  <si>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</si>
  <si>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</si>
  <si>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</si>
  <si>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</si>
  <si>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</si>
  <si>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</si>
  <si>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</si>
  <si>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</si>
  <si>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</si>
  <si>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</si>
  <si>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</si>
  <si>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</si>
  <si>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</si>
  <si>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</si>
  <si>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</si>
  <si>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</si>
  <si>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</si>
  <si>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</si>
  <si>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</si>
  <si>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</si>
  <si>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</si>
  <si>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</si>
  <si>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</si>
  <si>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</si>
  <si>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</si>
  <si>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</si>
  <si>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</si>
  <si>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</si>
  <si>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</si>
  <si>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</si>
  <si>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</si>
  <si>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</si>
  <si>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</si>
  <si>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</si>
  <si>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</si>
  <si>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</si>
  <si>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</si>
  <si>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</si>
  <si>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</si>
  <si>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</si>
  <si>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</si>
  <si>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</si>
  <si>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</si>
  <si>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</si>
  <si>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</si>
  <si>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</si>
  <si>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</si>
  <si>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</si>
  <si>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</si>
  <si>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</si>
  <si>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</si>
  <si>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</si>
  <si>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</si>
  <si>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</si>
  <si>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</si>
  <si>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</si>
  <si>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</si>
  <si>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</si>
  <si>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</si>
  <si>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</si>
  <si>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</si>
  <si>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</si>
  <si>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</si>
  <si>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</si>
  <si>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</si>
  <si>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</si>
  <si>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</si>
  <si>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</si>
  <si>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</si>
  <si>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</si>
  <si>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</si>
  <si>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</si>
  <si>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</si>
  <si>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</si>
  <si>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</si>
  <si>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</si>
  <si>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</si>
  <si>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</si>
  <si>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</si>
  <si>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</si>
  <si>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</si>
  <si>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</si>
  <si>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</si>
  <si>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</si>
  <si>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</si>
  <si>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</si>
  <si>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</si>
  <si>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</si>
  <si>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</si>
  <si>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</si>
  <si>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</si>
  <si>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</si>
  <si>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</si>
  <si>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</si>
  <si>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</si>
  <si>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</si>
  <si>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</si>
  <si>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</si>
  <si>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</si>
  <si>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</si>
  <si>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</si>
  <si>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</si>
  <si>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</si>
  <si>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</si>
  <si>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</si>
  <si>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</si>
  <si>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</si>
  <si>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</si>
  <si>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</si>
  <si>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</si>
  <si>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</si>
  <si>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</si>
  <si>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</si>
  <si>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</si>
  <si>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</si>
  <si>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</si>
  <si>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</si>
  <si>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</si>
  <si>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</si>
  <si>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</si>
  <si>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</si>
  <si>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</si>
  <si>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</si>
  <si>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</si>
  <si>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</si>
  <si>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</si>
  <si>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</si>
  <si>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</si>
  <si>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</si>
  <si>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</si>
  <si>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</si>
  <si>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</si>
  <si>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</si>
  <si>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</si>
  <si>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</si>
  <si>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</si>
  <si>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</si>
  <si>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</si>
  <si>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</si>
  <si>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</si>
  <si>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</si>
  <si>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</si>
  <si>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</si>
  <si>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</si>
  <si>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</si>
  <si>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</si>
  <si>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</si>
  <si>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</si>
  <si>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</si>
  <si>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</si>
  <si>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</si>
  <si>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</si>
  <si>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</si>
  <si>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</si>
  <si>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</si>
  <si>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</si>
  <si>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</si>
  <si>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</si>
  <si>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</si>
  <si>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</si>
  <si>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</si>
  <si>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</si>
  <si>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</si>
  <si>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</si>
  <si>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</si>
  <si>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</si>
  <si>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</si>
  <si>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</si>
  <si>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</si>
  <si>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</si>
  <si>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</si>
  <si>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</si>
  <si>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</si>
  <si>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</si>
  <si>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</si>
  <si>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</si>
  <si>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</si>
  <si>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</si>
  <si>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</si>
  <si>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</si>
  <si>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</si>
  <si>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</si>
  <si>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</si>
  <si>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</si>
  <si>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</si>
  <si>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</si>
  <si>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</si>
  <si>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</si>
  <si>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</si>
  <si>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</si>
  <si>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</si>
  <si>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</si>
  <si>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</si>
  <si>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</si>
  <si>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</si>
  <si>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</si>
  <si>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</si>
  <si>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</si>
  <si>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</si>
  <si>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</si>
  <si>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</si>
  <si>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</si>
  <si>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</si>
  <si>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</si>
  <si>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</si>
  <si>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</si>
  <si>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</si>
  <si>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</si>
  <si>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</si>
  <si>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</si>
  <si>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</si>
  <si>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</si>
  <si>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</si>
  <si>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</si>
  <si>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</si>
  <si>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</si>
  <si>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</si>
  <si>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</si>
  <si>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</si>
  <si>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</si>
  <si>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</si>
  <si>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</si>
  <si>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</si>
  <si>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</si>
  <si>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</si>
  <si>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</si>
  <si>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</si>
  <si>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</si>
  <si>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</si>
  <si>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</si>
  <si>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</si>
  <si>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</si>
  <si>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</si>
  <si>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</si>
  <si>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</si>
  <si>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</si>
  <si>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</si>
  <si>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</si>
  <si>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</si>
  <si>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</si>
  <si>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</si>
  <si>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</si>
  <si>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</si>
  <si>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</si>
  <si>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</si>
  <si>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</si>
  <si>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</si>
  <si>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</si>
  <si>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</si>
  <si>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</si>
  <si>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</si>
  <si>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</si>
  <si>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</si>
  <si>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</si>
  <si>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</si>
  <si>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</si>
  <si>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</si>
  <si>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</si>
  <si>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</si>
  <si>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</si>
  <si>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</si>
  <si>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</si>
  <si>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</si>
  <si>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</si>
  <si>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</si>
  <si>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</si>
  <si>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</si>
  <si>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</si>
  <si>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</si>
  <si>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</si>
  <si>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</si>
  <si>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</si>
  <si>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</si>
  <si>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</si>
  <si>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</si>
  <si>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</si>
  <si>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</si>
  <si>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</si>
  <si>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</si>
  <si>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</si>
  <si>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</si>
  <si>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</si>
  <si>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</si>
  <si>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</si>
  <si>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</si>
  <si>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</si>
  <si>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</si>
  <si>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</si>
  <si>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</si>
  <si>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</si>
  <si>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</si>
  <si>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</si>
  <si>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</si>
  <si>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</si>
  <si>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</si>
  <si>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</si>
  <si>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</si>
  <si>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</si>
  <si>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</si>
  <si>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</si>
  <si>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</si>
  <si>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</si>
  <si>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</si>
  <si>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</si>
  <si>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</si>
  <si>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</si>
  <si>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</si>
  <si>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</si>
  <si>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</si>
  <si>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</si>
  <si>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</si>
  <si>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</si>
  <si>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</si>
  <si>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</si>
  <si>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</si>
  <si>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</si>
  <si>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</si>
  <si>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</si>
  <si>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</si>
  <si>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</si>
  <si>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</si>
  <si>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</si>
  <si>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</si>
  <si>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</si>
  <si>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</si>
  <si>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</si>
  <si>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</si>
  <si>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</si>
  <si>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</si>
  <si>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</si>
  <si>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</si>
  <si>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</si>
  <si>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</si>
  <si>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</si>
  <si>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</si>
  <si>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Mr Yassine ELLOUMI</t>
  </si>
  <si>
    <t>Dir Magasin</t>
  </si>
  <si>
    <t>Absence d'identification claire d'un coin de stockage de retour réception</t>
  </si>
  <si>
    <t xml:space="preserve">Renforcer le nettoyage </t>
  </si>
  <si>
    <t xml:space="preserve">Absence des gants dans le rayon le jour de l'audit </t>
  </si>
  <si>
    <t>Absence de papier essuie mains</t>
  </si>
  <si>
    <t>Température de la salade mechouia 7,8°C   celle de Omok hourria 8,9°C et Chawarma dinde 8,2°c</t>
  </si>
  <si>
    <t>Absence des gants le jour de l'audit</t>
  </si>
  <si>
    <t>Traitement de la rouille</t>
  </si>
  <si>
    <t xml:space="preserve">Accentuer la vérification 
des dates des portions de fromage </t>
  </si>
  <si>
    <t>Pas de labo</t>
  </si>
  <si>
    <t>Absence de papier essuie main</t>
  </si>
  <si>
    <t>Fournir du papier</t>
  </si>
  <si>
    <t>Absence de l'attestation de salubrité de la concernant la société SOPAT du lot 18619</t>
  </si>
  <si>
    <t xml:space="preserve">Glaçage manquant des produits </t>
  </si>
  <si>
    <t xml:space="preserve">Manque de fraicheur pour les bananes et kiwis </t>
  </si>
  <si>
    <t xml:space="preserve">Manque de fraicheur pour les tomates, piments verts, carottes et Aubergines </t>
  </si>
  <si>
    <t>Absence de l'étiquetage des courgettes 
préemballés  exposés</t>
  </si>
  <si>
    <t>Renforcer le nettoyage 
des caisses</t>
  </si>
  <si>
    <t>Renforcer le tri</t>
  </si>
  <si>
    <t xml:space="preserve"> La réserve manquait de rangement </t>
  </si>
  <si>
    <t>Renforcer le nettoyage</t>
  </si>
  <si>
    <t>Quelques linéaires ( farine , pots de  confitures) manquaient de propreté</t>
  </si>
  <si>
    <t>Renforcer suivi des 
DLC des produits exposés</t>
  </si>
  <si>
    <t xml:space="preserve">Appliquer la procédure </t>
  </si>
  <si>
    <t>réparation de la chambre</t>
  </si>
  <si>
    <t>Machine à glace en panne</t>
  </si>
  <si>
    <t>Installer une porte pour le local</t>
  </si>
  <si>
    <t>réparation</t>
  </si>
  <si>
    <t>Ksour Essef</t>
  </si>
  <si>
    <t xml:space="preserve">Stockage dans la chambre négative d'un lot de pain baguette précuite avec une DLC périmée le jour de l'audit: 06/08/2019  </t>
  </si>
  <si>
    <t>Les enregistrements
 des paramètres de contrôle est une obligation de référentiel indépendamment du source et de l'heure de la livraison</t>
  </si>
  <si>
    <t xml:space="preserve">Identification claire d'un espace pour le stockage du retour </t>
  </si>
  <si>
    <t xml:space="preserve">Absence d'enregistrement des paramètres de contrôle à la réception des produits frais livrés de l'entrepôt. </t>
  </si>
  <si>
    <t>Renforcer le contrôle des DLC</t>
  </si>
  <si>
    <t>Accentuer la vérification de ces produits</t>
  </si>
  <si>
    <t>Absence d'enregistrement de la date d'entame sur les cartons des gâteaux surgelés : Manque de traçabilité pour 4 pièces dans le suivi du produit opéra 20/20 du lot de F92250719</t>
  </si>
  <si>
    <t>Echantillons vérifiés présentant des poids non-conformes :
- pain olive est de 190gr .
- Baguette :  204 gr / 212 gr
- pain au son : 208 gr</t>
  </si>
  <si>
    <t>Aviser le fournisseur de cet écart</t>
  </si>
  <si>
    <t>Propreté limite du four Pizza et les grilles de la hotte</t>
  </si>
  <si>
    <t xml:space="preserve">Vérifier la disponibilité des gants </t>
  </si>
  <si>
    <t>Fournir et vérifier la disponibilité du papier essuie-mains</t>
  </si>
  <si>
    <t>Ecarter les produits du meuble jusqu'à rétablissement des températures requises</t>
  </si>
  <si>
    <t>1/portion fromage sicilien râpé Meriah non tracé 02/08.
2/Portion Mozzarella non tracé 04/08.
3/Portion gouda jaune non tracé 02/08.</t>
  </si>
  <si>
    <t>1/Portion de boyaux de salami spécial sans date d'entame.
2/ Portion de salami fromage 03/08 non tracée.
3/ Portion de jambon de dinde Mliha non tracée.</t>
  </si>
  <si>
    <t>Veiller aux indications des dates et éléments de traçabilité</t>
  </si>
  <si>
    <t xml:space="preserve">Sensibiliser et surveiller le personnel nouvellement recruté aux règles de BPH </t>
  </si>
  <si>
    <t>Respect partiel du lavage des mains pour une nouvelle recrue (stagiaire)</t>
  </si>
  <si>
    <t>Le savon liquide DEPTIL présente une date périmée (depuis le 11/04/2018)</t>
  </si>
  <si>
    <t>Veiller aux dates d'expiration des produits de nettoyage utilisés</t>
  </si>
  <si>
    <t xml:space="preserve">Vérifier la disponibilité de papier essuie-mains </t>
  </si>
  <si>
    <t xml:space="preserve">La quantité des invendus de la veille et remise au rayon n'est pas enregistrée dans les fiches de suivi de traçabilité Trad. :
1/cas du poulet trad lot 21519.
2/Escalope de dinde lot 21519. </t>
  </si>
  <si>
    <t>Surveiller de près les éléments de la traçabilité</t>
  </si>
  <si>
    <t>Vérifier la conformité des produits utilisés</t>
  </si>
  <si>
    <t>Utilisation de produit non référencé UHD (Produit "Nadine" pour lavage des assiettes)</t>
  </si>
  <si>
    <t>Vérifier le glaçage systématiquement</t>
  </si>
  <si>
    <t>Vérifier la disponibilité avant le service</t>
  </si>
  <si>
    <t xml:space="preserve">Quelques Caisses manquent de propreté </t>
  </si>
  <si>
    <t xml:space="preserve">Accentuer le tri au niveau de rayon </t>
  </si>
  <si>
    <t>Sensibiliser le personnel à l'étiquetage systématique des produits préemballés</t>
  </si>
  <si>
    <t>Propreté partielle</t>
  </si>
  <si>
    <t>Améliorer le rangement</t>
  </si>
  <si>
    <t>Renforcer les opérations  de nettoyage pour la réserve</t>
  </si>
  <si>
    <t>Les bonnes pratiques d'hygiène ne sont pas respectées lors du remplissage du sucre : gants, coiffe, etc.</t>
  </si>
  <si>
    <t>Surveiller cette opération</t>
  </si>
  <si>
    <t>Des unités de biscuits twins de marque gullon ont une date de consommation expirée le 01/08/2019.</t>
  </si>
  <si>
    <t xml:space="preserve">Assurer le suivi des températures 
</t>
  </si>
  <si>
    <t>1/Absence de suivi des températures de  l'élément négatif de glaces LONDON DAIRLY
2/Absence de suivi des températures de l'élément positif de la charcuterie pour animaux de compagnie</t>
  </si>
  <si>
    <t>Bennes à ordure maintenues à l'extérieur malgré la présence d'un local déchet</t>
  </si>
  <si>
    <t>Maintenir les bennes dans le local approprié</t>
  </si>
  <si>
    <t xml:space="preserve">POINTS TRANSERVESES DIRECTEUR MAGASIN </t>
  </si>
  <si>
    <t xml:space="preserve">Non application de la procédure de destruction des produits casses : des sachets de baklawa et kaak warka jetés dans la benne sans destruction </t>
  </si>
  <si>
    <t xml:space="preserve">Présence de givre au niveau des présentoirs des produits surgelés.
Présence excessive de condensation au niveau de l'élément d'exposition des yaourts
</t>
  </si>
  <si>
    <t>Evaporateur de la chambre - saturé de givre</t>
  </si>
  <si>
    <t>Vérifier la conformité du meuble frigorifique</t>
  </si>
  <si>
    <t>Distributeur sans couvercle de protection</t>
  </si>
  <si>
    <t>Réparer ou changer le distributeur</t>
  </si>
  <si>
    <t>Présence de rouille au niveau de l'élément de stockage des emballages du rayon charcuterie fromage</t>
  </si>
  <si>
    <t>Réparer le DEIV et assurer la vérification</t>
  </si>
  <si>
    <t>Plusieurs écarts non clôturés</t>
  </si>
  <si>
    <t>Suivre les actions correctives</t>
  </si>
  <si>
    <t>Présence de givre dans le meuble des 
produits surgelés
Présence de givre au niveau de l'évaporateur de la chambre froide négative du terminal de cuisson</t>
  </si>
  <si>
    <t>Assurer la maintenance préventive de ces éléments</t>
  </si>
  <si>
    <t xml:space="preserve">Le local déchets est dépourvu de porte </t>
  </si>
  <si>
    <t xml:space="preserve">Renforcer les contrôles </t>
  </si>
  <si>
    <t>un DEIV du rayon FLEG non fonctionnel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</si>
</sst>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0.36842105263157893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7973424"/>
        <c:axId val="-837972336"/>
      </c:barChart>
      <c:catAx>
        <c:axId val="-83797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7972336"/>
        <c:crosses val="autoZero"/>
        <c:auto val="1"/>
        <c:lblAlgn val="ctr"/>
        <c:lblOffset val="100"/>
        <c:noMultiLvlLbl val="0"/>
      </c:catAx>
      <c:valAx>
        <c:axId val="-837972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797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55648"/>
        <c:axId val="-845946400"/>
      </c:barChart>
      <c:catAx>
        <c:axId val="-84595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46400"/>
        <c:crosses val="autoZero"/>
        <c:auto val="1"/>
        <c:lblAlgn val="ctr"/>
        <c:lblOffset val="100"/>
        <c:noMultiLvlLbl val="0"/>
      </c:catAx>
      <c:valAx>
        <c:axId val="-845946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55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0.59090909090909094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56192"/>
        <c:axId val="-845961088"/>
      </c:barChart>
      <c:catAx>
        <c:axId val="-84595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61088"/>
        <c:crosses val="autoZero"/>
        <c:auto val="1"/>
        <c:lblAlgn val="ctr"/>
        <c:lblOffset val="100"/>
        <c:noMultiLvlLbl val="0"/>
      </c:catAx>
      <c:valAx>
        <c:axId val="-84596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5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55104"/>
        <c:axId val="-845958912"/>
      </c:barChart>
      <c:catAx>
        <c:axId val="-84595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58912"/>
        <c:crosses val="autoZero"/>
        <c:auto val="1"/>
        <c:lblAlgn val="ctr"/>
        <c:lblOffset val="100"/>
        <c:noMultiLvlLbl val="0"/>
      </c:catAx>
      <c:valAx>
        <c:axId val="-845958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5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57824"/>
        <c:axId val="-845957280"/>
      </c:barChart>
      <c:catAx>
        <c:axId val="-84595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57280"/>
        <c:crosses val="autoZero"/>
        <c:auto val="1"/>
        <c:lblAlgn val="ctr"/>
        <c:lblOffset val="100"/>
        <c:noMultiLvlLbl val="0"/>
      </c:catAx>
      <c:valAx>
        <c:axId val="-845957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5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50208"/>
        <c:axId val="-845949664"/>
      </c:barChart>
      <c:catAx>
        <c:axId val="-84595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49664"/>
        <c:crosses val="autoZero"/>
        <c:auto val="1"/>
        <c:lblAlgn val="ctr"/>
        <c:lblOffset val="100"/>
        <c:noMultiLvlLbl val="0"/>
      </c:catAx>
      <c:valAx>
        <c:axId val="-84594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5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5795200"/>
        <c:axId val="-835793568"/>
      </c:barChart>
      <c:catAx>
        <c:axId val="-83579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5793568"/>
        <c:crosses val="autoZero"/>
        <c:auto val="1"/>
        <c:lblAlgn val="ctr"/>
        <c:lblOffset val="100"/>
        <c:noMultiLvlLbl val="0"/>
      </c:catAx>
      <c:valAx>
        <c:axId val="-835793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579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0.85838150289017345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5784864"/>
        <c:axId val="-835783232"/>
      </c:barChart>
      <c:catAx>
        <c:axId val="-83578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5783232"/>
        <c:crosses val="autoZero"/>
        <c:auto val="1"/>
        <c:lblAlgn val="ctr"/>
        <c:lblOffset val="100"/>
        <c:noMultiLvlLbl val="0"/>
      </c:catAx>
      <c:valAx>
        <c:axId val="-83578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578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0.88094513740999902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835790304"/>
        <c:axId val="-835781600"/>
        <c:extLst xmlns:c16r2="http://schemas.microsoft.com/office/drawing/2015/06/chart"/>
      </c:barChart>
      <c:catAx>
        <c:axId val="-835790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5781600"/>
        <c:crosses val="autoZero"/>
        <c:auto val="1"/>
        <c:lblAlgn val="ctr"/>
        <c:lblOffset val="100"/>
        <c:noMultiLvlLbl val="0"/>
      </c:catAx>
      <c:valAx>
        <c:axId val="-8357816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579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0.49242424242424243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835793024"/>
        <c:axId val="-835785952"/>
        <c:extLst xmlns:c16r2="http://schemas.microsoft.com/office/drawing/2015/06/chart"/>
      </c:barChart>
      <c:catAx>
        <c:axId val="-83579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5785952"/>
        <c:crosses val="autoZero"/>
        <c:auto val="1"/>
        <c:lblAlgn val="ctr"/>
        <c:lblOffset val="100"/>
        <c:noMultiLvlLbl val="0"/>
      </c:catAx>
      <c:valAx>
        <c:axId val="-83578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579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37969616"/>
        <c:axId val="-837965264"/>
      </c:barChart>
      <c:catAx>
        <c:axId val="-83796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37965264"/>
        <c:crosses val="autoZero"/>
        <c:auto val="1"/>
        <c:lblAlgn val="ctr"/>
        <c:lblOffset val="100"/>
        <c:noMultiLvlLbl val="0"/>
      </c:catAx>
      <c:valAx>
        <c:axId val="-837965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3796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0.76923076923076927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6917296"/>
        <c:axId val="-846904784"/>
      </c:barChart>
      <c:catAx>
        <c:axId val="-84691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6904784"/>
        <c:crosses val="autoZero"/>
        <c:auto val="1"/>
        <c:lblAlgn val="ctr"/>
        <c:lblOffset val="100"/>
        <c:noMultiLvlLbl val="0"/>
      </c:catAx>
      <c:valAx>
        <c:axId val="-8469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6917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0.91249999999999998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6908592"/>
        <c:axId val="-846903152"/>
      </c:barChart>
      <c:catAx>
        <c:axId val="-84690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6903152"/>
        <c:crosses val="autoZero"/>
        <c:auto val="1"/>
        <c:lblAlgn val="ctr"/>
        <c:lblOffset val="100"/>
        <c:noMultiLvlLbl val="0"/>
      </c:catAx>
      <c:valAx>
        <c:axId val="-84690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690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0.88888888888888884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623024"/>
        <c:axId val="-1037627376"/>
      </c:barChart>
      <c:catAx>
        <c:axId val="-1037623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37627376"/>
        <c:crosses val="autoZero"/>
        <c:auto val="1"/>
        <c:lblAlgn val="ctr"/>
        <c:lblOffset val="100"/>
        <c:noMultiLvlLbl val="0"/>
      </c:catAx>
      <c:valAx>
        <c:axId val="-103762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623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37622480"/>
        <c:axId val="-1090962624"/>
      </c:barChart>
      <c:catAx>
        <c:axId val="-103762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90962624"/>
        <c:crosses val="autoZero"/>
        <c:auto val="1"/>
        <c:lblAlgn val="ctr"/>
        <c:lblOffset val="100"/>
        <c:noMultiLvlLbl val="0"/>
      </c:catAx>
      <c:valAx>
        <c:axId val="-109096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37622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0.96052631578947367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2719232"/>
        <c:axId val="-845949120"/>
      </c:barChart>
      <c:catAx>
        <c:axId val="-9127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49120"/>
        <c:crosses val="autoZero"/>
        <c:auto val="1"/>
        <c:lblAlgn val="ctr"/>
        <c:lblOffset val="100"/>
        <c:noMultiLvlLbl val="0"/>
      </c:catAx>
      <c:valAx>
        <c:axId val="-84594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271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0.92592592592592593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46944"/>
        <c:axId val="-845958368"/>
      </c:barChart>
      <c:catAx>
        <c:axId val="-8459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58368"/>
        <c:crosses val="autoZero"/>
        <c:auto val="1"/>
        <c:lblAlgn val="ctr"/>
        <c:lblOffset val="100"/>
        <c:noMultiLvlLbl val="0"/>
      </c:catAx>
      <c:valAx>
        <c:axId val="-845958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46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845951840"/>
        <c:axId val="-845948576"/>
      </c:barChart>
      <c:catAx>
        <c:axId val="-84595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845948576"/>
        <c:crosses val="autoZero"/>
        <c:auto val="1"/>
        <c:lblAlgn val="ctr"/>
        <c:lblOffset val="100"/>
        <c:noMultiLvlLbl val="0"/>
      </c:catAx>
      <c:valAx>
        <c:axId val="-84594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84595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zoomScaleSheetLayoutView="100" workbookViewId="0">
      <selection activeCell="K13" sqref="K1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0" t="s">
        <v>275</v>
      </c>
      <c r="B18" s="360"/>
      <c r="C18" s="360"/>
      <c r="D18" s="361" t="s">
        <v>494</v>
      </c>
      <c r="E18" s="361"/>
      <c r="F18" s="361"/>
      <c r="G18" s="361"/>
      <c r="H18" s="361"/>
      <c r="I18" s="361"/>
      <c r="J18" s="361"/>
      <c r="K18" s="361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2" t="s">
        <v>276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2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6" t="s">
        <v>278</v>
      </c>
      <c r="C23" s="356"/>
      <c r="D23" s="42"/>
      <c r="E23" s="42"/>
      <c r="F23" s="42"/>
      <c r="G23" s="42"/>
      <c r="H23" s="42"/>
      <c r="I23" s="42"/>
      <c r="J23" t="str">
        <f>D18</f>
        <v>Ksour Essef</v>
      </c>
    </row>
    <row r="24" spans="1:11" ht="33" customHeight="1" x14ac:dyDescent="0.25">
      <c r="A24" s="50" t="s">
        <v>279</v>
      </c>
      <c r="B24" s="358">
        <f>AVERAGE('A3 Exploitation'!D719,'A3 Technique'!D215)</f>
        <v>0.88094513740999902</v>
      </c>
      <c r="C24" s="358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8" t="e">
        <f>AVERAGE('A4 Exploitation'!D719,'A4 Technique'!D215)</f>
        <v>#DIV/0!</v>
      </c>
      <c r="C25" s="358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6" t="s">
        <v>281</v>
      </c>
      <c r="C29" s="356"/>
      <c r="D29" s="42"/>
      <c r="E29" s="42"/>
      <c r="F29" s="42"/>
      <c r="G29" s="42"/>
      <c r="H29" s="42"/>
      <c r="I29" s="42"/>
      <c r="J29" t="str">
        <f>D18</f>
        <v>Ksour Essef</v>
      </c>
    </row>
    <row r="30" spans="1:11" ht="33" customHeight="1" x14ac:dyDescent="0.25">
      <c r="A30" s="50" t="s">
        <v>279</v>
      </c>
      <c r="B30" s="358">
        <f>'A3 Exploitation'!D719</f>
        <v>0.85838150289017345</v>
      </c>
      <c r="C30" s="358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8" t="e">
        <f>'A4 Exploitation'!D719</f>
        <v>#DIV/0!</v>
      </c>
      <c r="C31" s="358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9" t="s">
        <v>282</v>
      </c>
      <c r="C34" s="359"/>
      <c r="D34" s="42"/>
      <c r="E34" s="42"/>
      <c r="F34" s="42"/>
      <c r="G34" s="42"/>
      <c r="H34" s="42"/>
      <c r="I34" s="42"/>
      <c r="J34" t="str">
        <f>D18</f>
        <v>Ksour Essef</v>
      </c>
    </row>
    <row r="35" spans="1:10" ht="33" customHeight="1" x14ac:dyDescent="0.25">
      <c r="A35" s="50" t="s">
        <v>279</v>
      </c>
      <c r="B35" s="358">
        <f>AVERAGE('A3 Exploitation'!D717, 'A3 Technique'!D213)</f>
        <v>0.49242424242424243</v>
      </c>
      <c r="C35" s="358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8" t="e">
        <f>AVERAGE('A4 Exploitation'!D717, 'A4 Technique'!D213)</f>
        <v>#DIV/0!</v>
      </c>
      <c r="C36" s="358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6" t="s">
        <v>283</v>
      </c>
      <c r="C39" s="356"/>
      <c r="D39" s="42"/>
      <c r="E39" s="42"/>
      <c r="F39" s="42"/>
      <c r="G39" s="42"/>
      <c r="H39" s="42"/>
      <c r="I39" s="42"/>
      <c r="J39" t="str">
        <f>D18</f>
        <v>Ksour Essef</v>
      </c>
    </row>
    <row r="40" spans="1:10" ht="33" customHeight="1" x14ac:dyDescent="0.25">
      <c r="A40" s="50" t="s">
        <v>279</v>
      </c>
      <c r="B40" s="355">
        <f>'A3 Exploitation'!D48</f>
        <v>0.36842105263157893</v>
      </c>
      <c r="C40" s="355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5" t="e">
        <f>'A4 Exploitation'!D48</f>
        <v>#DIV/0!</v>
      </c>
      <c r="C41" s="355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6" t="s">
        <v>284</v>
      </c>
      <c r="C44" s="356"/>
      <c r="D44" s="42"/>
      <c r="E44" s="42"/>
      <c r="F44" s="42"/>
      <c r="G44" s="42"/>
      <c r="H44" s="42"/>
      <c r="I44" s="42"/>
      <c r="J44" t="str">
        <f>D18</f>
        <v>Ksour Essef</v>
      </c>
    </row>
    <row r="45" spans="1:10" ht="33" customHeight="1" x14ac:dyDescent="0.25">
      <c r="A45" s="50" t="s">
        <v>279</v>
      </c>
      <c r="B45" s="355" t="e">
        <f>'A3 Exploitation'!D129</f>
        <v>#DIV/0!</v>
      </c>
      <c r="C45" s="355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5" t="e">
        <f>'A4 Exploitation'!D129</f>
        <v>#DIV/0!</v>
      </c>
      <c r="C46" s="355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6" t="s">
        <v>444</v>
      </c>
      <c r="C49" s="356"/>
      <c r="D49" s="42"/>
      <c r="E49" s="42"/>
      <c r="F49" s="42"/>
      <c r="G49" s="42"/>
      <c r="H49" s="42"/>
      <c r="I49" s="42"/>
      <c r="J49" t="str">
        <f>D18</f>
        <v>Ksour Essef</v>
      </c>
    </row>
    <row r="50" spans="1:10" ht="33" customHeight="1" x14ac:dyDescent="0.25">
      <c r="A50" s="50" t="s">
        <v>279</v>
      </c>
      <c r="B50" s="355">
        <f>'A3 Exploitation'!D183</f>
        <v>0.76923076923076927</v>
      </c>
      <c r="C50" s="355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5" t="e">
        <f>'A4 Exploitation'!D183</f>
        <v>#DIV/0!</v>
      </c>
      <c r="C51" s="355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6" t="s">
        <v>445</v>
      </c>
      <c r="C54" s="356"/>
      <c r="D54" s="42"/>
      <c r="E54" s="42"/>
      <c r="F54" s="42"/>
      <c r="G54" s="42"/>
      <c r="H54" s="42"/>
      <c r="I54" s="42"/>
      <c r="J54" t="str">
        <f>D18</f>
        <v>Ksour Essef</v>
      </c>
    </row>
    <row r="55" spans="1:10" ht="33" customHeight="1" x14ac:dyDescent="0.25">
      <c r="A55" s="50" t="s">
        <v>279</v>
      </c>
      <c r="B55" s="355">
        <f>'A3 Exploitation'!D245</f>
        <v>0.91249999999999998</v>
      </c>
      <c r="C55" s="355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5" t="e">
        <f>'A4 Exploitation'!D245</f>
        <v>#DIV/0!</v>
      </c>
      <c r="C56" s="355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6" t="s">
        <v>446</v>
      </c>
      <c r="C59" s="356"/>
      <c r="D59" s="42"/>
      <c r="E59" s="42"/>
      <c r="F59" s="42"/>
      <c r="G59" s="42"/>
      <c r="H59" s="42"/>
      <c r="I59" s="42"/>
      <c r="J59" t="str">
        <f>D18</f>
        <v>Ksour Essef</v>
      </c>
    </row>
    <row r="60" spans="1:10" ht="33" customHeight="1" x14ac:dyDescent="0.25">
      <c r="A60" s="50" t="s">
        <v>279</v>
      </c>
      <c r="B60" s="355">
        <f>'A3 Exploitation'!D300</f>
        <v>0.88888888888888884</v>
      </c>
      <c r="C60" s="355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5" t="e">
        <f>'A4 Exploitation'!D300</f>
        <v>#DIV/0!</v>
      </c>
      <c r="C61" s="355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6" t="s">
        <v>447</v>
      </c>
      <c r="C64" s="356"/>
      <c r="D64" s="42"/>
      <c r="E64" s="42"/>
      <c r="F64" s="42"/>
      <c r="G64" s="42"/>
      <c r="H64" s="42"/>
      <c r="I64" s="42"/>
      <c r="J64" t="str">
        <f>D18</f>
        <v>Ksour Essef</v>
      </c>
    </row>
    <row r="65" spans="1:10" ht="33" customHeight="1" x14ac:dyDescent="0.25">
      <c r="A65" s="50" t="s">
        <v>279</v>
      </c>
      <c r="B65" s="355">
        <f>'A3 Exploitation'!D366</f>
        <v>0.9375</v>
      </c>
      <c r="C65" s="355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5" t="e">
        <f>'A4 Exploitation'!D366</f>
        <v>#DIV/0!</v>
      </c>
      <c r="C66" s="355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6" t="s">
        <v>448</v>
      </c>
      <c r="C69" s="356"/>
      <c r="D69" s="42"/>
      <c r="E69" s="42"/>
      <c r="F69" s="42"/>
      <c r="G69" s="42"/>
      <c r="H69" s="42"/>
      <c r="I69" s="42"/>
      <c r="J69" t="str">
        <f>D18</f>
        <v>Ksour Essef</v>
      </c>
    </row>
    <row r="70" spans="1:10" ht="33" customHeight="1" x14ac:dyDescent="0.25">
      <c r="A70" s="50" t="s">
        <v>279</v>
      </c>
      <c r="B70" s="355">
        <f>'A3 Exploitation'!D424</f>
        <v>0.96052631578947367</v>
      </c>
      <c r="C70" s="355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5" t="e">
        <f>'A4 Exploitation'!D424</f>
        <v>#DIV/0!</v>
      </c>
      <c r="C71" s="355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6" t="s">
        <v>449</v>
      </c>
      <c r="C74" s="356"/>
      <c r="D74" s="42"/>
      <c r="E74" s="42"/>
      <c r="F74" s="42"/>
      <c r="G74" s="42"/>
      <c r="H74" s="42"/>
      <c r="I74" s="42"/>
      <c r="J74" t="str">
        <f>D18</f>
        <v>Ksour Essef</v>
      </c>
    </row>
    <row r="75" spans="1:10" ht="33" customHeight="1" x14ac:dyDescent="0.25">
      <c r="A75" s="50" t="s">
        <v>279</v>
      </c>
      <c r="B75" s="355">
        <f>'A3 Exploitation'!D471</f>
        <v>0.92592592592592593</v>
      </c>
      <c r="C75" s="355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5" t="e">
        <f>'A4 Exploitation'!D471</f>
        <v>#DIV/0!</v>
      </c>
      <c r="C76" s="355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6" t="s">
        <v>450</v>
      </c>
      <c r="C79" s="356"/>
      <c r="D79" s="42"/>
      <c r="E79" s="42"/>
      <c r="F79" s="42"/>
      <c r="G79" s="42"/>
      <c r="H79" s="42"/>
      <c r="I79" s="42"/>
      <c r="J79" t="str">
        <f>D18</f>
        <v>Ksour Essef</v>
      </c>
    </row>
    <row r="80" spans="1:10" ht="33" customHeight="1" x14ac:dyDescent="0.25">
      <c r="A80" s="50" t="s">
        <v>279</v>
      </c>
      <c r="B80" s="355" t="e">
        <f>'A3 Exploitation'!D517</f>
        <v>#DIV/0!</v>
      </c>
      <c r="C80" s="355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5" t="e">
        <f>'A4 Exploitation'!D517</f>
        <v>#DIV/0!</v>
      </c>
      <c r="C81" s="355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6" t="s">
        <v>451</v>
      </c>
      <c r="C84" s="356"/>
      <c r="D84" s="42"/>
      <c r="E84" s="42"/>
      <c r="F84" s="42"/>
      <c r="G84" s="42"/>
      <c r="H84" s="42"/>
      <c r="I84" s="42"/>
      <c r="J84" t="str">
        <f>D18</f>
        <v>Ksour Essef</v>
      </c>
    </row>
    <row r="85" spans="1:10" ht="33" customHeight="1" x14ac:dyDescent="0.25">
      <c r="A85" s="50" t="s">
        <v>279</v>
      </c>
      <c r="B85" s="355">
        <f>'A3 Exploitation'!D560</f>
        <v>1</v>
      </c>
      <c r="C85" s="355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5" t="e">
        <f>'A4 Exploitation'!D560</f>
        <v>#DIV/0!</v>
      </c>
      <c r="C86" s="355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6" t="s">
        <v>285</v>
      </c>
      <c r="C89" s="356"/>
      <c r="D89" s="42"/>
      <c r="E89" s="42"/>
      <c r="F89" s="42"/>
      <c r="G89" s="42"/>
      <c r="H89" s="42"/>
      <c r="I89" s="42"/>
      <c r="J89" t="str">
        <f>D18</f>
        <v>Ksour Essef</v>
      </c>
    </row>
    <row r="90" spans="1:10" ht="33" customHeight="1" x14ac:dyDescent="0.25">
      <c r="A90" s="50" t="s">
        <v>279</v>
      </c>
      <c r="B90" s="355">
        <f>'A3 Exploitation'!D600</f>
        <v>0.59090909090909094</v>
      </c>
      <c r="C90" s="355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5" t="e">
        <f>'A4 Exploitation'!D600</f>
        <v>#DIV/0!</v>
      </c>
      <c r="C91" s="355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6" t="s">
        <v>286</v>
      </c>
      <c r="C94" s="356"/>
      <c r="D94" s="42"/>
      <c r="E94" s="42"/>
      <c r="F94" s="42"/>
      <c r="G94" s="42"/>
      <c r="H94" s="42"/>
      <c r="I94" s="42"/>
      <c r="J94" t="str">
        <f>D18</f>
        <v>Ksour Essef</v>
      </c>
    </row>
    <row r="95" spans="1:10" ht="33" customHeight="1" x14ac:dyDescent="0.25">
      <c r="A95" s="50" t="s">
        <v>279</v>
      </c>
      <c r="B95" s="355">
        <f>'A3 Exploitation'!D662</f>
        <v>0.875</v>
      </c>
      <c r="C95" s="355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5" t="e">
        <f>'A4 Exploitation'!D662</f>
        <v>#DIV/0!</v>
      </c>
      <c r="C96" s="355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7"/>
      <c r="C99" s="357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6" t="s">
        <v>452</v>
      </c>
      <c r="C100" s="356"/>
      <c r="D100" s="42"/>
      <c r="E100" s="42"/>
      <c r="F100" s="42"/>
      <c r="G100" s="42"/>
      <c r="H100" s="42"/>
      <c r="I100" s="42"/>
      <c r="J100" t="str">
        <f>D18</f>
        <v>Ksour Essef</v>
      </c>
    </row>
    <row r="101" spans="1:10" ht="33" customHeight="1" x14ac:dyDescent="0.25">
      <c r="A101" s="50" t="s">
        <v>279</v>
      </c>
      <c r="B101" s="355">
        <f>'A3 Exploitation'!D691</f>
        <v>0.94444444444444442</v>
      </c>
      <c r="C101" s="355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5" t="e">
        <f>'A4 Exploitation'!D691</f>
        <v>#DIV/0!</v>
      </c>
      <c r="C102" s="355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6" t="s">
        <v>453</v>
      </c>
      <c r="C105" s="356"/>
      <c r="J105" t="str">
        <f>D18</f>
        <v>Ksour Essef</v>
      </c>
    </row>
    <row r="106" spans="1:10" ht="33" customHeight="1" x14ac:dyDescent="0.25">
      <c r="A106" s="50" t="s">
        <v>279</v>
      </c>
      <c r="B106" s="355">
        <f>'A3 Exploitation'!D715</f>
        <v>1</v>
      </c>
      <c r="C106" s="355"/>
    </row>
    <row r="107" spans="1:10" ht="33" customHeight="1" x14ac:dyDescent="0.25">
      <c r="A107" s="50" t="s">
        <v>280</v>
      </c>
      <c r="B107" s="355" t="e">
        <f>'A4 Exploitation'!D715</f>
        <v>#DIV/0!</v>
      </c>
      <c r="C107" s="355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6" t="s">
        <v>287</v>
      </c>
      <c r="C110" s="356"/>
      <c r="J110" t="str">
        <f>D18</f>
        <v>Ksour Essef</v>
      </c>
    </row>
    <row r="111" spans="1:10" ht="33" customHeight="1" x14ac:dyDescent="0.25">
      <c r="A111" s="50" t="s">
        <v>279</v>
      </c>
      <c r="B111" s="355">
        <f>'A3 Exploitation'!D215</f>
        <v>0</v>
      </c>
      <c r="C111" s="355"/>
    </row>
    <row r="112" spans="1:10" ht="33" customHeight="1" x14ac:dyDescent="0.25">
      <c r="A112" s="50" t="s">
        <v>280</v>
      </c>
      <c r="B112" s="355">
        <f>'A4 Exploitation'!D215</f>
        <v>0</v>
      </c>
      <c r="C112" s="355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A686" sqref="A68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3"/>
      <c r="E1" s="443"/>
      <c r="F1" s="443"/>
      <c r="G1" s="443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4" t="s">
        <v>149</v>
      </c>
      <c r="B7" s="444"/>
      <c r="C7" s="444"/>
      <c r="D7" s="444"/>
      <c r="E7" s="444"/>
      <c r="F7" s="444"/>
      <c r="G7" s="93"/>
    </row>
    <row r="8" spans="1:7" ht="22.5" x14ac:dyDescent="0.45">
      <c r="A8" s="445" t="str">
        <f>'Page de garde'!D18</f>
        <v>Ksour Essef</v>
      </c>
      <c r="B8" s="445"/>
      <c r="C8" s="445"/>
      <c r="D8" s="445"/>
      <c r="E8" s="445"/>
      <c r="F8" s="445"/>
      <c r="G8" s="93"/>
    </row>
    <row r="9" spans="1:7" ht="22.5" x14ac:dyDescent="0.45">
      <c r="A9" s="94" t="s">
        <v>39</v>
      </c>
      <c r="B9" s="446" t="s">
        <v>465</v>
      </c>
      <c r="C9" s="446"/>
      <c r="D9" s="446"/>
      <c r="E9" s="446"/>
      <c r="F9" s="446"/>
      <c r="G9" s="93"/>
    </row>
    <row r="10" spans="1:7" ht="22.5" x14ac:dyDescent="0.45">
      <c r="A10" s="95" t="s">
        <v>41</v>
      </c>
      <c r="B10" s="447" t="s">
        <v>466</v>
      </c>
      <c r="C10" s="447"/>
      <c r="D10" s="447"/>
      <c r="E10" s="447"/>
      <c r="F10" s="447"/>
      <c r="G10" s="93"/>
    </row>
    <row r="11" spans="1:7" ht="22.5" x14ac:dyDescent="0.45">
      <c r="A11" s="94" t="s">
        <v>40</v>
      </c>
      <c r="B11" s="448">
        <v>43683</v>
      </c>
      <c r="C11" s="448"/>
      <c r="D11" s="448"/>
      <c r="E11" s="448"/>
      <c r="F11" s="448"/>
      <c r="G11" s="93"/>
    </row>
    <row r="12" spans="1:7" ht="22.5" x14ac:dyDescent="0.45">
      <c r="A12" s="94" t="s">
        <v>198</v>
      </c>
      <c r="B12" s="449">
        <f>D719</f>
        <v>0.85838150289017345</v>
      </c>
      <c r="C12" s="449"/>
      <c r="D12" s="449"/>
      <c r="E12" s="449"/>
      <c r="F12" s="449"/>
      <c r="G12" s="93"/>
    </row>
    <row r="13" spans="1:7" ht="22.5" x14ac:dyDescent="0.45">
      <c r="A13" s="92"/>
      <c r="B13" s="90"/>
      <c r="C13" s="90"/>
      <c r="D13" s="443"/>
      <c r="E13" s="443"/>
      <c r="F13" s="443"/>
      <c r="G13" s="44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43683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63" x14ac:dyDescent="0.4">
      <c r="A31" s="103" t="s">
        <v>316</v>
      </c>
      <c r="B31" s="104">
        <v>1</v>
      </c>
      <c r="C31" s="104"/>
      <c r="D31" s="105" t="s">
        <v>467</v>
      </c>
      <c r="E31" s="105" t="s">
        <v>497</v>
      </c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0</v>
      </c>
      <c r="C34" s="117">
        <f>IF(B34=0, -5, "0")</f>
        <v>-5</v>
      </c>
      <c r="D34" s="115" t="s">
        <v>478</v>
      </c>
      <c r="E34" s="106"/>
      <c r="F34" s="105"/>
      <c r="G34" s="96"/>
    </row>
    <row r="35" spans="1:7" ht="210" x14ac:dyDescent="0.4">
      <c r="A35" s="187" t="s">
        <v>454</v>
      </c>
      <c r="B35" s="104">
        <v>0</v>
      </c>
      <c r="C35" s="118">
        <f>IF(B35=0, -10, "0")</f>
        <v>-10</v>
      </c>
      <c r="D35" s="105" t="s">
        <v>498</v>
      </c>
      <c r="E35" s="105" t="s">
        <v>496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0.14285714285714285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14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0.36842105263157893</v>
      </c>
      <c r="E48" s="90"/>
      <c r="F48" s="96"/>
      <c r="G48" s="96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43683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436" t="s">
        <v>341</v>
      </c>
      <c r="B65" s="436"/>
      <c r="C65" s="436"/>
      <c r="D65" s="436"/>
      <c r="E65" s="436"/>
      <c r="F65" s="43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0"/>
      <c r="B83" s="420"/>
      <c r="C83" s="420"/>
      <c r="D83" s="420"/>
      <c r="E83" s="420"/>
      <c r="F83" s="420"/>
      <c r="G83" s="420"/>
    </row>
    <row r="84" spans="1:7" ht="45" customHeight="1" x14ac:dyDescent="0.45">
      <c r="A84" s="442" t="s">
        <v>342</v>
      </c>
      <c r="B84" s="442"/>
      <c r="C84" s="442"/>
      <c r="D84" s="442"/>
      <c r="E84" s="442"/>
      <c r="F84" s="442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8"/>
      <c r="B101" s="429"/>
      <c r="C101" s="429"/>
      <c r="D101" s="429"/>
      <c r="E101" s="429"/>
      <c r="F101" s="435"/>
      <c r="G101" s="96"/>
    </row>
    <row r="102" spans="1:7" ht="46.5" customHeight="1" x14ac:dyDescent="0.4">
      <c r="A102" s="436" t="s">
        <v>343</v>
      </c>
      <c r="B102" s="436"/>
      <c r="C102" s="436"/>
      <c r="D102" s="436"/>
      <c r="E102" s="436"/>
      <c r="F102" s="43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8"/>
      <c r="B109" s="429"/>
      <c r="C109" s="429"/>
      <c r="D109" s="429"/>
      <c r="E109" s="429"/>
      <c r="F109" s="435"/>
      <c r="G109" s="96"/>
    </row>
    <row r="110" spans="1:7" ht="39.75" customHeight="1" x14ac:dyDescent="0.4">
      <c r="A110" s="436" t="s">
        <v>375</v>
      </c>
      <c r="B110" s="436"/>
      <c r="C110" s="436"/>
      <c r="D110" s="436"/>
      <c r="E110" s="436"/>
      <c r="F110" s="43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9"/>
      <c r="B118" s="429"/>
      <c r="C118" s="429"/>
      <c r="D118" s="429"/>
      <c r="E118" s="429"/>
      <c r="F118" s="429"/>
      <c r="G118" s="96"/>
    </row>
    <row r="119" spans="1:7" ht="22.5" x14ac:dyDescent="0.4">
      <c r="A119" s="436" t="s">
        <v>304</v>
      </c>
      <c r="B119" s="436"/>
      <c r="C119" s="436"/>
      <c r="D119" s="436"/>
      <c r="E119" s="436"/>
      <c r="F119" s="43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7"/>
      <c r="B130" s="437"/>
      <c r="C130" s="437"/>
      <c r="D130" s="437"/>
      <c r="E130" s="437"/>
      <c r="F130" s="437"/>
      <c r="G130" s="96"/>
    </row>
    <row r="131" spans="1:16384" ht="22.5" customHeight="1" x14ac:dyDescent="0.4">
      <c r="A131" s="438" t="s">
        <v>404</v>
      </c>
      <c r="B131" s="438"/>
      <c r="C131" s="438"/>
      <c r="D131" s="438"/>
      <c r="E131" s="438"/>
      <c r="F131" s="438"/>
      <c r="G131" s="96"/>
    </row>
    <row r="132" spans="1:16384" ht="22.5" customHeight="1" x14ac:dyDescent="0.4">
      <c r="A132" s="439"/>
      <c r="B132" s="439"/>
      <c r="C132" s="439"/>
      <c r="D132" s="439"/>
      <c r="E132" s="439"/>
      <c r="F132" s="439"/>
      <c r="G132" s="96"/>
    </row>
    <row r="133" spans="1:16384" s="258" customFormat="1" ht="22.5" customHeight="1" x14ac:dyDescent="0.25">
      <c r="A133" s="369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0" t="s">
        <v>441</v>
      </c>
      <c r="B137" s="430"/>
      <c r="C137" s="430"/>
      <c r="D137" s="430"/>
      <c r="E137" s="430"/>
      <c r="F137" s="430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84" x14ac:dyDescent="0.4">
      <c r="A141" s="107" t="s">
        <v>357</v>
      </c>
      <c r="B141" s="104">
        <v>0</v>
      </c>
      <c r="C141" s="107"/>
      <c r="D141" s="107" t="s">
        <v>495</v>
      </c>
      <c r="E141" s="107" t="s">
        <v>499</v>
      </c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7" t="s">
        <v>340</v>
      </c>
      <c r="B144" s="427"/>
      <c r="C144" s="427"/>
      <c r="D144" s="427"/>
      <c r="E144" s="427"/>
      <c r="F144" s="427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04" customHeight="1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501</v>
      </c>
      <c r="E152" s="107" t="s">
        <v>500</v>
      </c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8"/>
      <c r="B161" s="429"/>
      <c r="C161" s="429"/>
      <c r="D161" s="429"/>
      <c r="E161" s="429"/>
      <c r="F161" s="429"/>
      <c r="G161" s="96"/>
    </row>
    <row r="162" spans="1:7" ht="32.25" customHeight="1" x14ac:dyDescent="0.4">
      <c r="A162" s="430" t="s">
        <v>442</v>
      </c>
      <c r="B162" s="430"/>
      <c r="C162" s="430"/>
      <c r="D162" s="430"/>
      <c r="E162" s="430"/>
      <c r="F162" s="430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05" x14ac:dyDescent="0.4">
      <c r="A166" s="107" t="s">
        <v>334</v>
      </c>
      <c r="B166" s="104">
        <v>1</v>
      </c>
      <c r="C166" s="107"/>
      <c r="D166" s="107" t="s">
        <v>502</v>
      </c>
      <c r="E166" s="105" t="s">
        <v>503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1"/>
      <c r="B172" s="432"/>
      <c r="C172" s="432"/>
      <c r="D172" s="432"/>
      <c r="E172" s="432"/>
      <c r="F172" s="432"/>
      <c r="G172" s="96"/>
    </row>
    <row r="173" spans="1:7" ht="32.25" customHeight="1" x14ac:dyDescent="0.4">
      <c r="A173" s="430" t="s">
        <v>304</v>
      </c>
      <c r="B173" s="430"/>
      <c r="C173" s="430"/>
      <c r="D173" s="430"/>
      <c r="E173" s="430"/>
      <c r="F173" s="430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0.5</v>
      </c>
      <c r="E181" s="353">
        <v>1</v>
      </c>
      <c r="F181" s="353">
        <v>2</v>
      </c>
      <c r="G181" s="96"/>
    </row>
    <row r="182" spans="1:7" ht="22.5" x14ac:dyDescent="0.4">
      <c r="A182" s="231" t="s">
        <v>418</v>
      </c>
      <c r="B182" s="433"/>
      <c r="C182" s="434"/>
      <c r="D182" s="243">
        <f>SUM(B145:C160,B174:C181,B163:C171,B138:C142)</f>
        <v>60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0.76923076923076927</v>
      </c>
      <c r="E183" s="90"/>
      <c r="F183" s="96"/>
      <c r="G183" s="96"/>
    </row>
    <row r="184" spans="1:7" ht="21" x14ac:dyDescent="0.4">
      <c r="A184" s="426"/>
      <c r="B184" s="426"/>
      <c r="C184" s="426"/>
      <c r="D184" s="426"/>
      <c r="E184" s="426"/>
      <c r="F184" s="42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43683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6" t="s">
        <v>34</v>
      </c>
      <c r="B199" s="377"/>
      <c r="C199" s="378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2"/>
      <c r="B201" s="402"/>
      <c r="C201" s="402"/>
      <c r="D201" s="402"/>
      <c r="E201" s="402"/>
      <c r="F201" s="40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504</v>
      </c>
      <c r="E203" s="141" t="s">
        <v>468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63" x14ac:dyDescent="0.4">
      <c r="A206" s="103" t="s">
        <v>53</v>
      </c>
      <c r="B206" s="104">
        <v>0</v>
      </c>
      <c r="C206" s="104"/>
      <c r="D206" s="157" t="s">
        <v>469</v>
      </c>
      <c r="E206" s="105" t="s">
        <v>505</v>
      </c>
      <c r="F206" s="105"/>
      <c r="G206" s="96"/>
    </row>
    <row r="207" spans="1:7" ht="51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5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63" x14ac:dyDescent="0.4">
      <c r="A219" s="103" t="s">
        <v>384</v>
      </c>
      <c r="B219" s="104">
        <v>0</v>
      </c>
      <c r="C219" s="166"/>
      <c r="D219" s="105" t="s">
        <v>470</v>
      </c>
      <c r="E219" s="105" t="s">
        <v>506</v>
      </c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126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471</v>
      </c>
      <c r="E222" s="105" t="s">
        <v>507</v>
      </c>
      <c r="F222" s="105"/>
      <c r="G222" s="96"/>
    </row>
    <row r="223" spans="1:7" ht="21" x14ac:dyDescent="0.4">
      <c r="A223" s="376" t="s">
        <v>34</v>
      </c>
      <c r="B223" s="377"/>
      <c r="C223" s="378"/>
      <c r="D223" s="123">
        <f>SUM(B203:C222)</f>
        <v>34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0.85</v>
      </c>
      <c r="E224" s="90"/>
      <c r="F224" s="96"/>
      <c r="G224" s="96"/>
    </row>
    <row r="225" spans="1:7" ht="21" x14ac:dyDescent="0.4">
      <c r="A225" s="402"/>
      <c r="B225" s="402"/>
      <c r="C225" s="402"/>
      <c r="D225" s="402"/>
      <c r="E225" s="402"/>
      <c r="F225" s="40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3" t="s">
        <v>304</v>
      </c>
      <c r="B232" s="424"/>
      <c r="C232" s="424"/>
      <c r="D232" s="425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42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0.75</v>
      </c>
      <c r="E240" s="353">
        <v>3</v>
      </c>
      <c r="F240" s="353">
        <v>4</v>
      </c>
      <c r="G240" s="96"/>
    </row>
    <row r="241" spans="1:7" ht="21" x14ac:dyDescent="0.4">
      <c r="A241" s="376" t="s">
        <v>34</v>
      </c>
      <c r="B241" s="377"/>
      <c r="C241" s="378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73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0.91249999999999998</v>
      </c>
      <c r="E245" s="90"/>
      <c r="F245" s="96"/>
      <c r="G245" s="96"/>
    </row>
    <row r="246" spans="1:7" ht="21" x14ac:dyDescent="0.4">
      <c r="A246" s="402"/>
      <c r="B246" s="402"/>
      <c r="C246" s="402"/>
      <c r="D246" s="402"/>
      <c r="E246" s="402"/>
      <c r="F246" s="40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43683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6" t="s">
        <v>34</v>
      </c>
      <c r="B261" s="377"/>
      <c r="C261" s="378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5"/>
      <c r="F266" s="105"/>
      <c r="G266" s="96"/>
    </row>
    <row r="267" spans="1:7" ht="21" x14ac:dyDescent="0.4">
      <c r="A267" s="103" t="s">
        <v>53</v>
      </c>
      <c r="B267" s="104">
        <v>0</v>
      </c>
      <c r="C267" s="104"/>
      <c r="D267" s="157" t="s">
        <v>472</v>
      </c>
      <c r="E267" s="106" t="s">
        <v>505</v>
      </c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33.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508</v>
      </c>
      <c r="E275" s="105" t="s">
        <v>474</v>
      </c>
      <c r="F275" s="105"/>
      <c r="G275" s="96"/>
    </row>
    <row r="276" spans="1:7" ht="136.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509</v>
      </c>
      <c r="E276" s="105" t="s">
        <v>510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126" customHeight="1" x14ac:dyDescent="0.4">
      <c r="A280" s="139" t="s">
        <v>63</v>
      </c>
      <c r="B280" s="104">
        <v>1</v>
      </c>
      <c r="C280" s="140" t="str">
        <f>IF(B280=0, -5, "0")</f>
        <v>0</v>
      </c>
      <c r="D280" s="105" t="s">
        <v>512</v>
      </c>
      <c r="E280" s="164" t="s">
        <v>511</v>
      </c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63" x14ac:dyDescent="0.4">
      <c r="A282" s="103" t="s">
        <v>384</v>
      </c>
      <c r="B282" s="104">
        <v>1</v>
      </c>
      <c r="C282" s="166"/>
      <c r="D282" s="105" t="s">
        <v>470</v>
      </c>
      <c r="E282" s="105" t="s">
        <v>515</v>
      </c>
      <c r="F282" s="105"/>
      <c r="G282" s="96"/>
    </row>
    <row r="283" spans="1:7" ht="114.75" customHeight="1" x14ac:dyDescent="0.4">
      <c r="A283" s="103" t="s">
        <v>148</v>
      </c>
      <c r="B283" s="104">
        <v>1</v>
      </c>
      <c r="C283" s="104"/>
      <c r="D283" s="105" t="s">
        <v>513</v>
      </c>
      <c r="E283" s="105" t="s">
        <v>514</v>
      </c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6"/>
      <c r="B286" s="386"/>
      <c r="C286" s="386"/>
      <c r="D286" s="386"/>
      <c r="E286" s="386"/>
      <c r="F286" s="386"/>
      <c r="G286" s="96"/>
    </row>
    <row r="287" spans="1:7" ht="31.5" customHeight="1" x14ac:dyDescent="0.4">
      <c r="A287" s="422" t="s">
        <v>304</v>
      </c>
      <c r="B287" s="422"/>
      <c r="C287" s="422"/>
      <c r="D287" s="422"/>
      <c r="E287" s="422"/>
      <c r="F287" s="42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0.33333333333333331</v>
      </c>
      <c r="E295" s="353">
        <v>1</v>
      </c>
      <c r="F295" s="353">
        <v>3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0.8571428571428571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0.88888888888888884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43683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 t="s">
        <v>475</v>
      </c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48.5" customHeight="1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516</v>
      </c>
      <c r="E332" s="105" t="s">
        <v>517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1</v>
      </c>
      <c r="C336" s="166"/>
      <c r="D336" s="105" t="s">
        <v>476</v>
      </c>
      <c r="E336" s="106" t="s">
        <v>477</v>
      </c>
      <c r="F336" s="105"/>
      <c r="G336" s="96"/>
    </row>
    <row r="337" spans="1:7" ht="65.25" customHeight="1" x14ac:dyDescent="0.4">
      <c r="A337" s="103" t="s">
        <v>367</v>
      </c>
      <c r="B337" s="104">
        <v>1</v>
      </c>
      <c r="C337" s="104"/>
      <c r="D337" s="105" t="s">
        <v>519</v>
      </c>
      <c r="E337" s="105" t="s">
        <v>518</v>
      </c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0.91176470588235292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7"/>
      <c r="B352" s="407"/>
      <c r="C352" s="407"/>
      <c r="D352" s="407"/>
      <c r="E352" s="407"/>
      <c r="F352" s="407"/>
      <c r="G352" s="407"/>
    </row>
    <row r="353" spans="1:7" ht="32.25" customHeight="1" x14ac:dyDescent="0.4">
      <c r="A353" s="421" t="s">
        <v>304</v>
      </c>
      <c r="B353" s="421"/>
      <c r="C353" s="421"/>
      <c r="D353" s="421"/>
      <c r="E353" s="421"/>
      <c r="F353" s="421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0</v>
      </c>
      <c r="C361" s="137"/>
      <c r="D361" s="319">
        <f>IFERROR(E361/F361,"N.A")</f>
        <v>0</v>
      </c>
      <c r="E361" s="353">
        <v>0</v>
      </c>
      <c r="F361" s="353">
        <v>1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28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0.93333333333333335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75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0.9375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43683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 t="s">
        <v>491</v>
      </c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99.75" customHeight="1" x14ac:dyDescent="0.4">
      <c r="A389" s="135" t="s">
        <v>355</v>
      </c>
      <c r="B389" s="104">
        <v>1</v>
      </c>
      <c r="C389" s="104"/>
      <c r="D389" s="90" t="s">
        <v>479</v>
      </c>
      <c r="E389" s="105" t="s">
        <v>520</v>
      </c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63" x14ac:dyDescent="0.4">
      <c r="A406" s="103" t="s">
        <v>384</v>
      </c>
      <c r="B406" s="104">
        <v>1</v>
      </c>
      <c r="C406" s="166"/>
      <c r="D406" s="156" t="s">
        <v>476</v>
      </c>
      <c r="E406" s="105" t="s">
        <v>521</v>
      </c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19"/>
      <c r="B410" s="420"/>
      <c r="C410" s="420"/>
      <c r="D410" s="420"/>
      <c r="E410" s="420"/>
      <c r="F410" s="420"/>
      <c r="G410" s="420"/>
    </row>
    <row r="411" spans="1:7" ht="24.75" x14ac:dyDescent="0.4">
      <c r="A411" s="417" t="s">
        <v>313</v>
      </c>
      <c r="B411" s="417"/>
      <c r="C411" s="417"/>
      <c r="D411" s="417"/>
      <c r="E411" s="417"/>
      <c r="F411" s="417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0.75</v>
      </c>
      <c r="E419" s="353">
        <v>3</v>
      </c>
      <c r="F419" s="353">
        <v>4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0.9464285714285714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0.96052631578947367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43683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63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522</v>
      </c>
      <c r="E445" s="105" t="s">
        <v>483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480</v>
      </c>
      <c r="E447" s="105" t="s">
        <v>523</v>
      </c>
      <c r="F447" s="105"/>
      <c r="G447" s="96"/>
    </row>
    <row r="448" spans="1:7" ht="63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481</v>
      </c>
      <c r="E448" s="106" t="s">
        <v>484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126" x14ac:dyDescent="0.4">
      <c r="A451" s="103" t="s">
        <v>185</v>
      </c>
      <c r="B451" s="104">
        <v>1</v>
      </c>
      <c r="C451" s="104"/>
      <c r="D451" s="135" t="s">
        <v>482</v>
      </c>
      <c r="E451" s="105" t="s">
        <v>524</v>
      </c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7" t="s">
        <v>304</v>
      </c>
      <c r="B459" s="417"/>
      <c r="C459" s="417"/>
      <c r="D459" s="417"/>
      <c r="E459" s="417"/>
      <c r="F459" s="417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 t="str">
        <f>IF(D466=1, 2, IF(AND(D466&lt;1,D466&gt;0), 1, IF(D466=0,"0","NA")))</f>
        <v>0</v>
      </c>
      <c r="C466" s="104"/>
      <c r="D466" s="319">
        <f>IFERROR(E466/F466,"N.A")</f>
        <v>0</v>
      </c>
      <c r="E466" s="353">
        <v>0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34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0.89473684210526316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50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0.92592592592592593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8" t="s">
        <v>405</v>
      </c>
      <c r="B473" s="418"/>
      <c r="C473" s="418"/>
      <c r="D473" s="418"/>
      <c r="E473" s="418"/>
      <c r="F473" s="418"/>
      <c r="G473" s="96"/>
    </row>
    <row r="474" spans="1:7" ht="21" customHeight="1" x14ac:dyDescent="0.4">
      <c r="A474" s="191">
        <f>B11</f>
        <v>43683</v>
      </c>
      <c r="F474" s="2"/>
      <c r="G474" s="96"/>
    </row>
    <row r="475" spans="1:7" ht="21" x14ac:dyDescent="0.4">
      <c r="A475" s="403" t="s">
        <v>28</v>
      </c>
      <c r="B475" s="404" t="s">
        <v>29</v>
      </c>
      <c r="C475" s="404"/>
      <c r="D475" s="404" t="s">
        <v>42</v>
      </c>
      <c r="E475" s="405" t="s">
        <v>264</v>
      </c>
      <c r="F475" s="405" t="s">
        <v>295</v>
      </c>
      <c r="G475" s="96"/>
    </row>
    <row r="476" spans="1:7" ht="21" x14ac:dyDescent="0.4">
      <c r="A476" s="403"/>
      <c r="B476" s="254" t="s">
        <v>32</v>
      </c>
      <c r="C476" s="254" t="s">
        <v>31</v>
      </c>
      <c r="D476" s="404"/>
      <c r="E476" s="405"/>
      <c r="F476" s="405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8"/>
      <c r="B507" s="388"/>
      <c r="C507" s="388"/>
      <c r="D507" s="388"/>
      <c r="E507" s="388"/>
      <c r="F507" s="388"/>
      <c r="G507" s="388"/>
    </row>
    <row r="508" spans="1:7" ht="26.25" customHeight="1" x14ac:dyDescent="0.5">
      <c r="A508" s="288" t="s">
        <v>304</v>
      </c>
      <c r="B508" s="415"/>
      <c r="C508" s="415"/>
      <c r="D508" s="415"/>
      <c r="E508" s="415"/>
      <c r="F508" s="41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6" t="s">
        <v>97</v>
      </c>
      <c r="B520" s="416"/>
      <c r="C520" s="416"/>
      <c r="D520" s="416"/>
      <c r="E520" s="416"/>
      <c r="F520" s="416"/>
      <c r="G520" s="96"/>
    </row>
    <row r="521" spans="1:7" ht="22.5" customHeight="1" x14ac:dyDescent="0.4">
      <c r="A521" s="191">
        <f>B11</f>
        <v>43683</v>
      </c>
      <c r="B521" s="96"/>
      <c r="C521" s="96"/>
      <c r="D521" s="114"/>
      <c r="E521" s="114"/>
      <c r="F521" s="114"/>
      <c r="G521" s="96"/>
    </row>
    <row r="522" spans="1:7" ht="21" x14ac:dyDescent="0.4">
      <c r="A522" s="410" t="s">
        <v>28</v>
      </c>
      <c r="B522" s="370" t="s">
        <v>29</v>
      </c>
      <c r="C522" s="412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1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3"/>
      <c r="D525" s="413"/>
      <c r="E525" s="413"/>
      <c r="F525" s="414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6" t="s">
        <v>34</v>
      </c>
      <c r="B532" s="377"/>
      <c r="C532" s="378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6" t="s">
        <v>33</v>
      </c>
      <c r="B533" s="377"/>
      <c r="C533" s="378"/>
      <c r="D533" s="298">
        <f>D532/(COUNT(B526:C531)*2)</f>
        <v>1</v>
      </c>
      <c r="E533" s="202"/>
      <c r="F533" s="202"/>
      <c r="G533" s="96"/>
    </row>
    <row r="534" spans="1:7" ht="21" x14ac:dyDescent="0.4">
      <c r="A534" s="402"/>
      <c r="B534" s="402"/>
      <c r="C534" s="402"/>
      <c r="D534" s="402"/>
      <c r="E534" s="402"/>
      <c r="F534" s="40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6"/>
      <c r="B546" s="407"/>
      <c r="C546" s="407"/>
      <c r="D546" s="407"/>
      <c r="E546" s="407"/>
      <c r="F546" s="407"/>
      <c r="G546" s="407"/>
    </row>
    <row r="547" spans="1:7" ht="35.25" customHeight="1" x14ac:dyDescent="0.4">
      <c r="A547" s="290" t="s">
        <v>304</v>
      </c>
      <c r="B547" s="265"/>
      <c r="C547" s="408"/>
      <c r="D547" s="408"/>
      <c r="E547" s="408"/>
      <c r="F547" s="409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2</v>
      </c>
      <c r="F555" s="353">
        <v>2</v>
      </c>
      <c r="G555" s="96"/>
    </row>
    <row r="556" spans="1:7" ht="21" x14ac:dyDescent="0.4">
      <c r="A556" s="384" t="s">
        <v>34</v>
      </c>
      <c r="B556" s="384"/>
      <c r="C556" s="396"/>
      <c r="D556" s="327">
        <f>SUM(B548:C555,B536:C545)</f>
        <v>34</v>
      </c>
      <c r="E556" s="90"/>
      <c r="F556" s="96"/>
      <c r="G556" s="96"/>
    </row>
    <row r="557" spans="1:7" ht="21" x14ac:dyDescent="0.4">
      <c r="A557" s="384" t="s">
        <v>33</v>
      </c>
      <c r="B557" s="384"/>
      <c r="C557" s="384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2"/>
      <c r="B562" s="402"/>
      <c r="C562" s="402"/>
      <c r="D562" s="402"/>
      <c r="E562" s="402"/>
      <c r="F562" s="402"/>
      <c r="G562" s="96"/>
    </row>
    <row r="563" spans="1:7" ht="22.5" x14ac:dyDescent="0.45">
      <c r="A563" s="383" t="s">
        <v>19</v>
      </c>
      <c r="B563" s="383"/>
      <c r="C563" s="383"/>
      <c r="D563" s="383"/>
      <c r="E563" s="383"/>
      <c r="F563" s="383"/>
      <c r="G563" s="96"/>
    </row>
    <row r="564" spans="1:7" ht="22.5" x14ac:dyDescent="0.4">
      <c r="A564" s="198">
        <f>B11</f>
        <v>43683</v>
      </c>
      <c r="B564" s="96"/>
      <c r="C564" s="96"/>
      <c r="D564" s="280"/>
      <c r="E564" s="280"/>
      <c r="F564" s="280"/>
      <c r="G564" s="96"/>
    </row>
    <row r="565" spans="1:7" ht="21" x14ac:dyDescent="0.4">
      <c r="A565" s="403" t="s">
        <v>28</v>
      </c>
      <c r="B565" s="404" t="s">
        <v>29</v>
      </c>
      <c r="C565" s="404"/>
      <c r="D565" s="404" t="s">
        <v>42</v>
      </c>
      <c r="E565" s="405" t="s">
        <v>264</v>
      </c>
      <c r="F565" s="405" t="s">
        <v>295</v>
      </c>
      <c r="G565" s="96"/>
    </row>
    <row r="566" spans="1:7" ht="21" x14ac:dyDescent="0.4">
      <c r="A566" s="403"/>
      <c r="B566" s="254" t="s">
        <v>32</v>
      </c>
      <c r="C566" s="254" t="s">
        <v>31</v>
      </c>
      <c r="D566" s="404"/>
      <c r="E566" s="405"/>
      <c r="F566" s="405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3" t="s">
        <v>10</v>
      </c>
      <c r="B568" s="394"/>
      <c r="C568" s="394"/>
      <c r="D568" s="394"/>
      <c r="E568" s="394"/>
      <c r="F568" s="395"/>
      <c r="G568" s="96"/>
    </row>
    <row r="569" spans="1:7" ht="84" x14ac:dyDescent="0.4">
      <c r="A569" s="103" t="s">
        <v>86</v>
      </c>
      <c r="B569" s="104">
        <v>1</v>
      </c>
      <c r="C569" s="104"/>
      <c r="D569" s="105" t="s">
        <v>525</v>
      </c>
      <c r="E569" s="105" t="s">
        <v>527</v>
      </c>
      <c r="F569" s="105"/>
      <c r="G569" s="96"/>
    </row>
    <row r="570" spans="1:7" ht="42" x14ac:dyDescent="0.4">
      <c r="A570" s="103" t="s">
        <v>45</v>
      </c>
      <c r="B570" s="104">
        <v>1</v>
      </c>
      <c r="C570" s="104"/>
      <c r="D570" s="105" t="s">
        <v>485</v>
      </c>
      <c r="E570" s="105" t="s">
        <v>526</v>
      </c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84" x14ac:dyDescent="0.4">
      <c r="A577" s="103" t="s">
        <v>217</v>
      </c>
      <c r="B577" s="104">
        <v>1</v>
      </c>
      <c r="C577" s="104"/>
      <c r="D577" s="105" t="s">
        <v>528</v>
      </c>
      <c r="E577" s="105" t="s">
        <v>529</v>
      </c>
      <c r="F577" s="105"/>
      <c r="G577" s="96"/>
    </row>
    <row r="578" spans="1:7" ht="21" x14ac:dyDescent="0.4">
      <c r="A578" s="384" t="s">
        <v>34</v>
      </c>
      <c r="B578" s="384"/>
      <c r="C578" s="396"/>
      <c r="D578" s="327">
        <f>SUM(B569:C577)</f>
        <v>15</v>
      </c>
      <c r="E578" s="90"/>
      <c r="F578" s="96"/>
      <c r="G578" s="96"/>
    </row>
    <row r="579" spans="1:7" ht="21" x14ac:dyDescent="0.4">
      <c r="A579" s="384" t="s">
        <v>33</v>
      </c>
      <c r="B579" s="384"/>
      <c r="C579" s="384"/>
      <c r="D579" s="298">
        <f>D578/(COUNT(B569:C577)*2)</f>
        <v>0.83333333333333337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7" t="s">
        <v>23</v>
      </c>
      <c r="B581" s="398"/>
      <c r="C581" s="398"/>
      <c r="D581" s="398"/>
      <c r="E581" s="398"/>
      <c r="F581" s="399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487</v>
      </c>
      <c r="E582" s="106" t="s">
        <v>486</v>
      </c>
      <c r="F582" s="105"/>
      <c r="G582" s="96"/>
    </row>
    <row r="583" spans="1:7" ht="78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530</v>
      </c>
      <c r="E583" s="105" t="s">
        <v>488</v>
      </c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0" t="s">
        <v>370</v>
      </c>
      <c r="B588" s="401"/>
      <c r="C588" s="401"/>
      <c r="D588" s="401"/>
      <c r="E588" s="401"/>
      <c r="F588" s="401"/>
      <c r="G588" s="401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 t="s">
        <v>30</v>
      </c>
      <c r="C595" s="104"/>
      <c r="D595" s="319">
        <f>IFERROR(E595/F595,"N.A")</f>
        <v>0</v>
      </c>
      <c r="E595" s="353">
        <v>0</v>
      </c>
      <c r="F595" s="353">
        <v>3</v>
      </c>
      <c r="G595" s="96"/>
    </row>
    <row r="596" spans="1:7" ht="21" x14ac:dyDescent="0.4">
      <c r="A596" s="384" t="s">
        <v>34</v>
      </c>
      <c r="B596" s="384"/>
      <c r="C596" s="396"/>
      <c r="D596" s="327">
        <f>SUM(B589:C595,B582:C587)</f>
        <v>11</v>
      </c>
      <c r="E596" s="90"/>
      <c r="F596" s="96"/>
      <c r="G596" s="96"/>
    </row>
    <row r="597" spans="1:7" ht="21" x14ac:dyDescent="0.4">
      <c r="A597" s="384" t="s">
        <v>33</v>
      </c>
      <c r="B597" s="384"/>
      <c r="C597" s="384"/>
      <c r="D597" s="298">
        <f>D596/(COUNT(B582:C587,B589:C595)*2)</f>
        <v>0.42307692307692307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26</v>
      </c>
      <c r="E599" s="239"/>
      <c r="F599" s="239"/>
      <c r="G599" s="96"/>
    </row>
    <row r="600" spans="1:7" ht="22.5" x14ac:dyDescent="0.45">
      <c r="A600" s="390" t="s">
        <v>168</v>
      </c>
      <c r="B600" s="391"/>
      <c r="C600" s="392"/>
      <c r="D600" s="127">
        <f>D599/(COUNT(B569:C577,B589:C595,B582:C587)*2)</f>
        <v>0.59090909090909094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3" t="s">
        <v>8</v>
      </c>
      <c r="B602" s="383"/>
      <c r="C602" s="383"/>
      <c r="D602" s="383"/>
      <c r="E602" s="383"/>
      <c r="F602" s="383"/>
      <c r="G602" s="96"/>
    </row>
    <row r="603" spans="1:7" ht="22.5" x14ac:dyDescent="0.4">
      <c r="A603" s="129">
        <f>B11</f>
        <v>43683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4"/>
      <c r="D607" s="374"/>
      <c r="E607" s="374"/>
      <c r="F607" s="37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4" t="s">
        <v>34</v>
      </c>
      <c r="B616" s="384"/>
      <c r="C616" s="384"/>
      <c r="D616" s="327">
        <f>SUM(B608:C615)</f>
        <v>16</v>
      </c>
      <c r="E616" s="385"/>
      <c r="F616" s="386"/>
      <c r="G616" s="96"/>
    </row>
    <row r="617" spans="1:7" ht="21" x14ac:dyDescent="0.4">
      <c r="A617" s="384" t="s">
        <v>33</v>
      </c>
      <c r="B617" s="384"/>
      <c r="C617" s="384"/>
      <c r="D617" s="298">
        <f>D616/(COUNT(B608:C615)*2)</f>
        <v>1</v>
      </c>
      <c r="E617" s="387"/>
      <c r="F617" s="388"/>
      <c r="G617" s="96"/>
    </row>
    <row r="618" spans="1:7" ht="21" x14ac:dyDescent="0.4">
      <c r="A618" s="128"/>
      <c r="B618" s="96"/>
      <c r="C618" s="389"/>
      <c r="D618" s="389"/>
      <c r="E618" s="389"/>
      <c r="F618" s="38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6" t="s">
        <v>34</v>
      </c>
      <c r="B629" s="377"/>
      <c r="C629" s="378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4"/>
      <c r="D632" s="374"/>
      <c r="E632" s="374"/>
      <c r="F632" s="37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6" t="s">
        <v>34</v>
      </c>
      <c r="B639" s="377"/>
      <c r="C639" s="378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79"/>
      <c r="B641" s="379"/>
      <c r="C641" s="379"/>
      <c r="D641" s="379"/>
      <c r="E641" s="379"/>
      <c r="F641" s="379"/>
      <c r="G641" s="379"/>
    </row>
    <row r="642" spans="1:7" ht="24.75" x14ac:dyDescent="0.4">
      <c r="A642" s="284" t="s">
        <v>26</v>
      </c>
      <c r="B642" s="374"/>
      <c r="C642" s="374"/>
      <c r="D642" s="374"/>
      <c r="E642" s="374"/>
      <c r="F642" s="37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5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0" t="s">
        <v>304</v>
      </c>
      <c r="B650" s="381"/>
      <c r="C650" s="381"/>
      <c r="D650" s="381"/>
      <c r="E650" s="381"/>
      <c r="F650" s="382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126" x14ac:dyDescent="0.4">
      <c r="A654" s="310" t="s">
        <v>311</v>
      </c>
      <c r="B654" s="104">
        <v>0</v>
      </c>
      <c r="C654" s="118">
        <f>IF(B654=0, -5, "0")</f>
        <v>-5</v>
      </c>
      <c r="D654" s="484" t="s">
        <v>532</v>
      </c>
      <c r="E654" s="354" t="s">
        <v>531</v>
      </c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 t="str">
        <f>IF(D657=1, 2, IF(AND(D657&lt;1,D657&gt;0), 1, IF(D657=0,"0","NA")))</f>
        <v>0</v>
      </c>
      <c r="C657" s="104"/>
      <c r="D657" s="319">
        <f>IFERROR(E657/F657,"N.A")</f>
        <v>0</v>
      </c>
      <c r="E657" s="353">
        <v>0</v>
      </c>
      <c r="F657" s="353"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0.65384615384615385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0.875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3" t="s">
        <v>535</v>
      </c>
      <c r="B665" s="383"/>
      <c r="C665" s="383"/>
      <c r="D665" s="383"/>
      <c r="E665" s="383"/>
      <c r="F665" s="383"/>
      <c r="G665" s="96"/>
    </row>
    <row r="666" spans="1:7" ht="21" x14ac:dyDescent="0.4">
      <c r="A666" s="198">
        <f>B11</f>
        <v>43683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63" x14ac:dyDescent="0.4">
      <c r="A685" s="213" t="s">
        <v>374</v>
      </c>
      <c r="B685" s="104">
        <v>1</v>
      </c>
      <c r="C685" s="118"/>
      <c r="D685" s="485" t="s">
        <v>533</v>
      </c>
      <c r="E685" s="354" t="s">
        <v>534</v>
      </c>
      <c r="F685" s="105"/>
      <c r="G685" s="96"/>
    </row>
    <row r="686" spans="1:7" ht="96.75" customHeight="1" x14ac:dyDescent="0.4">
      <c r="A686" s="208" t="s">
        <v>312</v>
      </c>
      <c r="B686" s="104">
        <v>1</v>
      </c>
      <c r="C686" s="118"/>
      <c r="D686" s="103" t="s">
        <v>536</v>
      </c>
      <c r="E686" s="105" t="s">
        <v>489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3">
        <v>1</v>
      </c>
      <c r="F689" s="353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34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0.94444444444444442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3" t="s">
        <v>439</v>
      </c>
      <c r="B693" s="373"/>
      <c r="C693" s="373"/>
      <c r="D693" s="373"/>
      <c r="E693" s="373"/>
      <c r="F693" s="373"/>
      <c r="G693" s="215"/>
    </row>
    <row r="694" spans="1:7" ht="21" customHeight="1" x14ac:dyDescent="0.4">
      <c r="A694" s="198">
        <f>B11</f>
        <v>43683</v>
      </c>
      <c r="B694" s="96"/>
      <c r="C694" s="96"/>
      <c r="D694" s="214"/>
      <c r="E694" s="214"/>
      <c r="F694" s="214"/>
      <c r="G694" s="215"/>
    </row>
    <row r="695" spans="1:7" ht="21" x14ac:dyDescent="0.4">
      <c r="A695" s="368" t="s">
        <v>28</v>
      </c>
      <c r="B695" s="370" t="s">
        <v>29</v>
      </c>
      <c r="C695" s="370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5" t="s">
        <v>299</v>
      </c>
      <c r="B698" s="366"/>
      <c r="C698" s="366"/>
      <c r="D698" s="366"/>
      <c r="E698" s="366"/>
      <c r="F698" s="367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1" x14ac:dyDescent="0.4">
      <c r="A703" s="213" t="s">
        <v>315</v>
      </c>
      <c r="B703" s="216">
        <v>2</v>
      </c>
      <c r="C703" s="216"/>
      <c r="D703" s="133"/>
      <c r="E703" s="133"/>
      <c r="F703" s="160"/>
      <c r="G703" s="215"/>
    </row>
    <row r="704" spans="1:7" ht="21" x14ac:dyDescent="0.4">
      <c r="A704" s="108" t="s">
        <v>34</v>
      </c>
      <c r="B704" s="363"/>
      <c r="C704" s="364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3"/>
      <c r="C705" s="364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5" t="s">
        <v>300</v>
      </c>
      <c r="B707" s="366"/>
      <c r="C707" s="366"/>
      <c r="D707" s="366"/>
      <c r="E707" s="366"/>
      <c r="F707" s="367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0.48484848484848481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594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0.85838150289017345</v>
      </c>
      <c r="E719" s="3"/>
      <c r="F719" s="3"/>
    </row>
  </sheetData>
  <sheetProtection algorithmName="SHA-512" hashValue="kA+1IpliHes5pbCqtmFMLfF/YdSkpp8qvzBkCW8F90H7Fei5mwAfpAKJu8NxKhua484sE9JksBa8gRshxkdpmA==" saltValue="JNykM9oM75pgX5L73odYLg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Normal="90" zoomScaleSheetLayoutView="100" workbookViewId="0">
      <selection activeCell="D189" sqref="D18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3"/>
      <c r="E1" s="473"/>
      <c r="F1" s="473"/>
      <c r="G1" s="473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4" t="s">
        <v>46</v>
      </c>
      <c r="B6" s="474"/>
      <c r="C6" s="474"/>
      <c r="D6" s="474"/>
      <c r="E6" s="474"/>
      <c r="F6" s="474"/>
      <c r="G6" s="79"/>
    </row>
    <row r="7" spans="1:7" s="2" customFormat="1" ht="21.75" customHeight="1" x14ac:dyDescent="0.45">
      <c r="A7" s="475" t="str">
        <f>'Page de garde'!D18</f>
        <v>Ksour Essef</v>
      </c>
      <c r="B7" s="475"/>
      <c r="C7" s="475"/>
      <c r="D7" s="475"/>
      <c r="E7" s="475"/>
      <c r="F7" s="475"/>
      <c r="G7" s="79"/>
    </row>
    <row r="8" spans="1:7" s="2" customFormat="1" ht="24" x14ac:dyDescent="0.45">
      <c r="A8" s="4" t="s">
        <v>39</v>
      </c>
      <c r="B8" s="476" t="str">
        <f>'A3 Exploitation'!B9:F9</f>
        <v>Mr Yassine ELLOUMI</v>
      </c>
      <c r="C8" s="476"/>
      <c r="D8" s="476"/>
      <c r="E8" s="476"/>
      <c r="F8" s="476"/>
      <c r="G8" s="79"/>
    </row>
    <row r="9" spans="1:7" s="2" customFormat="1" ht="24" x14ac:dyDescent="0.45">
      <c r="A9" s="5" t="s">
        <v>41</v>
      </c>
      <c r="B9" s="477" t="str">
        <f>'A3 Exploitation'!B10:F10</f>
        <v>Dir Magasin</v>
      </c>
      <c r="C9" s="477"/>
      <c r="D9" s="477"/>
      <c r="E9" s="477"/>
      <c r="F9" s="477"/>
      <c r="G9" s="79"/>
    </row>
    <row r="10" spans="1:7" s="2" customFormat="1" ht="24" x14ac:dyDescent="0.45">
      <c r="A10" s="4" t="s">
        <v>40</v>
      </c>
      <c r="B10" s="472">
        <f>'A3 Exploitation'!B11:F11</f>
        <v>43683</v>
      </c>
      <c r="C10" s="472"/>
      <c r="D10" s="472"/>
      <c r="E10" s="472"/>
      <c r="F10" s="472"/>
      <c r="G10" s="79"/>
    </row>
    <row r="11" spans="1:7" s="2" customFormat="1" ht="24" x14ac:dyDescent="0.45">
      <c r="A11" s="4" t="s">
        <v>248</v>
      </c>
      <c r="B11" s="464">
        <f>D215</f>
        <v>0.90350877192982459</v>
      </c>
      <c r="C11" s="464"/>
      <c r="D11" s="464"/>
      <c r="E11" s="464"/>
      <c r="F11" s="464"/>
      <c r="G11" s="79"/>
    </row>
    <row r="12" spans="1:7" s="2" customFormat="1" ht="22.5" x14ac:dyDescent="0.45">
      <c r="A12" s="1"/>
      <c r="D12" s="443"/>
      <c r="E12" s="443"/>
      <c r="F12" s="443"/>
      <c r="G12" s="44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158</v>
      </c>
      <c r="F13" s="466" t="s">
        <v>159</v>
      </c>
    </row>
    <row r="14" spans="1:7" s="2" customFormat="1" ht="12.75" customHeight="1" x14ac:dyDescent="0.3">
      <c r="A14" s="465"/>
      <c r="B14" s="18" t="s">
        <v>32</v>
      </c>
      <c r="C14" s="18" t="s">
        <v>31</v>
      </c>
      <c r="D14" s="466"/>
      <c r="E14" s="466"/>
      <c r="F14" s="466"/>
      <c r="G14" s="78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1" t="s">
        <v>34</v>
      </c>
      <c r="B22" s="455"/>
      <c r="C22" s="456"/>
      <c r="D22" s="330">
        <f>SUM(B17:C21)</f>
        <v>10</v>
      </c>
    </row>
    <row r="23" spans="1:7" x14ac:dyDescent="0.3">
      <c r="A23" s="450" t="s">
        <v>249</v>
      </c>
      <c r="B23" s="451"/>
      <c r="C23" s="452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0" t="s">
        <v>34</v>
      </c>
      <c r="B33" s="451"/>
      <c r="C33" s="452"/>
      <c r="D33" s="329">
        <f>SUM(B26:C32)</f>
        <v>14</v>
      </c>
    </row>
    <row r="34" spans="1:6" x14ac:dyDescent="0.3">
      <c r="A34" s="450" t="s">
        <v>249</v>
      </c>
      <c r="B34" s="451"/>
      <c r="C34" s="452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3" t="s">
        <v>178</v>
      </c>
      <c r="B36" s="454"/>
      <c r="C36" s="454"/>
      <c r="D36" s="454"/>
      <c r="E36" s="454"/>
      <c r="F36" s="454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0" t="s">
        <v>34</v>
      </c>
      <c r="B42" s="451"/>
      <c r="C42" s="452"/>
      <c r="D42" s="329">
        <f>SUM(B37:C41)</f>
        <v>10</v>
      </c>
    </row>
    <row r="43" spans="1:6" x14ac:dyDescent="0.3">
      <c r="A43" s="450" t="s">
        <v>249</v>
      </c>
      <c r="B43" s="451"/>
      <c r="C43" s="452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9" t="s">
        <v>405</v>
      </c>
      <c r="B45" s="460"/>
      <c r="C45" s="460"/>
      <c r="D45" s="460"/>
      <c r="E45" s="460"/>
      <c r="F45" s="461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0" t="s">
        <v>34</v>
      </c>
      <c r="B58" s="451"/>
      <c r="C58" s="452"/>
      <c r="D58" s="341">
        <f>SUM(B46:C57)</f>
        <v>0</v>
      </c>
    </row>
    <row r="59" spans="1:6" x14ac:dyDescent="0.3">
      <c r="A59" s="450" t="s">
        <v>249</v>
      </c>
      <c r="B59" s="451"/>
      <c r="C59" s="45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2" t="s">
        <v>19</v>
      </c>
      <c r="B61" s="463"/>
      <c r="C61" s="463"/>
      <c r="D61" s="463"/>
      <c r="E61" s="463"/>
      <c r="F61" s="463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0" t="s">
        <v>34</v>
      </c>
      <c r="B68" s="451"/>
      <c r="C68" s="452"/>
      <c r="D68" s="329">
        <f>SUM(B62:C67)</f>
        <v>12</v>
      </c>
    </row>
    <row r="69" spans="1:6" x14ac:dyDescent="0.3">
      <c r="A69" s="450" t="s">
        <v>249</v>
      </c>
      <c r="B69" s="451"/>
      <c r="C69" s="452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3" t="s">
        <v>8</v>
      </c>
      <c r="B71" s="454"/>
      <c r="C71" s="454"/>
      <c r="D71" s="454"/>
      <c r="E71" s="454"/>
      <c r="F71" s="454"/>
    </row>
    <row r="72" spans="1:6" ht="75.75" x14ac:dyDescent="0.35">
      <c r="A72" s="25" t="s">
        <v>146</v>
      </c>
      <c r="B72" s="55">
        <v>0</v>
      </c>
      <c r="C72" s="6">
        <f>IF(B72=0, -5, "0")</f>
        <v>-5</v>
      </c>
      <c r="D72" s="486" t="s">
        <v>537</v>
      </c>
      <c r="E72" s="486" t="s">
        <v>549</v>
      </c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0" t="s">
        <v>34</v>
      </c>
      <c r="B79" s="451"/>
      <c r="C79" s="452"/>
      <c r="D79" s="329">
        <f>SUM(B72:C78)</f>
        <v>7</v>
      </c>
    </row>
    <row r="80" spans="1:6" x14ac:dyDescent="0.3">
      <c r="A80" s="450" t="s">
        <v>249</v>
      </c>
      <c r="B80" s="451"/>
      <c r="C80" s="452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53" t="s">
        <v>463</v>
      </c>
      <c r="B82" s="454"/>
      <c r="C82" s="454"/>
      <c r="D82" s="454"/>
      <c r="E82" s="454"/>
      <c r="F82" s="454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486"/>
      <c r="E85" s="486"/>
      <c r="F85" s="55"/>
    </row>
    <row r="86" spans="1:6" ht="19.5" x14ac:dyDescent="0.4">
      <c r="A86" s="6" t="s">
        <v>204</v>
      </c>
      <c r="B86" s="61">
        <v>0</v>
      </c>
      <c r="C86" s="62"/>
      <c r="D86" s="486" t="s">
        <v>538</v>
      </c>
      <c r="E86" s="486" t="s">
        <v>490</v>
      </c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0" t="s">
        <v>34</v>
      </c>
      <c r="B100" s="451"/>
      <c r="C100" s="452"/>
      <c r="D100" s="329">
        <f>SUM(B83:C99)</f>
        <v>28</v>
      </c>
    </row>
    <row r="101" spans="1:6" x14ac:dyDescent="0.3">
      <c r="A101" s="450" t="s">
        <v>249</v>
      </c>
      <c r="B101" s="451"/>
      <c r="C101" s="452"/>
      <c r="D101" s="17">
        <f>D100/(COUNT(B83:C99)*2)</f>
        <v>0.93333333333333335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3" t="s">
        <v>170</v>
      </c>
      <c r="B103" s="454"/>
      <c r="C103" s="454"/>
      <c r="D103" s="454"/>
      <c r="E103" s="454"/>
      <c r="F103" s="454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486"/>
      <c r="E114" s="486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486"/>
      <c r="E115" s="486"/>
      <c r="F115" s="55"/>
    </row>
    <row r="116" spans="1:6" ht="45.75" x14ac:dyDescent="0.35">
      <c r="A116" s="27" t="s">
        <v>251</v>
      </c>
      <c r="B116" s="69">
        <v>1</v>
      </c>
      <c r="C116" s="6" t="str">
        <f>IF(B116=0, -5, "0")</f>
        <v>0</v>
      </c>
      <c r="D116" s="486" t="s">
        <v>471</v>
      </c>
      <c r="E116" s="486" t="s">
        <v>539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0" t="s">
        <v>34</v>
      </c>
      <c r="B118" s="451"/>
      <c r="C118" s="452"/>
      <c r="D118" s="329">
        <f>SUM(B104:C117)</f>
        <v>23</v>
      </c>
    </row>
    <row r="119" spans="1:6" x14ac:dyDescent="0.3">
      <c r="A119" s="450" t="s">
        <v>249</v>
      </c>
      <c r="B119" s="451"/>
      <c r="C119" s="452"/>
      <c r="D119" s="17">
        <f>D118/(COUNT(B104:C117)*2)</f>
        <v>0.95833333333333337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3" t="s">
        <v>171</v>
      </c>
      <c r="B122" s="454"/>
      <c r="C122" s="454"/>
      <c r="D122" s="454"/>
      <c r="E122" s="454"/>
      <c r="F122" s="454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0" t="s">
        <v>34</v>
      </c>
      <c r="B134" s="451"/>
      <c r="C134" s="452"/>
      <c r="D134" s="329">
        <f>SUM(B123:C133)</f>
        <v>22</v>
      </c>
    </row>
    <row r="135" spans="1:6" x14ac:dyDescent="0.3">
      <c r="A135" s="450" t="s">
        <v>249</v>
      </c>
      <c r="B135" s="451"/>
      <c r="C135" s="452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3" t="s">
        <v>154</v>
      </c>
      <c r="B137" s="454"/>
      <c r="C137" s="454"/>
      <c r="D137" s="454"/>
      <c r="E137" s="454"/>
      <c r="F137" s="454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0" t="s">
        <v>34</v>
      </c>
      <c r="B149" s="451"/>
      <c r="C149" s="452"/>
      <c r="D149" s="329">
        <f>SUM(B138:C148)</f>
        <v>20</v>
      </c>
    </row>
    <row r="150" spans="1:6" x14ac:dyDescent="0.3">
      <c r="A150" s="450" t="s">
        <v>249</v>
      </c>
      <c r="B150" s="451"/>
      <c r="C150" s="452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3" t="s">
        <v>61</v>
      </c>
      <c r="B152" s="454"/>
      <c r="C152" s="454"/>
      <c r="D152" s="454"/>
      <c r="E152" s="454"/>
      <c r="F152" s="454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0</v>
      </c>
      <c r="C163" s="56"/>
      <c r="D163" s="56" t="s">
        <v>491</v>
      </c>
      <c r="E163" s="55" t="s">
        <v>493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0" t="s">
        <v>34</v>
      </c>
      <c r="B165" s="451"/>
      <c r="C165" s="452"/>
      <c r="D165" s="329">
        <f>SUM(B153:C164)</f>
        <v>22</v>
      </c>
    </row>
    <row r="166" spans="1:6" x14ac:dyDescent="0.3">
      <c r="A166" s="450" t="s">
        <v>249</v>
      </c>
      <c r="B166" s="451"/>
      <c r="C166" s="452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3" t="s">
        <v>176</v>
      </c>
      <c r="B168" s="454"/>
      <c r="C168" s="454"/>
      <c r="D168" s="454"/>
      <c r="E168" s="454"/>
      <c r="F168" s="454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33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540</v>
      </c>
      <c r="E171" s="56" t="s">
        <v>541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0" t="s">
        <v>34</v>
      </c>
      <c r="B177" s="455"/>
      <c r="C177" s="456"/>
      <c r="D177" s="330">
        <f>SUM(B169:C176)</f>
        <v>15</v>
      </c>
    </row>
    <row r="178" spans="1:6" x14ac:dyDescent="0.3">
      <c r="A178" s="450" t="s">
        <v>249</v>
      </c>
      <c r="B178" s="451"/>
      <c r="C178" s="452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3" t="s">
        <v>64</v>
      </c>
      <c r="B180" s="454"/>
      <c r="C180" s="454"/>
      <c r="D180" s="454"/>
      <c r="E180" s="454"/>
      <c r="F180" s="454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542</v>
      </c>
      <c r="E183" s="56" t="s">
        <v>473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0" t="s">
        <v>34</v>
      </c>
      <c r="B185" s="451"/>
      <c r="C185" s="452"/>
      <c r="D185" s="329">
        <f>SUM(B181:C184)</f>
        <v>7</v>
      </c>
    </row>
    <row r="186" spans="1:6" x14ac:dyDescent="0.3">
      <c r="A186" s="450" t="s">
        <v>249</v>
      </c>
      <c r="B186" s="451"/>
      <c r="C186" s="452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7" t="s">
        <v>15</v>
      </c>
      <c r="B188" s="458"/>
      <c r="C188" s="458"/>
      <c r="D188" s="458"/>
      <c r="E188" s="458"/>
      <c r="F188" s="458"/>
    </row>
    <row r="189" spans="1:6" ht="49.5" x14ac:dyDescent="0.3">
      <c r="A189" s="6" t="s">
        <v>150</v>
      </c>
      <c r="B189" s="55">
        <v>0</v>
      </c>
      <c r="C189" s="55"/>
      <c r="D189" s="56" t="s">
        <v>550</v>
      </c>
      <c r="E189" s="56" t="s">
        <v>543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0" t="s">
        <v>34</v>
      </c>
      <c r="B193" s="451"/>
      <c r="C193" s="452"/>
      <c r="D193" s="329">
        <f>SUM(B189:C192)</f>
        <v>6</v>
      </c>
    </row>
    <row r="194" spans="1:7" x14ac:dyDescent="0.3">
      <c r="A194" s="450" t="s">
        <v>249</v>
      </c>
      <c r="B194" s="451"/>
      <c r="C194" s="452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3" t="s">
        <v>65</v>
      </c>
      <c r="B196" s="454"/>
      <c r="C196" s="454"/>
      <c r="D196" s="454"/>
      <c r="E196" s="454"/>
      <c r="F196" s="454"/>
    </row>
    <row r="197" spans="1:7" ht="33" x14ac:dyDescent="0.3">
      <c r="A197" s="26" t="s">
        <v>268</v>
      </c>
      <c r="B197" s="55">
        <v>0</v>
      </c>
      <c r="C197" s="55"/>
      <c r="D197" s="56" t="s">
        <v>548</v>
      </c>
      <c r="E197" s="56" t="s">
        <v>492</v>
      </c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0" t="s">
        <v>34</v>
      </c>
      <c r="B202" s="451"/>
      <c r="C202" s="452"/>
      <c r="D202" s="329">
        <f>SUM(B197:C201)</f>
        <v>8</v>
      </c>
    </row>
    <row r="203" spans="1:7" x14ac:dyDescent="0.3">
      <c r="A203" s="450" t="s">
        <v>249</v>
      </c>
      <c r="B203" s="451"/>
      <c r="C203" s="452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3" t="s">
        <v>175</v>
      </c>
      <c r="B205" s="454"/>
      <c r="C205" s="454"/>
      <c r="D205" s="454"/>
      <c r="E205" s="454"/>
      <c r="F205" s="454"/>
    </row>
    <row r="206" spans="1:7" ht="33" x14ac:dyDescent="0.3">
      <c r="A206" s="26" t="s">
        <v>302</v>
      </c>
      <c r="B206" s="55">
        <v>1</v>
      </c>
      <c r="C206" s="55"/>
      <c r="D206" s="55" t="s">
        <v>544</v>
      </c>
      <c r="E206" s="56" t="s">
        <v>545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82.5" x14ac:dyDescent="0.3">
      <c r="A208" s="6" t="s">
        <v>265</v>
      </c>
      <c r="B208" s="55">
        <v>1</v>
      </c>
      <c r="C208" s="55"/>
      <c r="D208" s="56" t="s">
        <v>546</v>
      </c>
      <c r="E208" s="56" t="s">
        <v>547</v>
      </c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0" t="s">
        <v>34</v>
      </c>
      <c r="B210" s="451"/>
      <c r="C210" s="452"/>
      <c r="D210" s="34">
        <f>SUM(B206:C209)</f>
        <v>2</v>
      </c>
    </row>
    <row r="211" spans="1:6" x14ac:dyDescent="0.3">
      <c r="A211" s="450" t="s">
        <v>249</v>
      </c>
      <c r="B211" s="451"/>
      <c r="C211" s="452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206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0.90350877192982459</v>
      </c>
    </row>
  </sheetData>
  <sheetProtection algorithmName="SHA-512" hashValue="n6A/vrTGaYKRD4Qj3kn5orpbAqJiI0wqKiAlWIBWR86RdaBV+muMGOW1bxvm7t7rWKloa5SPsJiMAwvexpt4eA==" saltValue="gzkIbAQCgf/To4O9msYAhw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3"/>
      <c r="E1" s="443"/>
      <c r="F1" s="443"/>
      <c r="G1" s="443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4" t="s">
        <v>149</v>
      </c>
      <c r="B7" s="444"/>
      <c r="C7" s="444"/>
      <c r="D7" s="444"/>
      <c r="E7" s="444"/>
      <c r="F7" s="444"/>
      <c r="G7" s="93"/>
    </row>
    <row r="8" spans="1:7" ht="22.5" x14ac:dyDescent="0.45">
      <c r="A8" s="445" t="str">
        <f>'Page de garde'!D18</f>
        <v>Ksour Essef</v>
      </c>
      <c r="B8" s="445"/>
      <c r="C8" s="445"/>
      <c r="D8" s="445"/>
      <c r="E8" s="445"/>
      <c r="F8" s="445"/>
      <c r="G8" s="93"/>
    </row>
    <row r="9" spans="1:7" ht="22.5" x14ac:dyDescent="0.45">
      <c r="A9" s="94" t="s">
        <v>39</v>
      </c>
      <c r="B9" s="446"/>
      <c r="C9" s="446"/>
      <c r="D9" s="446"/>
      <c r="E9" s="446"/>
      <c r="F9" s="446"/>
      <c r="G9" s="93"/>
    </row>
    <row r="10" spans="1:7" ht="22.5" x14ac:dyDescent="0.45">
      <c r="A10" s="95" t="s">
        <v>41</v>
      </c>
      <c r="B10" s="447"/>
      <c r="C10" s="447"/>
      <c r="D10" s="447"/>
      <c r="E10" s="447"/>
      <c r="F10" s="447"/>
      <c r="G10" s="93"/>
    </row>
    <row r="11" spans="1:7" ht="22.5" x14ac:dyDescent="0.45">
      <c r="A11" s="94" t="s">
        <v>40</v>
      </c>
      <c r="B11" s="448"/>
      <c r="C11" s="448"/>
      <c r="D11" s="448"/>
      <c r="E11" s="448"/>
      <c r="F11" s="448"/>
      <c r="G11" s="93"/>
    </row>
    <row r="12" spans="1:7" ht="22.5" x14ac:dyDescent="0.45">
      <c r="A12" s="94" t="s">
        <v>198</v>
      </c>
      <c r="B12" s="449" t="e">
        <f>D719</f>
        <v>#DIV/0!</v>
      </c>
      <c r="C12" s="449"/>
      <c r="D12" s="449"/>
      <c r="E12" s="449"/>
      <c r="F12" s="449"/>
      <c r="G12" s="93"/>
    </row>
    <row r="13" spans="1:7" ht="22.5" x14ac:dyDescent="0.45">
      <c r="A13" s="92"/>
      <c r="B13" s="90"/>
      <c r="C13" s="90"/>
      <c r="D13" s="443"/>
      <c r="E13" s="443"/>
      <c r="F13" s="443"/>
      <c r="G13" s="443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9" t="s">
        <v>28</v>
      </c>
      <c r="B17" s="371" t="s">
        <v>29</v>
      </c>
      <c r="C17" s="371"/>
      <c r="D17" s="371" t="s">
        <v>42</v>
      </c>
      <c r="E17" s="372" t="s">
        <v>264</v>
      </c>
      <c r="F17" s="372" t="s">
        <v>294</v>
      </c>
      <c r="G17" s="96"/>
    </row>
    <row r="18" spans="1:8" ht="16.5" customHeight="1" x14ac:dyDescent="0.4">
      <c r="A18" s="369"/>
      <c r="B18" s="100" t="s">
        <v>32</v>
      </c>
      <c r="C18" s="100" t="s">
        <v>31</v>
      </c>
      <c r="D18" s="371"/>
      <c r="E18" s="372"/>
      <c r="F18" s="372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2"/>
      <c r="B49" s="402"/>
      <c r="C49" s="402"/>
      <c r="D49" s="402"/>
      <c r="E49" s="402"/>
      <c r="F49" s="402"/>
      <c r="G49" s="40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9" t="s">
        <v>28</v>
      </c>
      <c r="B52" s="371" t="s">
        <v>29</v>
      </c>
      <c r="C52" s="371"/>
      <c r="D52" s="371" t="s">
        <v>42</v>
      </c>
      <c r="E52" s="372" t="s">
        <v>264</v>
      </c>
      <c r="F52" s="372" t="s">
        <v>295</v>
      </c>
      <c r="G52" s="96"/>
    </row>
    <row r="53" spans="1:7" ht="21" x14ac:dyDescent="0.4">
      <c r="A53" s="369"/>
      <c r="B53" s="100" t="s">
        <v>32</v>
      </c>
      <c r="C53" s="100" t="s">
        <v>31</v>
      </c>
      <c r="D53" s="371"/>
      <c r="E53" s="372"/>
      <c r="F53" s="372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436" t="s">
        <v>341</v>
      </c>
      <c r="B65" s="436"/>
      <c r="C65" s="436"/>
      <c r="D65" s="436"/>
      <c r="E65" s="436"/>
      <c r="F65" s="436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0"/>
      <c r="B83" s="420"/>
      <c r="C83" s="420"/>
      <c r="D83" s="420"/>
      <c r="E83" s="420"/>
      <c r="F83" s="420"/>
      <c r="G83" s="420"/>
    </row>
    <row r="84" spans="1:7" ht="45" customHeight="1" x14ac:dyDescent="0.45">
      <c r="A84" s="442" t="s">
        <v>342</v>
      </c>
      <c r="B84" s="442"/>
      <c r="C84" s="442"/>
      <c r="D84" s="442"/>
      <c r="E84" s="442"/>
      <c r="F84" s="442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8"/>
      <c r="B101" s="429"/>
      <c r="C101" s="429"/>
      <c r="D101" s="429"/>
      <c r="E101" s="429"/>
      <c r="F101" s="435"/>
      <c r="G101" s="96"/>
    </row>
    <row r="102" spans="1:7" ht="46.5" customHeight="1" x14ac:dyDescent="0.4">
      <c r="A102" s="436" t="s">
        <v>343</v>
      </c>
      <c r="B102" s="436"/>
      <c r="C102" s="436"/>
      <c r="D102" s="436"/>
      <c r="E102" s="436"/>
      <c r="F102" s="436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8"/>
      <c r="B109" s="429"/>
      <c r="C109" s="429"/>
      <c r="D109" s="429"/>
      <c r="E109" s="429"/>
      <c r="F109" s="435"/>
      <c r="G109" s="96"/>
    </row>
    <row r="110" spans="1:7" ht="39.75" customHeight="1" x14ac:dyDescent="0.4">
      <c r="A110" s="436" t="s">
        <v>375</v>
      </c>
      <c r="B110" s="436"/>
      <c r="C110" s="436"/>
      <c r="D110" s="436"/>
      <c r="E110" s="436"/>
      <c r="F110" s="436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9"/>
      <c r="B118" s="429"/>
      <c r="C118" s="429"/>
      <c r="D118" s="429"/>
      <c r="E118" s="429"/>
      <c r="F118" s="429"/>
      <c r="G118" s="96"/>
    </row>
    <row r="119" spans="1:7" ht="22.5" x14ac:dyDescent="0.4">
      <c r="A119" s="436" t="s">
        <v>304</v>
      </c>
      <c r="B119" s="436"/>
      <c r="C119" s="436"/>
      <c r="D119" s="436"/>
      <c r="E119" s="436"/>
      <c r="F119" s="436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7"/>
      <c r="B130" s="437"/>
      <c r="C130" s="437"/>
      <c r="D130" s="437"/>
      <c r="E130" s="437"/>
      <c r="F130" s="437"/>
      <c r="G130" s="96"/>
    </row>
    <row r="131" spans="1:16384" ht="22.5" customHeight="1" x14ac:dyDescent="0.4">
      <c r="A131" s="438" t="s">
        <v>404</v>
      </c>
      <c r="B131" s="438"/>
      <c r="C131" s="438"/>
      <c r="D131" s="438"/>
      <c r="E131" s="438"/>
      <c r="F131" s="438"/>
      <c r="G131" s="96"/>
    </row>
    <row r="132" spans="1:16384" ht="22.5" customHeight="1" x14ac:dyDescent="0.4">
      <c r="A132" s="439"/>
      <c r="B132" s="439"/>
      <c r="C132" s="439"/>
      <c r="D132" s="439"/>
      <c r="E132" s="439"/>
      <c r="F132" s="439"/>
      <c r="G132" s="96"/>
    </row>
    <row r="133" spans="1:16384" s="258" customFormat="1" ht="22.5" customHeight="1" x14ac:dyDescent="0.25">
      <c r="A133" s="369" t="s">
        <v>28</v>
      </c>
      <c r="B133" s="371" t="s">
        <v>29</v>
      </c>
      <c r="C133" s="371"/>
      <c r="D133" s="371" t="s">
        <v>42</v>
      </c>
      <c r="E133" s="372" t="s">
        <v>264</v>
      </c>
      <c r="F133" s="372" t="s">
        <v>295</v>
      </c>
    </row>
    <row r="134" spans="1:16384" s="258" customFormat="1" ht="22.5" customHeight="1" x14ac:dyDescent="0.25">
      <c r="A134" s="369"/>
      <c r="B134" s="100" t="s">
        <v>32</v>
      </c>
      <c r="C134" s="100" t="s">
        <v>31</v>
      </c>
      <c r="D134" s="371"/>
      <c r="E134" s="372"/>
      <c r="F134" s="372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0" t="s">
        <v>441</v>
      </c>
      <c r="B137" s="430"/>
      <c r="C137" s="430"/>
      <c r="D137" s="430"/>
      <c r="E137" s="430"/>
      <c r="F137" s="430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7" t="s">
        <v>340</v>
      </c>
      <c r="B144" s="427"/>
      <c r="C144" s="427"/>
      <c r="D144" s="427"/>
      <c r="E144" s="427"/>
      <c r="F144" s="427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8"/>
      <c r="B161" s="429"/>
      <c r="C161" s="429"/>
      <c r="D161" s="429"/>
      <c r="E161" s="429"/>
      <c r="F161" s="429"/>
      <c r="G161" s="96"/>
    </row>
    <row r="162" spans="1:7" ht="32.25" customHeight="1" x14ac:dyDescent="0.4">
      <c r="A162" s="430" t="s">
        <v>442</v>
      </c>
      <c r="B162" s="430"/>
      <c r="C162" s="430"/>
      <c r="D162" s="430"/>
      <c r="E162" s="430"/>
      <c r="F162" s="430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1"/>
      <c r="B172" s="432"/>
      <c r="C172" s="432"/>
      <c r="D172" s="432"/>
      <c r="E172" s="432"/>
      <c r="F172" s="432"/>
      <c r="G172" s="96"/>
    </row>
    <row r="173" spans="1:7" ht="32.25" customHeight="1" x14ac:dyDescent="0.4">
      <c r="A173" s="430" t="s">
        <v>304</v>
      </c>
      <c r="B173" s="430"/>
      <c r="C173" s="430"/>
      <c r="D173" s="430"/>
      <c r="E173" s="430"/>
      <c r="F173" s="430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3"/>
      <c r="C182" s="434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6"/>
      <c r="B184" s="426"/>
      <c r="C184" s="426"/>
      <c r="D184" s="426"/>
      <c r="E184" s="426"/>
      <c r="F184" s="426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9" t="s">
        <v>28</v>
      </c>
      <c r="B187" s="371" t="s">
        <v>29</v>
      </c>
      <c r="C187" s="371"/>
      <c r="D187" s="371" t="s">
        <v>42</v>
      </c>
      <c r="E187" s="372" t="s">
        <v>264</v>
      </c>
      <c r="F187" s="372" t="s">
        <v>295</v>
      </c>
      <c r="G187" s="96"/>
    </row>
    <row r="188" spans="1:7" ht="21" x14ac:dyDescent="0.4">
      <c r="A188" s="369"/>
      <c r="B188" s="100" t="s">
        <v>32</v>
      </c>
      <c r="C188" s="100" t="s">
        <v>31</v>
      </c>
      <c r="D188" s="371"/>
      <c r="E188" s="372"/>
      <c r="F188" s="372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6" t="s">
        <v>34</v>
      </c>
      <c r="B199" s="377"/>
      <c r="C199" s="378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2"/>
      <c r="B201" s="402"/>
      <c r="C201" s="402"/>
      <c r="D201" s="402"/>
      <c r="E201" s="402"/>
      <c r="F201" s="40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6" t="s">
        <v>34</v>
      </c>
      <c r="B223" s="377"/>
      <c r="C223" s="378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2"/>
      <c r="B225" s="402"/>
      <c r="C225" s="402"/>
      <c r="D225" s="402"/>
      <c r="E225" s="402"/>
      <c r="F225" s="40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3" t="s">
        <v>304</v>
      </c>
      <c r="B232" s="424"/>
      <c r="C232" s="424"/>
      <c r="D232" s="425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6" t="s">
        <v>34</v>
      </c>
      <c r="B241" s="377"/>
      <c r="C241" s="378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2"/>
      <c r="B246" s="402"/>
      <c r="C246" s="402"/>
      <c r="D246" s="402"/>
      <c r="E246" s="402"/>
      <c r="F246" s="40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9" t="s">
        <v>28</v>
      </c>
      <c r="B249" s="371" t="s">
        <v>29</v>
      </c>
      <c r="C249" s="371"/>
      <c r="D249" s="371" t="s">
        <v>42</v>
      </c>
      <c r="E249" s="372" t="s">
        <v>264</v>
      </c>
      <c r="F249" s="372" t="s">
        <v>295</v>
      </c>
      <c r="G249" s="96"/>
    </row>
    <row r="250" spans="1:7" ht="21" x14ac:dyDescent="0.4">
      <c r="A250" s="369"/>
      <c r="B250" s="100" t="s">
        <v>32</v>
      </c>
      <c r="C250" s="100" t="s">
        <v>31</v>
      </c>
      <c r="D250" s="371"/>
      <c r="E250" s="372"/>
      <c r="F250" s="372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6" t="s">
        <v>34</v>
      </c>
      <c r="B261" s="377"/>
      <c r="C261" s="378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6"/>
      <c r="B286" s="386"/>
      <c r="C286" s="386"/>
      <c r="D286" s="386"/>
      <c r="E286" s="386"/>
      <c r="F286" s="386"/>
      <c r="G286" s="96"/>
    </row>
    <row r="287" spans="1:7" ht="31.5" customHeight="1" x14ac:dyDescent="0.4">
      <c r="A287" s="422" t="s">
        <v>304</v>
      </c>
      <c r="B287" s="422"/>
      <c r="C287" s="422"/>
      <c r="D287" s="422"/>
      <c r="E287" s="422"/>
      <c r="F287" s="422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9" t="s">
        <v>28</v>
      </c>
      <c r="B304" s="371" t="s">
        <v>29</v>
      </c>
      <c r="C304" s="371"/>
      <c r="D304" s="371" t="s">
        <v>42</v>
      </c>
      <c r="E304" s="372" t="s">
        <v>264</v>
      </c>
      <c r="F304" s="372" t="s">
        <v>295</v>
      </c>
      <c r="G304" s="96"/>
    </row>
    <row r="305" spans="1:7" ht="21" x14ac:dyDescent="0.4">
      <c r="A305" s="369"/>
      <c r="B305" s="100" t="s">
        <v>32</v>
      </c>
      <c r="C305" s="100" t="s">
        <v>31</v>
      </c>
      <c r="D305" s="371"/>
      <c r="E305" s="372"/>
      <c r="F305" s="372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7"/>
      <c r="B352" s="407"/>
      <c r="C352" s="407"/>
      <c r="D352" s="407"/>
      <c r="E352" s="407"/>
      <c r="F352" s="407"/>
      <c r="G352" s="407"/>
    </row>
    <row r="353" spans="1:7" ht="32.25" customHeight="1" x14ac:dyDescent="0.4">
      <c r="A353" s="421" t="s">
        <v>304</v>
      </c>
      <c r="B353" s="421"/>
      <c r="C353" s="421"/>
      <c r="D353" s="421"/>
      <c r="E353" s="421"/>
      <c r="F353" s="421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9" t="s">
        <v>28</v>
      </c>
      <c r="B370" s="371" t="s">
        <v>29</v>
      </c>
      <c r="C370" s="371"/>
      <c r="D370" s="371" t="s">
        <v>42</v>
      </c>
      <c r="E370" s="372" t="s">
        <v>264</v>
      </c>
      <c r="F370" s="372" t="s">
        <v>295</v>
      </c>
      <c r="G370" s="96"/>
    </row>
    <row r="371" spans="1:7" ht="21" x14ac:dyDescent="0.4">
      <c r="A371" s="369"/>
      <c r="B371" s="100" t="s">
        <v>32</v>
      </c>
      <c r="C371" s="100" t="s">
        <v>31</v>
      </c>
      <c r="D371" s="371"/>
      <c r="E371" s="372"/>
      <c r="F371" s="372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19"/>
      <c r="B410" s="420"/>
      <c r="C410" s="420"/>
      <c r="D410" s="420"/>
      <c r="E410" s="420"/>
      <c r="F410" s="420"/>
      <c r="G410" s="420"/>
    </row>
    <row r="411" spans="1:7" ht="24.75" x14ac:dyDescent="0.4">
      <c r="A411" s="417" t="s">
        <v>313</v>
      </c>
      <c r="B411" s="417"/>
      <c r="C411" s="417"/>
      <c r="D411" s="417"/>
      <c r="E411" s="417"/>
      <c r="F411" s="417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9" t="s">
        <v>28</v>
      </c>
      <c r="B428" s="371" t="s">
        <v>29</v>
      </c>
      <c r="C428" s="371"/>
      <c r="D428" s="371" t="s">
        <v>42</v>
      </c>
      <c r="E428" s="372" t="s">
        <v>264</v>
      </c>
      <c r="F428" s="372" t="s">
        <v>295</v>
      </c>
      <c r="G428" s="96"/>
    </row>
    <row r="429" spans="1:7" ht="21" x14ac:dyDescent="0.4">
      <c r="A429" s="369"/>
      <c r="B429" s="100" t="s">
        <v>32</v>
      </c>
      <c r="C429" s="100" t="s">
        <v>31</v>
      </c>
      <c r="D429" s="371"/>
      <c r="E429" s="372"/>
      <c r="F429" s="372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7" t="s">
        <v>304</v>
      </c>
      <c r="B459" s="417"/>
      <c r="C459" s="417"/>
      <c r="D459" s="417"/>
      <c r="E459" s="417"/>
      <c r="F459" s="417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8" t="s">
        <v>405</v>
      </c>
      <c r="B473" s="418"/>
      <c r="C473" s="418"/>
      <c r="D473" s="418"/>
      <c r="E473" s="418"/>
      <c r="F473" s="418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3" t="s">
        <v>28</v>
      </c>
      <c r="B475" s="404" t="s">
        <v>29</v>
      </c>
      <c r="C475" s="404"/>
      <c r="D475" s="404" t="s">
        <v>42</v>
      </c>
      <c r="E475" s="405" t="s">
        <v>264</v>
      </c>
      <c r="F475" s="405" t="s">
        <v>295</v>
      </c>
      <c r="G475" s="96"/>
    </row>
    <row r="476" spans="1:7" ht="21" x14ac:dyDescent="0.4">
      <c r="A476" s="403"/>
      <c r="B476" s="254" t="s">
        <v>32</v>
      </c>
      <c r="C476" s="254" t="s">
        <v>31</v>
      </c>
      <c r="D476" s="404"/>
      <c r="E476" s="405"/>
      <c r="F476" s="405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8" t="s">
        <v>52</v>
      </c>
      <c r="B478" s="478"/>
      <c r="C478" s="478"/>
      <c r="D478" s="478"/>
      <c r="E478" s="478"/>
      <c r="F478" s="478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9" t="s">
        <v>443</v>
      </c>
      <c r="B484" s="480"/>
      <c r="C484" s="480"/>
      <c r="D484" s="480"/>
      <c r="E484" s="480"/>
      <c r="F484" s="480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1" t="s">
        <v>23</v>
      </c>
      <c r="B495" s="482"/>
      <c r="C495" s="482"/>
      <c r="D495" s="482"/>
      <c r="E495" s="482"/>
      <c r="F495" s="483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8"/>
      <c r="B507" s="388"/>
      <c r="C507" s="388"/>
      <c r="D507" s="388"/>
      <c r="E507" s="388"/>
      <c r="F507" s="388"/>
      <c r="G507" s="388"/>
    </row>
    <row r="508" spans="1:7" ht="26.25" customHeight="1" x14ac:dyDescent="0.5">
      <c r="A508" s="288" t="s">
        <v>304</v>
      </c>
      <c r="B508" s="415"/>
      <c r="C508" s="415"/>
      <c r="D508" s="415"/>
      <c r="E508" s="415"/>
      <c r="F508" s="415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6" t="s">
        <v>97</v>
      </c>
      <c r="B520" s="416"/>
      <c r="C520" s="416"/>
      <c r="D520" s="416"/>
      <c r="E520" s="416"/>
      <c r="F520" s="416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0" t="s">
        <v>28</v>
      </c>
      <c r="B522" s="370" t="s">
        <v>29</v>
      </c>
      <c r="C522" s="412"/>
      <c r="D522" s="371" t="s">
        <v>42</v>
      </c>
      <c r="E522" s="372" t="s">
        <v>264</v>
      </c>
      <c r="F522" s="372" t="s">
        <v>295</v>
      </c>
      <c r="G522" s="96"/>
    </row>
    <row r="523" spans="1:7" ht="21" x14ac:dyDescent="0.4">
      <c r="A523" s="411"/>
      <c r="B523" s="249" t="s">
        <v>32</v>
      </c>
      <c r="C523" s="250" t="s">
        <v>31</v>
      </c>
      <c r="D523" s="371"/>
      <c r="E523" s="372"/>
      <c r="F523" s="372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3"/>
      <c r="D525" s="413"/>
      <c r="E525" s="413"/>
      <c r="F525" s="414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6" t="s">
        <v>34</v>
      </c>
      <c r="B532" s="377"/>
      <c r="C532" s="378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6" t="s">
        <v>33</v>
      </c>
      <c r="B533" s="377"/>
      <c r="C533" s="378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2"/>
      <c r="B534" s="402"/>
      <c r="C534" s="402"/>
      <c r="D534" s="402"/>
      <c r="E534" s="402"/>
      <c r="F534" s="40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6"/>
      <c r="B546" s="407"/>
      <c r="C546" s="407"/>
      <c r="D546" s="407"/>
      <c r="E546" s="407"/>
      <c r="F546" s="407"/>
      <c r="G546" s="407"/>
    </row>
    <row r="547" spans="1:7" ht="35.25" customHeight="1" x14ac:dyDescent="0.4">
      <c r="A547" s="290" t="s">
        <v>304</v>
      </c>
      <c r="B547" s="265"/>
      <c r="C547" s="408"/>
      <c r="D547" s="408"/>
      <c r="E547" s="408"/>
      <c r="F547" s="409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4" t="s">
        <v>34</v>
      </c>
      <c r="B556" s="384"/>
      <c r="C556" s="396"/>
      <c r="D556" s="345">
        <f>SUM(B548:C555,B536:C545)</f>
        <v>0</v>
      </c>
      <c r="E556" s="90"/>
      <c r="F556" s="96"/>
      <c r="G556" s="96"/>
    </row>
    <row r="557" spans="1:7" ht="21" x14ac:dyDescent="0.4">
      <c r="A557" s="384" t="s">
        <v>33</v>
      </c>
      <c r="B557" s="384"/>
      <c r="C557" s="384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2"/>
      <c r="B562" s="402"/>
      <c r="C562" s="402"/>
      <c r="D562" s="402"/>
      <c r="E562" s="402"/>
      <c r="F562" s="402"/>
      <c r="G562" s="96"/>
    </row>
    <row r="563" spans="1:7" ht="22.5" x14ac:dyDescent="0.45">
      <c r="A563" s="383" t="s">
        <v>19</v>
      </c>
      <c r="B563" s="383"/>
      <c r="C563" s="383"/>
      <c r="D563" s="383"/>
      <c r="E563" s="383"/>
      <c r="F563" s="383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3" t="s">
        <v>28</v>
      </c>
      <c r="B565" s="404" t="s">
        <v>29</v>
      </c>
      <c r="C565" s="404"/>
      <c r="D565" s="404" t="s">
        <v>42</v>
      </c>
      <c r="E565" s="405" t="s">
        <v>264</v>
      </c>
      <c r="F565" s="405" t="s">
        <v>295</v>
      </c>
      <c r="G565" s="96"/>
    </row>
    <row r="566" spans="1:7" ht="21" x14ac:dyDescent="0.4">
      <c r="A566" s="403"/>
      <c r="B566" s="254" t="s">
        <v>32</v>
      </c>
      <c r="C566" s="254" t="s">
        <v>31</v>
      </c>
      <c r="D566" s="404"/>
      <c r="E566" s="405"/>
      <c r="F566" s="405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3" t="s">
        <v>10</v>
      </c>
      <c r="B568" s="394"/>
      <c r="C568" s="394"/>
      <c r="D568" s="394"/>
      <c r="E568" s="394"/>
      <c r="F568" s="395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4" t="s">
        <v>34</v>
      </c>
      <c r="B578" s="384"/>
      <c r="C578" s="396"/>
      <c r="D578" s="345">
        <f>SUM(B569:C577)</f>
        <v>0</v>
      </c>
      <c r="E578" s="90"/>
      <c r="F578" s="96"/>
      <c r="G578" s="96"/>
    </row>
    <row r="579" spans="1:7" ht="21" x14ac:dyDescent="0.4">
      <c r="A579" s="384" t="s">
        <v>33</v>
      </c>
      <c r="B579" s="384"/>
      <c r="C579" s="384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7" t="s">
        <v>23</v>
      </c>
      <c r="B581" s="398"/>
      <c r="C581" s="398"/>
      <c r="D581" s="398"/>
      <c r="E581" s="398"/>
      <c r="F581" s="399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0" t="s">
        <v>370</v>
      </c>
      <c r="B588" s="401"/>
      <c r="C588" s="401"/>
      <c r="D588" s="401"/>
      <c r="E588" s="401"/>
      <c r="F588" s="401"/>
      <c r="G588" s="401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4" t="s">
        <v>34</v>
      </c>
      <c r="B596" s="384"/>
      <c r="C596" s="396"/>
      <c r="D596" s="345">
        <f>SUM(B589:C595,B582:C587)</f>
        <v>0</v>
      </c>
      <c r="E596" s="90"/>
      <c r="F596" s="96"/>
      <c r="G596" s="96"/>
    </row>
    <row r="597" spans="1:7" ht="21" x14ac:dyDescent="0.4">
      <c r="A597" s="384" t="s">
        <v>33</v>
      </c>
      <c r="B597" s="384"/>
      <c r="C597" s="384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0" t="s">
        <v>168</v>
      </c>
      <c r="B600" s="391"/>
      <c r="C600" s="392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3" t="s">
        <v>8</v>
      </c>
      <c r="B602" s="383"/>
      <c r="C602" s="383"/>
      <c r="D602" s="383"/>
      <c r="E602" s="383"/>
      <c r="F602" s="383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9" t="s">
        <v>28</v>
      </c>
      <c r="B604" s="371" t="s">
        <v>29</v>
      </c>
      <c r="C604" s="371"/>
      <c r="D604" s="371" t="s">
        <v>42</v>
      </c>
      <c r="E604" s="372" t="s">
        <v>264</v>
      </c>
      <c r="F604" s="372" t="s">
        <v>295</v>
      </c>
      <c r="G604" s="96"/>
    </row>
    <row r="605" spans="1:7" ht="18.75" customHeight="1" x14ac:dyDescent="0.4">
      <c r="A605" s="369"/>
      <c r="B605" s="100" t="s">
        <v>32</v>
      </c>
      <c r="C605" s="100" t="s">
        <v>31</v>
      </c>
      <c r="D605" s="371"/>
      <c r="E605" s="372"/>
      <c r="F605" s="372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4"/>
      <c r="D607" s="374"/>
      <c r="E607" s="374"/>
      <c r="F607" s="375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4" t="s">
        <v>34</v>
      </c>
      <c r="B616" s="384"/>
      <c r="C616" s="384"/>
      <c r="D616" s="345">
        <f>SUM(B608:C615)</f>
        <v>0</v>
      </c>
      <c r="E616" s="385"/>
      <c r="F616" s="386"/>
      <c r="G616" s="96"/>
    </row>
    <row r="617" spans="1:7" ht="21" x14ac:dyDescent="0.4">
      <c r="A617" s="384" t="s">
        <v>33</v>
      </c>
      <c r="B617" s="384"/>
      <c r="C617" s="384"/>
      <c r="D617" s="298" t="e">
        <f>D616/(COUNT(B608:C615)*2)</f>
        <v>#DIV/0!</v>
      </c>
      <c r="E617" s="387"/>
      <c r="F617" s="388"/>
      <c r="G617" s="96"/>
    </row>
    <row r="618" spans="1:7" ht="21" x14ac:dyDescent="0.4">
      <c r="A618" s="128"/>
      <c r="B618" s="96"/>
      <c r="C618" s="389"/>
      <c r="D618" s="389"/>
      <c r="E618" s="389"/>
      <c r="F618" s="389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6" t="s">
        <v>34</v>
      </c>
      <c r="B629" s="377"/>
      <c r="C629" s="378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4"/>
      <c r="D632" s="374"/>
      <c r="E632" s="374"/>
      <c r="F632" s="375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6" t="s">
        <v>34</v>
      </c>
      <c r="B639" s="377"/>
      <c r="C639" s="378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79"/>
      <c r="B641" s="379"/>
      <c r="C641" s="379"/>
      <c r="D641" s="379"/>
      <c r="E641" s="379"/>
      <c r="F641" s="379"/>
      <c r="G641" s="379"/>
    </row>
    <row r="642" spans="1:7" ht="24.75" x14ac:dyDescent="0.4">
      <c r="A642" s="284" t="s">
        <v>26</v>
      </c>
      <c r="B642" s="374"/>
      <c r="C642" s="374"/>
      <c r="D642" s="374"/>
      <c r="E642" s="374"/>
      <c r="F642" s="375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0" t="s">
        <v>304</v>
      </c>
      <c r="B650" s="381"/>
      <c r="C650" s="381"/>
      <c r="D650" s="381"/>
      <c r="E650" s="381"/>
      <c r="F650" s="382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3" t="s">
        <v>346</v>
      </c>
      <c r="B665" s="383"/>
      <c r="C665" s="383"/>
      <c r="D665" s="383"/>
      <c r="E665" s="383"/>
      <c r="F665" s="383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9" t="s">
        <v>28</v>
      </c>
      <c r="B667" s="371" t="s">
        <v>29</v>
      </c>
      <c r="C667" s="371"/>
      <c r="D667" s="371" t="s">
        <v>42</v>
      </c>
      <c r="E667" s="372" t="s">
        <v>264</v>
      </c>
      <c r="F667" s="372" t="s">
        <v>295</v>
      </c>
      <c r="G667" s="96"/>
    </row>
    <row r="668" spans="1:7" ht="21" x14ac:dyDescent="0.4">
      <c r="A668" s="369"/>
      <c r="B668" s="100" t="s">
        <v>32</v>
      </c>
      <c r="C668" s="100" t="s">
        <v>31</v>
      </c>
      <c r="D668" s="371"/>
      <c r="E668" s="372"/>
      <c r="F668" s="372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3" t="s">
        <v>439</v>
      </c>
      <c r="B693" s="373"/>
      <c r="C693" s="373"/>
      <c r="D693" s="373"/>
      <c r="E693" s="373"/>
      <c r="F693" s="373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68" t="s">
        <v>28</v>
      </c>
      <c r="B695" s="370" t="s">
        <v>29</v>
      </c>
      <c r="C695" s="370"/>
      <c r="D695" s="371" t="s">
        <v>42</v>
      </c>
      <c r="E695" s="372" t="s">
        <v>264</v>
      </c>
      <c r="F695" s="372" t="s">
        <v>295</v>
      </c>
      <c r="G695" s="215"/>
    </row>
    <row r="696" spans="1:7" ht="21" x14ac:dyDescent="0.4">
      <c r="A696" s="369"/>
      <c r="B696" s="100" t="s">
        <v>32</v>
      </c>
      <c r="C696" s="100" t="s">
        <v>31</v>
      </c>
      <c r="D696" s="371"/>
      <c r="E696" s="372"/>
      <c r="F696" s="372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5" t="s">
        <v>299</v>
      </c>
      <c r="B698" s="366"/>
      <c r="C698" s="366"/>
      <c r="D698" s="366"/>
      <c r="E698" s="366"/>
      <c r="F698" s="367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3"/>
      <c r="C704" s="364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3"/>
      <c r="C705" s="364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5" t="s">
        <v>300</v>
      </c>
      <c r="B707" s="366"/>
      <c r="C707" s="366"/>
      <c r="D707" s="366"/>
      <c r="E707" s="366"/>
      <c r="F707" s="367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3"/>
      <c r="E1" s="473"/>
      <c r="F1" s="473"/>
      <c r="G1" s="473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4" t="s">
        <v>46</v>
      </c>
      <c r="B6" s="474"/>
      <c r="C6" s="474"/>
      <c r="D6" s="474"/>
      <c r="E6" s="474"/>
      <c r="F6" s="474"/>
      <c r="G6" s="79"/>
    </row>
    <row r="7" spans="1:7" s="2" customFormat="1" ht="21.75" customHeight="1" x14ac:dyDescent="0.45">
      <c r="A7" s="475" t="str">
        <f>'Page de garde'!D18</f>
        <v>Ksour Essef</v>
      </c>
      <c r="B7" s="475"/>
      <c r="C7" s="475"/>
      <c r="D7" s="475"/>
      <c r="E7" s="475"/>
      <c r="F7" s="475"/>
      <c r="G7" s="79"/>
    </row>
    <row r="8" spans="1:7" s="2" customFormat="1" ht="24" x14ac:dyDescent="0.45">
      <c r="A8" s="4" t="s">
        <v>39</v>
      </c>
      <c r="B8" s="476">
        <f>'A4 Exploitation'!B9:F9</f>
        <v>0</v>
      </c>
      <c r="C8" s="476"/>
      <c r="D8" s="476"/>
      <c r="E8" s="476"/>
      <c r="F8" s="476"/>
      <c r="G8" s="79"/>
    </row>
    <row r="9" spans="1:7" s="2" customFormat="1" ht="24" x14ac:dyDescent="0.45">
      <c r="A9" s="5" t="s">
        <v>41</v>
      </c>
      <c r="B9" s="477">
        <f>'A4 Exploitation'!B10:F10</f>
        <v>0</v>
      </c>
      <c r="C9" s="477"/>
      <c r="D9" s="477"/>
      <c r="E9" s="477"/>
      <c r="F9" s="477"/>
      <c r="G9" s="79"/>
    </row>
    <row r="10" spans="1:7" s="2" customFormat="1" ht="24" x14ac:dyDescent="0.45">
      <c r="A10" s="4" t="s">
        <v>40</v>
      </c>
      <c r="B10" s="472">
        <f>'A4 Exploitation'!B11:F11</f>
        <v>0</v>
      </c>
      <c r="C10" s="472"/>
      <c r="D10" s="472"/>
      <c r="E10" s="472"/>
      <c r="F10" s="472"/>
      <c r="G10" s="79"/>
    </row>
    <row r="11" spans="1:7" s="2" customFormat="1" ht="24" x14ac:dyDescent="0.45">
      <c r="A11" s="4" t="s">
        <v>248</v>
      </c>
      <c r="B11" s="464" t="e">
        <f>D215</f>
        <v>#DIV/0!</v>
      </c>
      <c r="C11" s="464"/>
      <c r="D11" s="464"/>
      <c r="E11" s="464"/>
      <c r="F11" s="464"/>
      <c r="G11" s="79"/>
    </row>
    <row r="12" spans="1:7" s="2" customFormat="1" ht="22.5" x14ac:dyDescent="0.45">
      <c r="A12" s="1"/>
      <c r="D12" s="443"/>
      <c r="E12" s="443"/>
      <c r="F12" s="443"/>
      <c r="G12" s="443"/>
    </row>
    <row r="13" spans="1:7" s="2" customFormat="1" ht="11.25" customHeight="1" x14ac:dyDescent="0.3">
      <c r="A13" s="465" t="s">
        <v>28</v>
      </c>
      <c r="B13" s="466" t="s">
        <v>29</v>
      </c>
      <c r="C13" s="466"/>
      <c r="D13" s="466" t="s">
        <v>42</v>
      </c>
      <c r="E13" s="466" t="s">
        <v>158</v>
      </c>
      <c r="F13" s="466" t="s">
        <v>159</v>
      </c>
    </row>
    <row r="14" spans="1:7" s="2" customFormat="1" ht="12.75" customHeight="1" x14ac:dyDescent="0.3">
      <c r="A14" s="465"/>
      <c r="B14" s="18" t="s">
        <v>32</v>
      </c>
      <c r="C14" s="18" t="s">
        <v>31</v>
      </c>
      <c r="D14" s="466"/>
      <c r="E14" s="466"/>
      <c r="F14" s="466"/>
      <c r="G14" s="78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9" t="s">
        <v>0</v>
      </c>
      <c r="B16" s="470"/>
      <c r="C16" s="470"/>
      <c r="D16" s="470"/>
      <c r="E16" s="470"/>
      <c r="F16" s="470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1" t="s">
        <v>34</v>
      </c>
      <c r="B22" s="455"/>
      <c r="C22" s="456"/>
      <c r="D22" s="330">
        <f>SUM(B17:C21)</f>
        <v>0</v>
      </c>
    </row>
    <row r="23" spans="1:7" x14ac:dyDescent="0.3">
      <c r="A23" s="450" t="s">
        <v>249</v>
      </c>
      <c r="B23" s="451"/>
      <c r="C23" s="452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3" t="s">
        <v>4</v>
      </c>
      <c r="B25" s="454"/>
      <c r="C25" s="454"/>
      <c r="D25" s="454"/>
      <c r="E25" s="454"/>
      <c r="F25" s="454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0" t="s">
        <v>34</v>
      </c>
      <c r="B33" s="451"/>
      <c r="C33" s="452"/>
      <c r="D33" s="329">
        <f>SUM(B26:C32)</f>
        <v>0</v>
      </c>
    </row>
    <row r="34" spans="1:6" x14ac:dyDescent="0.3">
      <c r="A34" s="450" t="s">
        <v>249</v>
      </c>
      <c r="B34" s="451"/>
      <c r="C34" s="452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3" t="s">
        <v>178</v>
      </c>
      <c r="B36" s="454"/>
      <c r="C36" s="454"/>
      <c r="D36" s="454"/>
      <c r="E36" s="454"/>
      <c r="F36" s="454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0" t="s">
        <v>34</v>
      </c>
      <c r="B42" s="451"/>
      <c r="C42" s="452"/>
      <c r="D42" s="329">
        <f>SUM(B37:C41)</f>
        <v>0</v>
      </c>
    </row>
    <row r="43" spans="1:6" x14ac:dyDescent="0.3">
      <c r="A43" s="450" t="s">
        <v>249</v>
      </c>
      <c r="B43" s="451"/>
      <c r="C43" s="452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9" t="s">
        <v>405</v>
      </c>
      <c r="B45" s="460"/>
      <c r="C45" s="460"/>
      <c r="D45" s="460"/>
      <c r="E45" s="460"/>
      <c r="F45" s="461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0" t="s">
        <v>34</v>
      </c>
      <c r="B58" s="451"/>
      <c r="C58" s="452"/>
      <c r="D58" s="341">
        <f>SUM(B46:C57)</f>
        <v>0</v>
      </c>
    </row>
    <row r="59" spans="1:6" x14ac:dyDescent="0.3">
      <c r="A59" s="450" t="s">
        <v>249</v>
      </c>
      <c r="B59" s="451"/>
      <c r="C59" s="452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2" t="s">
        <v>19</v>
      </c>
      <c r="B61" s="463"/>
      <c r="C61" s="463"/>
      <c r="D61" s="463"/>
      <c r="E61" s="463"/>
      <c r="F61" s="463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0" t="s">
        <v>34</v>
      </c>
      <c r="B68" s="451"/>
      <c r="C68" s="452"/>
      <c r="D68" s="329">
        <f>SUM(B62:C67)</f>
        <v>0</v>
      </c>
    </row>
    <row r="69" spans="1:6" x14ac:dyDescent="0.3">
      <c r="A69" s="450" t="s">
        <v>249</v>
      </c>
      <c r="B69" s="451"/>
      <c r="C69" s="452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3" t="s">
        <v>8</v>
      </c>
      <c r="B71" s="454"/>
      <c r="C71" s="454"/>
      <c r="D71" s="454"/>
      <c r="E71" s="454"/>
      <c r="F71" s="454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0" t="s">
        <v>34</v>
      </c>
      <c r="B79" s="451"/>
      <c r="C79" s="452"/>
      <c r="D79" s="329">
        <f>SUM(B72:C78)</f>
        <v>0</v>
      </c>
    </row>
    <row r="80" spans="1:6" x14ac:dyDescent="0.3">
      <c r="A80" s="450" t="s">
        <v>249</v>
      </c>
      <c r="B80" s="451"/>
      <c r="C80" s="452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3" t="s">
        <v>463</v>
      </c>
      <c r="B82" s="454"/>
      <c r="C82" s="454"/>
      <c r="D82" s="454"/>
      <c r="E82" s="454"/>
      <c r="F82" s="454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0" t="s">
        <v>34</v>
      </c>
      <c r="B100" s="451"/>
      <c r="C100" s="452"/>
      <c r="D100" s="329">
        <f>SUM(B83:C99)</f>
        <v>0</v>
      </c>
    </row>
    <row r="101" spans="1:6" x14ac:dyDescent="0.3">
      <c r="A101" s="450" t="s">
        <v>249</v>
      </c>
      <c r="B101" s="451"/>
      <c r="C101" s="452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3" t="s">
        <v>170</v>
      </c>
      <c r="B103" s="454"/>
      <c r="C103" s="454"/>
      <c r="D103" s="454"/>
      <c r="E103" s="454"/>
      <c r="F103" s="454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0" t="s">
        <v>34</v>
      </c>
      <c r="B118" s="451"/>
      <c r="C118" s="452"/>
      <c r="D118" s="329">
        <f>SUM(B104:C117)</f>
        <v>0</v>
      </c>
    </row>
    <row r="119" spans="1:6" x14ac:dyDescent="0.3">
      <c r="A119" s="450" t="s">
        <v>249</v>
      </c>
      <c r="B119" s="451"/>
      <c r="C119" s="452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3" t="s">
        <v>171</v>
      </c>
      <c r="B122" s="454"/>
      <c r="C122" s="454"/>
      <c r="D122" s="454"/>
      <c r="E122" s="454"/>
      <c r="F122" s="454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0" t="s">
        <v>34</v>
      </c>
      <c r="B134" s="451"/>
      <c r="C134" s="452"/>
      <c r="D134" s="329">
        <f>SUM(B123:C133)</f>
        <v>0</v>
      </c>
    </row>
    <row r="135" spans="1:6" x14ac:dyDescent="0.3">
      <c r="A135" s="450" t="s">
        <v>249</v>
      </c>
      <c r="B135" s="451"/>
      <c r="C135" s="452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3" t="s">
        <v>154</v>
      </c>
      <c r="B137" s="454"/>
      <c r="C137" s="454"/>
      <c r="D137" s="454"/>
      <c r="E137" s="454"/>
      <c r="F137" s="454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0" t="s">
        <v>34</v>
      </c>
      <c r="B149" s="451"/>
      <c r="C149" s="452"/>
      <c r="D149" s="329">
        <f>SUM(B138:C148)</f>
        <v>0</v>
      </c>
    </row>
    <row r="150" spans="1:6" x14ac:dyDescent="0.3">
      <c r="A150" s="450" t="s">
        <v>249</v>
      </c>
      <c r="B150" s="451"/>
      <c r="C150" s="452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3" t="s">
        <v>61</v>
      </c>
      <c r="B152" s="454"/>
      <c r="C152" s="454"/>
      <c r="D152" s="454"/>
      <c r="E152" s="454"/>
      <c r="F152" s="454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0" t="s">
        <v>34</v>
      </c>
      <c r="B165" s="451"/>
      <c r="C165" s="452"/>
      <c r="D165" s="329">
        <f>SUM(B153:C164)</f>
        <v>0</v>
      </c>
    </row>
    <row r="166" spans="1:6" x14ac:dyDescent="0.3">
      <c r="A166" s="450" t="s">
        <v>249</v>
      </c>
      <c r="B166" s="451"/>
      <c r="C166" s="452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3" t="s">
        <v>176</v>
      </c>
      <c r="B168" s="454"/>
      <c r="C168" s="454"/>
      <c r="D168" s="454"/>
      <c r="E168" s="454"/>
      <c r="F168" s="454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0" t="s">
        <v>34</v>
      </c>
      <c r="B177" s="455"/>
      <c r="C177" s="456"/>
      <c r="D177" s="330">
        <f>SUM(B169:C176)</f>
        <v>0</v>
      </c>
    </row>
    <row r="178" spans="1:6" x14ac:dyDescent="0.3">
      <c r="A178" s="450" t="s">
        <v>249</v>
      </c>
      <c r="B178" s="451"/>
      <c r="C178" s="452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3" t="s">
        <v>64</v>
      </c>
      <c r="B180" s="454"/>
      <c r="C180" s="454"/>
      <c r="D180" s="454"/>
      <c r="E180" s="454"/>
      <c r="F180" s="454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0" t="s">
        <v>34</v>
      </c>
      <c r="B185" s="451"/>
      <c r="C185" s="452"/>
      <c r="D185" s="329">
        <f>SUM(B181:C184)</f>
        <v>0</v>
      </c>
    </row>
    <row r="186" spans="1:6" x14ac:dyDescent="0.3">
      <c r="A186" s="450" t="s">
        <v>249</v>
      </c>
      <c r="B186" s="451"/>
      <c r="C186" s="452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7" t="s">
        <v>15</v>
      </c>
      <c r="B188" s="458"/>
      <c r="C188" s="458"/>
      <c r="D188" s="458"/>
      <c r="E188" s="458"/>
      <c r="F188" s="458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0" t="s">
        <v>34</v>
      </c>
      <c r="B193" s="451"/>
      <c r="C193" s="452"/>
      <c r="D193" s="329">
        <f>SUM(B189:C192)</f>
        <v>0</v>
      </c>
    </row>
    <row r="194" spans="1:7" x14ac:dyDescent="0.3">
      <c r="A194" s="450" t="s">
        <v>249</v>
      </c>
      <c r="B194" s="451"/>
      <c r="C194" s="452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3" t="s">
        <v>65</v>
      </c>
      <c r="B196" s="454"/>
      <c r="C196" s="454"/>
      <c r="D196" s="454"/>
      <c r="E196" s="454"/>
      <c r="F196" s="454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0" t="s">
        <v>34</v>
      </c>
      <c r="B202" s="451"/>
      <c r="C202" s="452"/>
      <c r="D202" s="329">
        <f>SUM(B197:C201)</f>
        <v>0</v>
      </c>
    </row>
    <row r="203" spans="1:7" x14ac:dyDescent="0.3">
      <c r="A203" s="450" t="s">
        <v>249</v>
      </c>
      <c r="B203" s="451"/>
      <c r="C203" s="452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3" t="s">
        <v>175</v>
      </c>
      <c r="B205" s="454"/>
      <c r="C205" s="454"/>
      <c r="D205" s="454"/>
      <c r="E205" s="454"/>
      <c r="F205" s="454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0" t="s">
        <v>34</v>
      </c>
      <c r="B210" s="451"/>
      <c r="C210" s="452"/>
      <c r="D210" s="34">
        <f>SUM(B206:C209)</f>
        <v>0</v>
      </c>
    </row>
    <row r="211" spans="1:6" x14ac:dyDescent="0.3">
      <c r="A211" s="450" t="s">
        <v>249</v>
      </c>
      <c r="B211" s="451"/>
      <c r="C211" s="452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MJ</cp:lastModifiedBy>
  <cp:lastPrinted>2019-01-11T11:00:47Z</cp:lastPrinted>
  <dcterms:created xsi:type="dcterms:W3CDTF">2015-10-03T07:44:26Z</dcterms:created>
  <dcterms:modified xsi:type="dcterms:W3CDTF">2019-09-30T13:20:05Z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