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916" activeTab="3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0" i="39" l="1"/>
  <c r="B8" i="39"/>
  <c r="B721" i="36" l="1"/>
  <c r="B700" i="36"/>
  <c r="B668" i="36"/>
  <c r="B605" i="36"/>
  <c r="B565" i="36"/>
  <c r="B471" i="36"/>
  <c r="B424" i="36"/>
  <c r="B366" i="36"/>
  <c r="B299" i="36"/>
  <c r="B244" i="36"/>
  <c r="B185" i="36"/>
  <c r="B129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C191" i="43" l="1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F471" i="42"/>
  <c r="E471" i="42"/>
  <c r="F424" i="42"/>
  <c r="E424" i="42"/>
  <c r="F366" i="42"/>
  <c r="E366" i="42"/>
  <c r="F299" i="42"/>
  <c r="E299" i="42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D424" i="42"/>
  <c r="B424" i="42" s="1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9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D424" i="36"/>
  <c r="D366" i="36"/>
  <c r="D299" i="36"/>
  <c r="D244" i="36"/>
  <c r="D185" i="36"/>
  <c r="D129" i="36"/>
  <c r="D43" i="36"/>
  <c r="B43" i="36" s="1"/>
  <c r="D650" i="38" l="1"/>
  <c r="D651" i="38" s="1"/>
  <c r="D390" i="42"/>
  <c r="D391" i="42" s="1"/>
  <c r="D203" i="38"/>
  <c r="D204" i="38" s="1"/>
  <c r="D227" i="40"/>
  <c r="D228" i="40" s="1"/>
  <c r="D299" i="42"/>
  <c r="B299" i="42" s="1"/>
  <c r="D300" i="42" s="1"/>
  <c r="D301" i="42" s="1"/>
  <c r="D525" i="42"/>
  <c r="B525" i="42" s="1"/>
  <c r="D627" i="40"/>
  <c r="D471" i="40"/>
  <c r="B471" i="40" s="1"/>
  <c r="D627" i="42"/>
  <c r="D628" i="42" s="1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588" i="42"/>
  <c r="D589" i="42" s="1"/>
  <c r="D133" i="43"/>
  <c r="D134" i="43" s="1"/>
  <c r="D149" i="43"/>
  <c r="D150" i="43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425" i="42"/>
  <c r="D44" i="42"/>
  <c r="B721" i="42"/>
  <c r="D722" i="42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198" i="39" l="1"/>
  <c r="D199" i="39" s="1"/>
  <c r="B11" i="39" s="1"/>
  <c r="D248" i="38"/>
  <c r="D249" i="38" s="1"/>
  <c r="B80" i="29" s="1"/>
  <c r="D370" i="40"/>
  <c r="D371" i="40" s="1"/>
  <c r="B99" i="29" s="1"/>
  <c r="D198" i="41"/>
  <c r="D199" i="41" s="1"/>
  <c r="D246" i="38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43"/>
  <c r="B182" i="29"/>
  <c r="D606" i="38"/>
  <c r="D607" i="38" s="1"/>
  <c r="D672" i="38"/>
  <c r="D673" i="38" s="1"/>
  <c r="B152" i="29" s="1"/>
  <c r="D723" i="38"/>
  <c r="B129" i="38"/>
  <c r="D130" i="38" s="1"/>
  <c r="D131" i="38" s="1"/>
  <c r="B62" i="29" s="1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80" i="29" l="1"/>
  <c r="D187" i="38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<sst xmlns="http://schemas.openxmlformats.org/spreadsheetml/2006/main" count="5178" uniqueCount="559">
  <si>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</si>
  <si>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</si>
  <si>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</si>
  <si>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</si>
  <si>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</si>
  <si>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</si>
  <si>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</si>
  <si>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</si>
  <si>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</si>
  <si>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</si>
  <si>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</si>
  <si>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</si>
  <si>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</si>
  <si>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</si>
  <si>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</si>
  <si>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</si>
  <si>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</si>
  <si>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</si>
  <si>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</si>
  <si>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</si>
  <si>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</si>
  <si>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</si>
  <si>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</si>
  <si>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</si>
  <si>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</si>
  <si>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</si>
  <si>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</si>
  <si>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</si>
  <si>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</si>
  <si>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</si>
  <si>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</si>
  <si>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</si>
  <si>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</si>
  <si>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</si>
  <si>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</si>
  <si>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</si>
  <si>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</si>
  <si>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</si>
  <si>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</si>
  <si>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</si>
  <si>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</si>
  <si>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</si>
  <si>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</si>
  <si>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</si>
  <si>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</si>
  <si>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</si>
  <si>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</si>
  <si>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</si>
  <si>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</si>
  <si>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</si>
  <si>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</si>
  <si>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</si>
  <si>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</si>
  <si>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</si>
  <si>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</si>
  <si>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</si>
  <si>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</si>
  <si>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</si>
  <si>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</si>
  <si>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</si>
  <si>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</si>
  <si>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</si>
  <si>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</si>
  <si>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</si>
  <si>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</si>
  <si>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</si>
  <si>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</si>
  <si>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</si>
  <si>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</si>
  <si>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</si>
  <si>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</si>
  <si>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</si>
  <si>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</si>
  <si>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</si>
  <si>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</si>
  <si>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</si>
  <si>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</si>
  <si>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</si>
  <si>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</si>
  <si>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</si>
  <si>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</si>
  <si>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</si>
  <si>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</si>
  <si>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</si>
  <si>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</si>
  <si>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</si>
  <si>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</si>
  <si>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</si>
  <si>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</si>
  <si>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</si>
  <si>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</si>
  <si>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</si>
  <si>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</si>
  <si>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</si>
  <si>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</si>
  <si>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</si>
  <si>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</si>
  <si>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</si>
  <si>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</si>
  <si>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</si>
  <si>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</si>
  <si>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</si>
  <si>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</si>
  <si>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</si>
  <si>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</si>
  <si>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</si>
  <si>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</si>
  <si>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</si>
  <si>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</si>
  <si>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</si>
  <si>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</si>
  <si>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</si>
  <si>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</si>
  <si>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</si>
  <si>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</si>
  <si>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</si>
  <si>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</si>
  <si>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</si>
  <si>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</si>
  <si>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</si>
  <si>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</si>
  <si>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</si>
  <si>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</si>
  <si>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</si>
  <si>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</si>
  <si>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</si>
  <si>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</si>
  <si>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</si>
  <si>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</si>
  <si>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</si>
  <si>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</si>
  <si>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</si>
  <si>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</si>
  <si>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</si>
  <si>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</si>
  <si>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</si>
  <si>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</si>
  <si>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</si>
  <si>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</si>
  <si>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</si>
  <si>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</si>
  <si>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</si>
  <si>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</si>
  <si>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</si>
  <si>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</si>
  <si>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</si>
  <si>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</si>
  <si>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</si>
  <si>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</si>
  <si>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</si>
  <si>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</si>
  <si>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</si>
  <si>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</si>
  <si>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</si>
  <si>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</si>
  <si>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</si>
  <si>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</si>
  <si>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</si>
  <si>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</si>
  <si>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</si>
  <si>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</si>
  <si>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</si>
  <si>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</si>
  <si>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</si>
  <si>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</si>
  <si>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</si>
  <si>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</si>
  <si>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</si>
  <si>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</si>
  <si>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</si>
  <si>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</si>
  <si>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</si>
  <si>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</si>
  <si>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</si>
  <si>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</si>
  <si>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</si>
  <si>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</si>
  <si>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</si>
  <si>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</si>
  <si>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</si>
  <si>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</si>
  <si>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</si>
  <si>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</si>
  <si>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</si>
  <si>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</si>
  <si>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</si>
  <si>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</si>
  <si>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</si>
  <si>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</si>
  <si>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</si>
  <si>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</si>
  <si>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</si>
  <si>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</si>
  <si>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</si>
  <si>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</si>
  <si>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</si>
  <si>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</si>
  <si>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</si>
  <si>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</si>
  <si>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</si>
  <si>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</si>
  <si>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</si>
  <si>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</si>
  <si>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</si>
  <si>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</si>
  <si>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</si>
  <si>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</si>
  <si>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</si>
  <si>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</si>
  <si>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</si>
  <si>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</si>
  <si>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</si>
  <si>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</si>
  <si>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</si>
  <si>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</si>
  <si>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</si>
  <si>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</si>
  <si>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</si>
  <si>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</si>
  <si>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</si>
  <si>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</si>
  <si>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</si>
  <si>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</si>
  <si>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</si>
  <si>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</si>
  <si>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</si>
  <si>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</si>
  <si>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</si>
  <si>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</si>
  <si>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</si>
  <si>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</si>
  <si>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</si>
  <si>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</si>
  <si>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</si>
  <si>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</si>
  <si>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</si>
  <si>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</si>
  <si>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</si>
  <si>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</si>
  <si>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</si>
  <si>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</si>
  <si>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</si>
  <si>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</si>
  <si>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</si>
  <si>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</si>
  <si>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</si>
  <si>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</si>
  <si>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</si>
  <si>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</si>
  <si>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</si>
  <si>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</si>
  <si>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</si>
  <si>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</si>
  <si>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</si>
  <si>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</si>
  <si>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</si>
  <si>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</si>
  <si>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</si>
  <si>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</si>
  <si>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</si>
  <si>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</si>
  <si>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</si>
  <si>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</si>
  <si>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</si>
  <si>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</si>
  <si>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</si>
  <si>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</si>
  <si>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</si>
  <si>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</si>
  <si>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</si>
  <si>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</si>
  <si>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</si>
  <si>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</si>
  <si>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</si>
  <si>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</si>
  <si>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</si>
  <si>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</si>
  <si>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</si>
  <si>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</si>
  <si>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</si>
  <si>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</si>
  <si>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</si>
  <si>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</si>
  <si>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</si>
  <si>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</si>
  <si>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</si>
  <si>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</si>
  <si>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</si>
  <si>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</si>
  <si>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</si>
  <si>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</si>
  <si>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</si>
  <si>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</si>
  <si>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</si>
  <si>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</si>
  <si>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</si>
  <si>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</si>
  <si>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</si>
  <si>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</si>
  <si>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</si>
  <si>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</si>
  <si>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</si>
  <si>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</si>
  <si>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</si>
  <si>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</si>
  <si>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</si>
  <si>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</si>
  <si>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</si>
  <si>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</si>
  <si>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</si>
  <si>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</si>
  <si>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</si>
  <si>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</si>
  <si>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</si>
  <si>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</si>
  <si>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</si>
  <si>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</si>
  <si>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</si>
  <si>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</si>
  <si>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</si>
  <si>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</si>
  <si>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</si>
  <si>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</si>
  <si>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</si>
  <si>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</si>
  <si>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</si>
  <si>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</si>
  <si>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</si>
  <si>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</si>
  <si>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</si>
  <si>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</si>
  <si>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</si>
  <si>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</si>
  <si>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</si>
  <si>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</si>
  <si>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</si>
  <si>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</si>
  <si>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</si>
  <si>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</si>
  <si>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</si>
  <si>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</si>
  <si>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</si>
  <si>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</si>
  <si>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</si>
  <si>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</si>
  <si>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</si>
  <si>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</si>
  <si>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</si>
  <si>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</si>
  <si>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</si>
  <si>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</si>
  <si>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</si>
  <si>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</si>
  <si>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</si>
  <si>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</si>
  <si>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</si>
  <si>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</si>
  <si>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</si>
  <si>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</si>
  <si>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</si>
  <si>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</si>
  <si>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</si>
  <si>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</si>
  <si>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</si>
  <si>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</si>
  <si>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</si>
  <si>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</si>
  <si>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</si>
  <si>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</si>
  <si>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</si>
  <si>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</si>
  <si>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</si>
  <si>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</si>
  <si>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</si>
  <si>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</si>
  <si>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</si>
  <si>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</si>
  <si>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</si>
  <si>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</si>
  <si>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</si>
  <si>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</si>
  <si>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</si>
  <si>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</si>
  <si>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</si>
  <si>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</si>
  <si>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</si>
  <si>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</si>
  <si>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</si>
  <si>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</si>
  <si>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</si>
  <si>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</si>
  <si>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</si>
  <si>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</si>
  <si>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</si>
  <si>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</si>
  <si>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</si>
  <si>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</si>
  <si>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</si>
  <si>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</si>
  <si>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</si>
  <si>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</si>
  <si>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</si>
  <si>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</si>
  <si>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</si>
  <si>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</si>
  <si>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</si>
  <si>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</si>
  <si>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</si>
  <si>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</si>
  <si>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</si>
  <si>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</si>
  <si>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</si>
  <si>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</si>
  <si>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</si>
  <si>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</si>
  <si>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</si>
  <si>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</si>
  <si>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</si>
  <si>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</si>
  <si>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</si>
  <si>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</si>
  <si>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</si>
  <si>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</si>
  <si>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</si>
  <si>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</si>
  <si>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</si>
  <si>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</si>
  <si>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</si>
  <si>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</si>
  <si>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</si>
  <si>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</si>
  <si>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</si>
  <si>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</si>
  <si>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</si>
  <si>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</si>
  <si>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</si>
  <si>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</si>
  <si>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</si>
  <si>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</si>
  <si>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</si>
  <si>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</si>
  <si>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</si>
  <si>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</si>
  <si>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</si>
  <si>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</si>
  <si>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</si>
  <si>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</si>
  <si>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</si>
  <si>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</si>
  <si>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</si>
  <si>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</si>
  <si>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</si>
  <si>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</si>
  <si>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</si>
  <si>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</si>
  <si>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</si>
  <si>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</si>
  <si>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</si>
  <si>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</si>
  <si>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</si>
  <si>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</si>
  <si>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</si>
  <si>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</si>
  <si>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</si>
  <si>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</si>
  <si>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</si>
  <si>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</si>
  <si>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</si>
  <si>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</si>
  <si>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</si>
  <si>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</si>
  <si>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</si>
  <si>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</si>
  <si>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</si>
  <si>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</si>
  <si>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</si>
  <si>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</si>
  <si>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 et chefs rayon</t>
  </si>
  <si>
    <t>Ksour Essef</t>
  </si>
  <si>
    <t>Vérification des poids
des pains Sopral 
Campagne 164g
pain olive 176g
baguette 194</t>
  </si>
  <si>
    <t>Hotte non propre</t>
  </si>
  <si>
    <t xml:space="preserve">Vérification rigoureuse des DLC des produits </t>
  </si>
  <si>
    <t xml:space="preserve">Assurer le suivi 
permernant de la traçabilité
 des produits </t>
  </si>
  <si>
    <t>Utilisation interdite
 dans le nettoyage du rayon</t>
  </si>
  <si>
    <t xml:space="preserve">Présence de givre dans l'article de filets de poisson blanc </t>
  </si>
  <si>
    <t>Présence de givres dans les éléments des produits surgelés</t>
  </si>
  <si>
    <t>Transmettre la réclamation à la qualité pour avis</t>
  </si>
  <si>
    <t>Assurer un nettoyage rigoureux</t>
  </si>
  <si>
    <t xml:space="preserve">Des portions exposées présentaient des DLC dépassées le jour de l'audit:
- Rapé Mozarella 15/02/2019.
-Mozarella 15/02/2019.
-Fromage ferm-light 17/02/2019.
-Edam majesté 16/02/2019. (voir photos)
</t>
  </si>
  <si>
    <t xml:space="preserve">Salami Fromage Mazraa non enrigstré dans la fiche de traçabilité du 10/02/2019
</t>
  </si>
  <si>
    <t>Présence de bouteilles de vinaigre dans le rayon</t>
  </si>
  <si>
    <t>Un des couteaux et plan de travail endommagés</t>
  </si>
  <si>
    <t xml:space="preserve">Stockage de crevettes et de daurades sauvages dans la chambre froide sans
 attestation de salubrité
</t>
  </si>
  <si>
    <t>Même les gratuités doivent être munies de leurs documents sanitaires.</t>
  </si>
  <si>
    <t xml:space="preserve">Exposition d'un bocal d'épices présentant une date limite expirée depuis janvier 2019 </t>
  </si>
  <si>
    <t xml:space="preserve">5 bouteilles d'huile de maïs Lesieur exposées dans le rayon sans identification de DF et DLUO  </t>
  </si>
  <si>
    <t>Absence de suivi des températures pour un élément de stockage des produits surgelés</t>
  </si>
  <si>
    <t>Exposition d'une unité de jambon fumé avec DLC de 11/02/2019 le jour de l'audit</t>
  </si>
  <si>
    <t>Renforcer le contrôle de la chaîne du froid</t>
  </si>
  <si>
    <t>Assurer le suivi régulier des dagtes de péremption</t>
  </si>
  <si>
    <t>Renforcer les contrôles des durées des vies</t>
  </si>
  <si>
    <t>Renforcer les contrôles de l'étiquetage</t>
  </si>
  <si>
    <t>Absence de savon liquide</t>
  </si>
  <si>
    <t>Mettre le savon à disposition</t>
  </si>
  <si>
    <t>Assurer le contrôle des températures de toutes les unités froid</t>
  </si>
  <si>
    <t>Dégivrer les mebles et renforcer les contrôles</t>
  </si>
  <si>
    <t>Absence de distributeur de papier</t>
  </si>
  <si>
    <t>Mettre le distributeur à disposition</t>
  </si>
  <si>
    <t>DEIV non fonctionnels dans plusieurs rayons
-charcuterie 
-poisonnerie ( voir photos)</t>
  </si>
  <si>
    <t>Réparation nécessaire</t>
  </si>
  <si>
    <t>Local déchet sans porte</t>
  </si>
  <si>
    <t>Installer une porte</t>
  </si>
  <si>
    <t>Dr Hatem KARAA</t>
  </si>
  <si>
    <t>Directeur du magasin et chefs de rayons</t>
  </si>
  <si>
    <t>02 tests de traçabilité sur les produits tarte aux fruits lot 8326703062019 et tarte confiture 2311 2018 ont été concluant</t>
  </si>
  <si>
    <t xml:space="preserve">Etiquetage des produits azur de "saveur de Tunisie" non conformes
</t>
  </si>
  <si>
    <t xml:space="preserve">Exiger auprés "saveur de Tunisie" un étiquetage conforme à la règlementation en vigueur
</t>
  </si>
  <si>
    <t>pain aux céréales SOPRAL poids de 192g au lieu de 200 g</t>
  </si>
  <si>
    <t>Aviser le fournisseur SOPRAL des écarts de poids</t>
  </si>
  <si>
    <t>Renforcer les opérations de nettoyage du mur (côté broches du rotissoire)</t>
  </si>
  <si>
    <t>Eviter de poser les gants du four au poste lave mains</t>
  </si>
  <si>
    <t>Absence d'enregistrement prouvant la réalisation des opérations de décontamination des œufs et des crudités</t>
  </si>
  <si>
    <t>Traçabilité irrégulière des produits présentés au rayon: osso bocco du 15 juin 300 g enregsitrés sur les cadenciers alors que sur la vente la quantité était de 420 g</t>
  </si>
  <si>
    <t>Température de la salade mechouia 8,6°C et  celle de l'osso bocco 10,7°C</t>
  </si>
  <si>
    <t>Mozzarella bloc majeste découpé le 14 juin non tracé
Gruyère djerba: indiquer la date d'entame sur toutes les parties du meule (découpé en 03 parties)</t>
  </si>
  <si>
    <t>01 boyaux de salami aux olives chahia entamé depuis le 07 juin 2019</t>
  </si>
  <si>
    <t>la durée de vie après entame ne doit pas dépasser 10 jours (ce produit devrait être retiré le 16 juin au soir ou le matin avant ouverture du magasin)</t>
  </si>
  <si>
    <t>En commun avec le rayon traiteur</t>
  </si>
  <si>
    <t>le poids des invendus de la veille et remis au rayon ne sont pas enregistrés le jour de l'audit</t>
  </si>
  <si>
    <t>pas de date de réception sur le maquereau entreposé en chambre froide</t>
  </si>
  <si>
    <t>Maquereau mis en vente manquait de fraicheur</t>
  </si>
  <si>
    <t>Renforcer les opérations de nettoyage du bac surgelé</t>
  </si>
  <si>
    <t>banane moisie en rayon
prunes manquaient de fraicheur</t>
  </si>
  <si>
    <t>renforcer le tri des fruits présentés à la vente</t>
  </si>
  <si>
    <t>Manque une cuillère pour l'ail</t>
  </si>
  <si>
    <t>Renforcer le dépoussièrage des meubles épices</t>
  </si>
  <si>
    <t>Renforcer les opérations  de nettoyage de la réserve</t>
  </si>
  <si>
    <t>Renforcer les opérations de dépoussièrage des linéaires</t>
  </si>
  <si>
    <t xml:space="preserve">Renforcer les opérations de dépoussièrage produits présentés à la vente </t>
  </si>
  <si>
    <t>Présence de givre sur les articles surgelés (filet de poissons)</t>
  </si>
  <si>
    <t>Renforcer le contrôle de la chaine  du froid</t>
  </si>
  <si>
    <t xml:space="preserve">DEIV terminal de cuisson plein de cadavres d'insectes </t>
  </si>
  <si>
    <t>Vider et nettoyer les bacs de collecte des DEIV</t>
  </si>
  <si>
    <t xml:space="preserve">Respect de la tenues de travail  des marchandizer  et des intérimaires </t>
  </si>
  <si>
    <t>Séche mains sale au vestiaire homme</t>
  </si>
  <si>
    <t xml:space="preserve">Présence de givre sur les articles surgelés </t>
  </si>
  <si>
    <t>Dégivrer les meubles et renforcer les contrôles</t>
  </si>
  <si>
    <t>Un tube néon est grillé au niveau du laboratoire
Eclairage insuffisant de la chambre froide négative</t>
  </si>
  <si>
    <t>Remplacer le tube néon non fonctionnel
Renforcer l'éclairage de la chambre froide négative</t>
  </si>
  <si>
    <t>Revoir la température des produits présentés à la vente</t>
  </si>
  <si>
    <t>température osso bocco 10,7°C et salade mechouia 8,6°C</t>
  </si>
  <si>
    <t xml:space="preserve">En commun avec traiteur </t>
  </si>
  <si>
    <t>local déchets sans porte</t>
  </si>
  <si>
    <t>Présence de givre au niveau de l'évaporateur de la chambre froide négative terminal de cuisson</t>
  </si>
  <si>
    <t>Renforcer le tri des courgettes et des aubergines présentées à la vente</t>
  </si>
  <si>
    <t>Distributeur de papier sèche mains vide</t>
  </si>
  <si>
    <t>Certains afficheurs sont non fonctionnels</t>
  </si>
  <si>
    <t>Produits casse placés à même le sol</t>
  </si>
  <si>
    <t>Ricotta était à 7,9°C à cœur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</si>
</sst>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8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33" fillId="2" borderId="1" xfId="0" applyFont="1" applyFill="1" applyBorder="1"/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36" fillId="2" borderId="1" xfId="1" applyNumberFormat="1" applyFont="1" applyFill="1" applyBorder="1" applyAlignment="1" applyProtection="1">
      <alignment wrapText="1"/>
      <protection hidden="1"/>
    </xf>
    <xf numFmtId="166" fontId="37" fillId="0" borderId="1" xfId="0" applyNumberFormat="1" applyFont="1" applyFill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6" fontId="6" fillId="0" borderId="1" xfId="0" applyNumberFormat="1" applyFont="1" applyFill="1" applyBorder="1" applyAlignment="1" applyProtection="1">
      <alignment wrapText="1"/>
    </xf>
    <xf numFmtId="0" fontId="33" fillId="0" borderId="1" xfId="0" applyFont="1" applyFill="1" applyBorder="1" applyAlignment="1">
      <alignment wrapText="1"/>
    </xf>
    <xf numFmtId="0" fontId="35" fillId="0" borderId="1" xfId="1" applyFont="1" applyBorder="1" applyAlignment="1" applyProtection="1">
      <alignment wrapText="1"/>
    </xf>
    <xf numFmtId="0" fontId="35" fillId="0" borderId="1" xfId="1" applyFont="1" applyBorder="1" applyAlignment="1" applyProtection="1">
      <alignment vertical="center" wrapText="1"/>
    </xf>
    <xf numFmtId="0" fontId="43" fillId="0" borderId="1" xfId="1" applyFont="1" applyBorder="1" applyAlignment="1" applyProtection="1">
      <alignment wrapText="1"/>
    </xf>
    <xf numFmtId="0" fontId="35" fillId="0" borderId="0" xfId="1" applyFont="1" applyBorder="1" applyAlignment="1" applyProtection="1">
      <alignment horizontal="center" vertical="center" wrapText="1"/>
    </xf>
    <xf numFmtId="0" fontId="35" fillId="0" borderId="1" xfId="1" applyFont="1" applyFill="1" applyBorder="1" applyAlignment="1" applyProtection="1">
      <alignment vertical="center" wrapText="1"/>
    </xf>
    <xf numFmtId="0" fontId="35" fillId="0" borderId="1" xfId="1" applyFont="1" applyBorder="1" applyAlignment="1" applyProtection="1">
      <alignment horizontal="center" vertical="center" wrapText="1"/>
    </xf>
    <xf numFmtId="0" fontId="37" fillId="0" borderId="2" xfId="0" applyFont="1" applyFill="1" applyBorder="1" applyAlignment="1" applyProtection="1">
      <alignment wrapText="1"/>
      <protection locked="0"/>
    </xf>
    <xf numFmtId="0" fontId="37" fillId="0" borderId="5" xfId="0" applyFont="1" applyFill="1" applyBorder="1" applyAlignment="1" applyProtection="1">
      <alignment wrapText="1"/>
      <protection locked="0"/>
    </xf>
    <xf numFmtId="0" fontId="6" fillId="0" borderId="0" xfId="0" applyFont="1" applyFill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35" fillId="0" borderId="1" xfId="0" applyFont="1" applyFill="1" applyBorder="1" applyAlignment="1" applyProtection="1">
      <alignment horizontal="left" wrapText="1"/>
      <protection locked="0"/>
    </xf>
    <xf numFmtId="0" fontId="40" fillId="0" borderId="0" xfId="0" applyFont="1" applyAlignment="1">
      <alignment horizontal="left" vertical="center"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21" fillId="0" borderId="1" xfId="0" applyFont="1" applyBorder="1" applyAlignment="1" applyProtection="1">
      <alignment wrapText="1"/>
      <protection locked="0"/>
    </xf>
    <xf numFmtId="0" fontId="46" fillId="2" borderId="0" xfId="0" applyFont="1" applyFill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19" fillId="0" borderId="1" xfId="0" applyFont="1" applyBorder="1" applyAlignment="1" applyProtection="1">
      <alignment wrapText="1"/>
      <protection locked="0"/>
    </xf>
    <xf numFmtId="0" fontId="20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9" fontId="6" fillId="14" borderId="1" xfId="0" applyNumberFormat="1" applyFont="1" applyFill="1" applyBorder="1" applyAlignment="1" applyProtection="1">
      <alignment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086592"/>
        <c:axId val="129088128"/>
      </c:barChart>
      <c:catAx>
        <c:axId val="129086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088128"/>
        <c:crosses val="autoZero"/>
        <c:auto val="1"/>
        <c:lblAlgn val="ctr"/>
        <c:lblOffset val="100"/>
        <c:noMultiLvlLbl val="0"/>
      </c:catAx>
      <c:valAx>
        <c:axId val="12908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086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253952"/>
        <c:axId val="130255488"/>
      </c:barChart>
      <c:catAx>
        <c:axId val="13025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255488"/>
        <c:crosses val="autoZero"/>
        <c:auto val="1"/>
        <c:lblAlgn val="ctr"/>
        <c:lblOffset val="100"/>
        <c:noMultiLvlLbl val="0"/>
      </c:catAx>
      <c:valAx>
        <c:axId val="13025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253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0.66</c:v>
                </c:pt>
                <c:pt idx="1">
                  <c:v>0.89130434782608692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638592"/>
        <c:axId val="130640128"/>
      </c:barChart>
      <c:catAx>
        <c:axId val="130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40128"/>
        <c:crosses val="autoZero"/>
        <c:auto val="1"/>
        <c:lblAlgn val="ctr"/>
        <c:lblOffset val="100"/>
        <c:noMultiLvlLbl val="0"/>
      </c:catAx>
      <c:valAx>
        <c:axId val="130640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638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0.96052631578947367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687360"/>
        <c:axId val="130688896"/>
      </c:barChart>
      <c:catAx>
        <c:axId val="13068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688896"/>
        <c:crosses val="autoZero"/>
        <c:auto val="1"/>
        <c:lblAlgn val="ctr"/>
        <c:lblOffset val="100"/>
        <c:noMultiLvlLbl val="0"/>
      </c:catAx>
      <c:valAx>
        <c:axId val="13068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687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736128"/>
        <c:axId val="130737664"/>
      </c:barChart>
      <c:catAx>
        <c:axId val="13073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737664"/>
        <c:crosses val="autoZero"/>
        <c:auto val="1"/>
        <c:lblAlgn val="ctr"/>
        <c:lblOffset val="100"/>
        <c:noMultiLvlLbl val="0"/>
      </c:catAx>
      <c:valAx>
        <c:axId val="13073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73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0.875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309504"/>
        <c:axId val="130323584"/>
      </c:barChart>
      <c:catAx>
        <c:axId val="13030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323584"/>
        <c:crosses val="autoZero"/>
        <c:auto val="1"/>
        <c:lblAlgn val="ctr"/>
        <c:lblOffset val="100"/>
        <c:noMultiLvlLbl val="0"/>
      </c:catAx>
      <c:valAx>
        <c:axId val="13032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30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0.90082644628099173</c:v>
                </c:pt>
                <c:pt idx="1">
                  <c:v>0.8883928571428571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350080"/>
        <c:axId val="130425600"/>
      </c:barChart>
      <c:catAx>
        <c:axId val="13035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25600"/>
        <c:crosses val="autoZero"/>
        <c:auto val="1"/>
        <c:lblAlgn val="ctr"/>
        <c:lblOffset val="100"/>
        <c:noMultiLvlLbl val="0"/>
      </c:catAx>
      <c:valAx>
        <c:axId val="130425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350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0.92296918767507008</c:v>
                </c:pt>
                <c:pt idx="1">
                  <c:v>0.88176638176638178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484864"/>
        <c:axId val="130494848"/>
      </c:barChart>
      <c:catAx>
        <c:axId val="130484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494848"/>
        <c:crosses val="autoZero"/>
        <c:auto val="1"/>
        <c:lblAlgn val="ctr"/>
        <c:lblOffset val="100"/>
        <c:noMultiLvlLbl val="0"/>
      </c:catAx>
      <c:valAx>
        <c:axId val="13049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484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0.91189781697803096</c:v>
                </c:pt>
                <c:pt idx="1">
                  <c:v>0.88507961945461944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0533632"/>
        <c:axId val="130543616"/>
        <c:extLst xmlns:c16r2="http://schemas.microsoft.com/office/drawing/2015/06/chart"/>
      </c:barChart>
      <c:catAx>
        <c:axId val="130533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43616"/>
        <c:crosses val="autoZero"/>
        <c:auto val="1"/>
        <c:lblAlgn val="ctr"/>
        <c:lblOffset val="100"/>
        <c:noMultiLvlLbl val="0"/>
      </c:catAx>
      <c:valAx>
        <c:axId val="13054361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53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0.59027777777777779</c:v>
                </c:pt>
                <c:pt idx="1">
                  <c:v>0.6071428571428571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0789760"/>
        <c:axId val="130791296"/>
        <c:extLst xmlns:c16r2="http://schemas.microsoft.com/office/drawing/2015/06/chart"/>
      </c:barChart>
      <c:catAx>
        <c:axId val="13078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791296"/>
        <c:crosses val="autoZero"/>
        <c:auto val="1"/>
        <c:lblAlgn val="ctr"/>
        <c:lblOffset val="100"/>
        <c:noMultiLvlLbl val="0"/>
      </c:catAx>
      <c:valAx>
        <c:axId val="13079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78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49760"/>
        <c:axId val="129751296"/>
      </c:barChart>
      <c:catAx>
        <c:axId val="12974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51296"/>
        <c:crosses val="autoZero"/>
        <c:auto val="1"/>
        <c:lblAlgn val="ctr"/>
        <c:lblOffset val="100"/>
        <c:noMultiLvlLbl val="0"/>
      </c:catAx>
      <c:valAx>
        <c:axId val="12975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4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0.97435897435897434</c:v>
                </c:pt>
                <c:pt idx="1">
                  <c:v>0.94871794871794868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868160"/>
        <c:axId val="129869696"/>
      </c:barChart>
      <c:catAx>
        <c:axId val="12986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69696"/>
        <c:crosses val="autoZero"/>
        <c:auto val="1"/>
        <c:lblAlgn val="ctr"/>
        <c:lblOffset val="100"/>
        <c:noMultiLvlLbl val="0"/>
      </c:catAx>
      <c:valAx>
        <c:axId val="129869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86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0.95</c:v>
                </c:pt>
                <c:pt idx="1">
                  <c:v>0.76190476190476186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66784"/>
        <c:axId val="130168320"/>
      </c:barChart>
      <c:catAx>
        <c:axId val="13016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168320"/>
        <c:crosses val="autoZero"/>
        <c:auto val="1"/>
        <c:lblAlgn val="ctr"/>
        <c:lblOffset val="100"/>
        <c:noMultiLvlLbl val="0"/>
      </c:catAx>
      <c:valAx>
        <c:axId val="130168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6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0.77027027027027029</c:v>
                </c:pt>
                <c:pt idx="1">
                  <c:v>0.76923076923076927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200704"/>
        <c:axId val="130202240"/>
      </c:barChart>
      <c:catAx>
        <c:axId val="13020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202240"/>
        <c:crosses val="autoZero"/>
        <c:auto val="1"/>
        <c:lblAlgn val="ctr"/>
        <c:lblOffset val="100"/>
        <c:noMultiLvlLbl val="0"/>
      </c:catAx>
      <c:valAx>
        <c:axId val="130202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20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0.97727272727272729</c:v>
                </c:pt>
                <c:pt idx="1">
                  <c:v>0.88461538461538458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932288"/>
        <c:axId val="129938176"/>
      </c:barChart>
      <c:catAx>
        <c:axId val="12993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938176"/>
        <c:crosses val="autoZero"/>
        <c:auto val="1"/>
        <c:lblAlgn val="ctr"/>
        <c:lblOffset val="100"/>
        <c:noMultiLvlLbl val="0"/>
      </c:catAx>
      <c:valAx>
        <c:axId val="129938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93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0.89743589743589747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42496"/>
        <c:axId val="130068864"/>
      </c:barChart>
      <c:catAx>
        <c:axId val="13004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068864"/>
        <c:crosses val="autoZero"/>
        <c:auto val="1"/>
        <c:lblAlgn val="ctr"/>
        <c:lblOffset val="100"/>
        <c:noMultiLvlLbl val="0"/>
      </c:catAx>
      <c:valAx>
        <c:axId val="130068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4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0.82758620689655171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091264"/>
        <c:axId val="130097152"/>
      </c:barChart>
      <c:catAx>
        <c:axId val="13009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097152"/>
        <c:crosses val="autoZero"/>
        <c:auto val="1"/>
        <c:lblAlgn val="ctr"/>
        <c:lblOffset val="100"/>
        <c:noMultiLvlLbl val="0"/>
      </c:catAx>
      <c:valAx>
        <c:axId val="130097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09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0131456"/>
        <c:axId val="130132992"/>
      </c:barChart>
      <c:catAx>
        <c:axId val="13013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0132992"/>
        <c:crosses val="autoZero"/>
        <c:auto val="1"/>
        <c:lblAlgn val="ctr"/>
        <c:lblOffset val="100"/>
        <c:noMultiLvlLbl val="0"/>
      </c:catAx>
      <c:valAx>
        <c:axId val="130132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013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5" t="s">
        <v>277</v>
      </c>
      <c r="B18" s="425"/>
      <c r="C18" s="425"/>
      <c r="D18" s="426" t="s">
        <v>478</v>
      </c>
      <c r="E18" s="426"/>
      <c r="F18" s="426"/>
      <c r="G18" s="426"/>
      <c r="H18" s="426"/>
      <c r="I18" s="426"/>
      <c r="J18" s="426"/>
      <c r="K18" s="426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7" t="s">
        <v>278</v>
      </c>
      <c r="B21" s="427"/>
      <c r="C21" s="427"/>
      <c r="D21" s="427"/>
      <c r="E21" s="427"/>
      <c r="F21" s="427"/>
      <c r="G21" s="427"/>
      <c r="H21" s="427"/>
      <c r="I21" s="427"/>
      <c r="J21" s="427"/>
      <c r="K21" s="427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8" t="s">
        <v>280</v>
      </c>
      <c r="C23" s="428"/>
      <c r="D23" s="49"/>
      <c r="E23" s="49"/>
      <c r="F23" s="49"/>
      <c r="G23" s="49"/>
      <c r="H23" s="49"/>
      <c r="I23" s="49"/>
      <c r="J23" s="48" t="str">
        <f>D18</f>
        <v>Ksour Essef</v>
      </c>
    </row>
    <row r="24" spans="1:11" ht="33" customHeight="1" x14ac:dyDescent="0.25">
      <c r="A24" s="57" t="s">
        <v>281</v>
      </c>
      <c r="B24" s="429">
        <f>AVERAGE('A1 Exploitation'!D730,'A1 Technique'!D199)</f>
        <v>0.91189781697803096</v>
      </c>
      <c r="C24" s="429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9">
        <f>AVERAGE('A2 Exploitation'!D730,'A2 Technique'!D199)</f>
        <v>0.88507961945461944</v>
      </c>
      <c r="C25" s="429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9" t="e">
        <f>AVERAGE('A3 Exploitation'!D730,'A3 Technique'!D199)</f>
        <v>#DIV/0!</v>
      </c>
      <c r="C26" s="429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9" t="e">
        <f>AVERAGE('A4 Exploitation'!D730,'A4 Technique'!D199)</f>
        <v>#DIV/0!</v>
      </c>
      <c r="C27" s="429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9"/>
      <c r="C28" s="429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9"/>
      <c r="C29" s="429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8" t="s">
        <v>287</v>
      </c>
      <c r="C33" s="428"/>
      <c r="D33" s="49"/>
      <c r="E33" s="49"/>
      <c r="F33" s="49"/>
      <c r="G33" s="49"/>
      <c r="H33" s="49"/>
      <c r="I33" s="49"/>
      <c r="J33" s="48" t="str">
        <f>D18</f>
        <v>Ksour Essef</v>
      </c>
    </row>
    <row r="34" spans="1:10" ht="33" customHeight="1" x14ac:dyDescent="0.25">
      <c r="A34" s="57" t="s">
        <v>281</v>
      </c>
      <c r="B34" s="429">
        <f>'A1 Exploitation'!D730</f>
        <v>0.92296918767507008</v>
      </c>
      <c r="C34" s="429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9">
        <f>'A2 Exploitation'!D730</f>
        <v>0.88176638176638178</v>
      </c>
      <c r="C35" s="429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9" t="e">
        <f>'A3 Exploitation'!D730</f>
        <v>#DIV/0!</v>
      </c>
      <c r="C36" s="429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9" t="e">
        <f>'A4 Exploitation'!D730</f>
        <v>#DIV/0!</v>
      </c>
      <c r="C37" s="429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9"/>
      <c r="C38" s="429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9"/>
      <c r="C39" s="429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0" t="s">
        <v>288</v>
      </c>
      <c r="C42" s="430"/>
      <c r="D42" s="49"/>
      <c r="E42" s="49"/>
      <c r="F42" s="49"/>
      <c r="G42" s="49"/>
      <c r="H42" s="49"/>
      <c r="I42" s="49"/>
      <c r="J42" s="48" t="str">
        <f>D18</f>
        <v>Ksour Essef</v>
      </c>
    </row>
    <row r="43" spans="1:10" ht="33" customHeight="1" x14ac:dyDescent="0.25">
      <c r="A43" s="57" t="s">
        <v>281</v>
      </c>
      <c r="B43" s="429">
        <f>AVERAGE('A1 Exploitation'!D728, 'A1 Technique'!D197)</f>
        <v>0.59027777777777779</v>
      </c>
      <c r="C43" s="429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9">
        <f>AVERAGE('A2 Exploitation'!D728, 'A2 Technique'!D197)</f>
        <v>0.6071428571428571</v>
      </c>
      <c r="C44" s="429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9" t="e">
        <f>AVERAGE('A3 Exploitation'!D728, 'A3 Technique'!D197)</f>
        <v>#DIV/0!</v>
      </c>
      <c r="C45" s="429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9" t="e">
        <f>AVERAGE('A4 Exploitation'!D728, 'A4 Technique'!D197)</f>
        <v>#DIV/0!</v>
      </c>
      <c r="C46" s="429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9"/>
      <c r="C47" s="429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9"/>
      <c r="C48" s="429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8" t="s">
        <v>289</v>
      </c>
      <c r="C51" s="428"/>
      <c r="D51" s="49"/>
      <c r="E51" s="49"/>
      <c r="F51" s="49"/>
      <c r="G51" s="49"/>
      <c r="H51" s="49"/>
      <c r="I51" s="49"/>
      <c r="J51" s="48" t="str">
        <f>D18</f>
        <v>Ksour Essef</v>
      </c>
    </row>
    <row r="52" spans="1:10" ht="33" customHeight="1" x14ac:dyDescent="0.25">
      <c r="A52" s="57" t="s">
        <v>281</v>
      </c>
      <c r="B52" s="431">
        <f>'A1 Exploitation'!D48</f>
        <v>1</v>
      </c>
      <c r="C52" s="431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1">
        <f>'A2 Exploitation'!D48</f>
        <v>1</v>
      </c>
      <c r="C53" s="431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1" t="e">
        <f>'A3 Exploitation'!D48</f>
        <v>#DIV/0!</v>
      </c>
      <c r="C54" s="431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1" t="e">
        <f>'A4 Exploitation'!D48</f>
        <v>#DIV/0!</v>
      </c>
      <c r="C55" s="431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1"/>
      <c r="C56" s="431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1"/>
      <c r="C57" s="431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8" t="s">
        <v>290</v>
      </c>
      <c r="C60" s="428"/>
      <c r="D60" s="49"/>
      <c r="E60" s="49"/>
      <c r="F60" s="49"/>
      <c r="G60" s="49"/>
      <c r="H60" s="49"/>
      <c r="I60" s="49"/>
      <c r="J60" s="48" t="str">
        <f>D18</f>
        <v>Ksour Essef</v>
      </c>
    </row>
    <row r="61" spans="1:10" ht="33" customHeight="1" x14ac:dyDescent="0.25">
      <c r="A61" s="57" t="s">
        <v>281</v>
      </c>
      <c r="B61" s="429" t="e">
        <f>'A1 Exploitation'!D131</f>
        <v>#DIV/0!</v>
      </c>
      <c r="C61" s="429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9" t="e">
        <f>'A2 Exploitation'!D131</f>
        <v>#DIV/0!</v>
      </c>
      <c r="C62" s="429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9" t="e">
        <f>'A3 Exploitation'!D131</f>
        <v>#DIV/0!</v>
      </c>
      <c r="C63" s="429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9" t="e">
        <f>'A4 Exploitation'!D131</f>
        <v>#DIV/0!</v>
      </c>
      <c r="C64" s="429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9"/>
      <c r="C65" s="429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9"/>
      <c r="C66" s="429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8" t="s">
        <v>464</v>
      </c>
      <c r="C69" s="428"/>
      <c r="D69" s="49"/>
      <c r="E69" s="49"/>
      <c r="F69" s="49"/>
      <c r="G69" s="49"/>
      <c r="H69" s="49"/>
      <c r="I69" s="49"/>
      <c r="J69" s="48" t="str">
        <f>D18</f>
        <v>Ksour Essef</v>
      </c>
    </row>
    <row r="70" spans="1:10" ht="33" customHeight="1" x14ac:dyDescent="0.25">
      <c r="A70" s="57" t="s">
        <v>281</v>
      </c>
      <c r="B70" s="429">
        <f>'A1 Exploitation'!D187</f>
        <v>0.97435897435897434</v>
      </c>
      <c r="C70" s="429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9">
        <f>'A2 Exploitation'!D187</f>
        <v>0.94871794871794868</v>
      </c>
      <c r="C71" s="429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9" t="e">
        <f>'A3 Exploitation'!D187</f>
        <v>#DIV/0!</v>
      </c>
      <c r="C72" s="429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9" t="e">
        <f>'A4 Exploitation'!D187</f>
        <v>#DIV/0!</v>
      </c>
      <c r="C73" s="429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9"/>
      <c r="C74" s="429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9"/>
      <c r="C75" s="429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8" t="s">
        <v>465</v>
      </c>
      <c r="C78" s="428"/>
      <c r="D78" s="49"/>
      <c r="E78" s="49"/>
      <c r="F78" s="49"/>
      <c r="G78" s="49"/>
      <c r="H78" s="49"/>
      <c r="I78" s="49"/>
      <c r="J78" s="48" t="str">
        <f>D18</f>
        <v>Ksour Essef</v>
      </c>
    </row>
    <row r="79" spans="1:10" ht="33" customHeight="1" x14ac:dyDescent="0.25">
      <c r="A79" s="57" t="s">
        <v>281</v>
      </c>
      <c r="B79" s="429">
        <f>'A1 Exploitation'!D249</f>
        <v>0.95</v>
      </c>
      <c r="C79" s="429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9">
        <f>'A2 Exploitation'!D249</f>
        <v>0.76190476190476186</v>
      </c>
      <c r="C80" s="429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9" t="e">
        <f>'A3 Exploitation'!D249</f>
        <v>#DIV/0!</v>
      </c>
      <c r="C81" s="429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9" t="e">
        <f>'A4 Exploitation'!D249</f>
        <v>#DIV/0!</v>
      </c>
      <c r="C82" s="429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9"/>
      <c r="C83" s="429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9"/>
      <c r="C84" s="429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8" t="s">
        <v>466</v>
      </c>
      <c r="C87" s="428"/>
      <c r="D87" s="49"/>
      <c r="E87" s="49"/>
      <c r="F87" s="49"/>
      <c r="G87" s="49"/>
      <c r="H87" s="49"/>
      <c r="I87" s="49"/>
      <c r="J87" s="48" t="str">
        <f>D18</f>
        <v>Ksour Essef</v>
      </c>
    </row>
    <row r="88" spans="1:10" ht="33" customHeight="1" x14ac:dyDescent="0.25">
      <c r="A88" s="57" t="s">
        <v>281</v>
      </c>
      <c r="B88" s="429">
        <f>'A1 Exploitation'!D304</f>
        <v>0.77027027027027029</v>
      </c>
      <c r="C88" s="429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9">
        <f>'A2 Exploitation'!D304</f>
        <v>0.76923076923076927</v>
      </c>
      <c r="C89" s="429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9" t="e">
        <f>'A3 Exploitation'!D304</f>
        <v>#DIV/0!</v>
      </c>
      <c r="C90" s="429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9" t="e">
        <f>'A4 Exploitation'!D304</f>
        <v>#DIV/0!</v>
      </c>
      <c r="C91" s="429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9"/>
      <c r="C92" s="429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9"/>
      <c r="C93" s="429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8" t="s">
        <v>467</v>
      </c>
      <c r="C96" s="428"/>
      <c r="D96" s="49"/>
      <c r="E96" s="49"/>
      <c r="F96" s="49"/>
      <c r="G96" s="49"/>
      <c r="H96" s="49"/>
      <c r="I96" s="49"/>
      <c r="J96" s="48" t="str">
        <f>D18</f>
        <v>Ksour Essef</v>
      </c>
    </row>
    <row r="97" spans="1:10" ht="33" customHeight="1" x14ac:dyDescent="0.25">
      <c r="A97" s="57" t="s">
        <v>281</v>
      </c>
      <c r="B97" s="429">
        <f>'A1 Exploitation'!D371</f>
        <v>0.97727272727272729</v>
      </c>
      <c r="C97" s="429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9">
        <f>'A2 Exploitation'!D371</f>
        <v>0.88461538461538458</v>
      </c>
      <c r="C98" s="429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9" t="e">
        <f>'A3 Exploitation'!D371</f>
        <v>#DIV/0!</v>
      </c>
      <c r="C99" s="429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9" t="e">
        <f>'A4 Exploitation'!D371</f>
        <v>#DIV/0!</v>
      </c>
      <c r="C100" s="429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9"/>
      <c r="C101" s="429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9"/>
      <c r="C102" s="429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8" t="s">
        <v>468</v>
      </c>
      <c r="C105" s="428"/>
      <c r="D105" s="49"/>
      <c r="E105" s="49"/>
      <c r="F105" s="49"/>
      <c r="G105" s="49"/>
      <c r="H105" s="49"/>
      <c r="I105" s="49"/>
      <c r="J105" s="48" t="str">
        <f>D18</f>
        <v>Ksour Essef</v>
      </c>
    </row>
    <row r="106" spans="1:10" ht="33" customHeight="1" x14ac:dyDescent="0.25">
      <c r="A106" s="57" t="s">
        <v>281</v>
      </c>
      <c r="B106" s="429">
        <f>'A1 Exploitation'!D429</f>
        <v>0.96153846153846156</v>
      </c>
      <c r="C106" s="429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9">
        <f>'A2 Exploitation'!D429</f>
        <v>0.89743589743589747</v>
      </c>
      <c r="C107" s="429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9" t="e">
        <f>'A3 Exploitation'!D429</f>
        <v>#DIV/0!</v>
      </c>
      <c r="C108" s="429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9" t="e">
        <f>'A4 Exploitation'!D429</f>
        <v>#DIV/0!</v>
      </c>
      <c r="C109" s="429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9"/>
      <c r="C110" s="429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9"/>
      <c r="C111" s="429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8" t="s">
        <v>469</v>
      </c>
      <c r="C114" s="428"/>
      <c r="D114" s="49"/>
      <c r="E114" s="49"/>
      <c r="F114" s="49"/>
      <c r="G114" s="49"/>
      <c r="H114" s="49"/>
      <c r="I114" s="49"/>
      <c r="J114" s="48" t="str">
        <f>D18</f>
        <v>Ksour Essef</v>
      </c>
    </row>
    <row r="115" spans="1:10" ht="33" customHeight="1" x14ac:dyDescent="0.25">
      <c r="A115" s="57" t="s">
        <v>281</v>
      </c>
      <c r="B115" s="429">
        <f>'A1 Exploitation'!D476</f>
        <v>1</v>
      </c>
      <c r="C115" s="429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9">
        <f>'A2 Exploitation'!D476</f>
        <v>0.82758620689655171</v>
      </c>
      <c r="C116" s="429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9" t="e">
        <f>'A3 Exploitation'!D476</f>
        <v>#DIV/0!</v>
      </c>
      <c r="C117" s="429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9" t="e">
        <f>'A4 Exploitation'!D476</f>
        <v>#DIV/0!</v>
      </c>
      <c r="C118" s="429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9"/>
      <c r="C119" s="429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9"/>
      <c r="C120" s="429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8" t="s">
        <v>470</v>
      </c>
      <c r="C123" s="428"/>
      <c r="D123" s="49"/>
      <c r="E123" s="49"/>
      <c r="F123" s="49"/>
      <c r="G123" s="49"/>
      <c r="H123" s="49"/>
      <c r="I123" s="49"/>
      <c r="J123" s="48" t="str">
        <f>D18</f>
        <v>Ksour Essef</v>
      </c>
    </row>
    <row r="124" spans="1:10" ht="33" customHeight="1" x14ac:dyDescent="0.25">
      <c r="A124" s="57" t="s">
        <v>281</v>
      </c>
      <c r="B124" s="429" t="e">
        <f>'A1 Exploitation'!D527</f>
        <v>#DIV/0!</v>
      </c>
      <c r="C124" s="429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9" t="e">
        <f>'A2 Exploitation'!D527</f>
        <v>#DIV/0!</v>
      </c>
      <c r="C125" s="429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9" t="e">
        <f>'A3 Exploitation'!D527</f>
        <v>#DIV/0!</v>
      </c>
      <c r="C126" s="429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9" t="e">
        <f>'A4 Exploitation'!D527</f>
        <v>#DIV/0!</v>
      </c>
      <c r="C127" s="429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9"/>
      <c r="C128" s="429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9"/>
      <c r="C129" s="429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8" t="s">
        <v>471</v>
      </c>
      <c r="C132" s="428"/>
      <c r="D132" s="49"/>
      <c r="E132" s="49"/>
      <c r="F132" s="49"/>
      <c r="G132" s="49"/>
      <c r="H132" s="49"/>
      <c r="I132" s="49"/>
      <c r="J132" s="48" t="str">
        <f>D18</f>
        <v>Ksour Essef</v>
      </c>
    </row>
    <row r="133" spans="1:10" ht="33" customHeight="1" x14ac:dyDescent="0.25">
      <c r="A133" s="57" t="s">
        <v>281</v>
      </c>
      <c r="B133" s="429">
        <f>'A1 Exploitation'!D570</f>
        <v>1</v>
      </c>
      <c r="C133" s="429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9">
        <f>'A2 Exploitation'!D570</f>
        <v>0.95652173913043481</v>
      </c>
      <c r="C134" s="429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9" t="e">
        <f>'A3 Exploitation'!D570</f>
        <v>#DIV/0!</v>
      </c>
      <c r="C135" s="429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9" t="e">
        <f>'A4 Exploitation'!D570</f>
        <v>#DIV/0!</v>
      </c>
      <c r="C136" s="429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9"/>
      <c r="C137" s="429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9"/>
      <c r="C138" s="429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8" t="s">
        <v>291</v>
      </c>
      <c r="C141" s="428"/>
      <c r="D141" s="49"/>
      <c r="E141" s="49"/>
      <c r="F141" s="49"/>
      <c r="G141" s="49"/>
      <c r="H141" s="49"/>
      <c r="I141" s="49"/>
      <c r="J141" s="48" t="str">
        <f>D18</f>
        <v>Ksour Essef</v>
      </c>
    </row>
    <row r="142" spans="1:10" ht="33" customHeight="1" x14ac:dyDescent="0.25">
      <c r="A142" s="57" t="s">
        <v>281</v>
      </c>
      <c r="B142" s="429">
        <f>'A1 Exploitation'!D610</f>
        <v>0.66</v>
      </c>
      <c r="C142" s="429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9">
        <f>'A2 Exploitation'!D610</f>
        <v>0.89130434782608692</v>
      </c>
      <c r="C143" s="429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9" t="e">
        <f>'A3 Exploitation'!D610</f>
        <v>#DIV/0!</v>
      </c>
      <c r="C144" s="429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9" t="e">
        <f>'A4 Exploitation'!D610</f>
        <v>#DIV/0!</v>
      </c>
      <c r="C145" s="429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9"/>
      <c r="C146" s="429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9"/>
      <c r="C147" s="429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8" t="s">
        <v>292</v>
      </c>
      <c r="C150" s="428"/>
      <c r="D150" s="49"/>
      <c r="E150" s="49"/>
      <c r="F150" s="49"/>
      <c r="G150" s="49"/>
      <c r="H150" s="49"/>
      <c r="I150" s="49"/>
      <c r="J150" s="48" t="str">
        <f>D18</f>
        <v>Ksour Essef</v>
      </c>
    </row>
    <row r="151" spans="1:10" ht="33" customHeight="1" x14ac:dyDescent="0.25">
      <c r="A151" s="57" t="s">
        <v>281</v>
      </c>
      <c r="B151" s="429">
        <f>'A1 Exploitation'!D673</f>
        <v>0.89473684210526316</v>
      </c>
      <c r="C151" s="429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9">
        <f>'A2 Exploitation'!D673</f>
        <v>0.96052631578947367</v>
      </c>
      <c r="C152" s="429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9" t="e">
        <f>'A3 Exploitation'!D673</f>
        <v>#DIV/0!</v>
      </c>
      <c r="C153" s="429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9" t="e">
        <f>'A4 Exploitation'!D673</f>
        <v>#DIV/0!</v>
      </c>
      <c r="C154" s="429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9"/>
      <c r="C155" s="429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9"/>
      <c r="C156" s="429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2"/>
      <c r="C159" s="432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8" t="s">
        <v>472</v>
      </c>
      <c r="C160" s="428"/>
      <c r="D160" s="49"/>
      <c r="E160" s="49"/>
      <c r="F160" s="49"/>
      <c r="G160" s="49"/>
      <c r="H160" s="49"/>
      <c r="I160" s="49"/>
      <c r="J160" s="48" t="str">
        <f>D18</f>
        <v>Ksour Essef</v>
      </c>
    </row>
    <row r="161" spans="1:10" ht="33" customHeight="1" x14ac:dyDescent="0.25">
      <c r="A161" s="57" t="s">
        <v>281</v>
      </c>
      <c r="B161" s="429">
        <f>'A1 Exploitation'!D702</f>
        <v>1</v>
      </c>
      <c r="C161" s="429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9">
        <f>'A2 Exploitation'!D702</f>
        <v>0.9375</v>
      </c>
      <c r="C162" s="429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9" t="e">
        <f>'A3 Exploitation'!D702</f>
        <v>#DIV/0!</v>
      </c>
      <c r="C163" s="429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9" t="e">
        <f>'A4 Exploitation'!D702</f>
        <v>#DIV/0!</v>
      </c>
      <c r="C164" s="429"/>
    </row>
    <row r="165" spans="1:10" ht="33" customHeight="1" x14ac:dyDescent="0.25">
      <c r="A165" s="56" t="s">
        <v>285</v>
      </c>
      <c r="B165" s="429"/>
      <c r="C165" s="429"/>
    </row>
    <row r="166" spans="1:10" ht="18" x14ac:dyDescent="0.25">
      <c r="A166" s="56" t="s">
        <v>286</v>
      </c>
      <c r="B166" s="429"/>
      <c r="C166" s="429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8" t="s">
        <v>473</v>
      </c>
      <c r="C169" s="428"/>
      <c r="J169" s="48" t="str">
        <f>D18</f>
        <v>Ksour Essef</v>
      </c>
    </row>
    <row r="170" spans="1:10" ht="33" customHeight="1" x14ac:dyDescent="0.25">
      <c r="A170" s="57" t="s">
        <v>281</v>
      </c>
      <c r="B170" s="429">
        <f>'A1 Exploitation'!D726</f>
        <v>0.875</v>
      </c>
      <c r="C170" s="429"/>
    </row>
    <row r="171" spans="1:10" ht="33" customHeight="1" x14ac:dyDescent="0.25">
      <c r="A171" s="56" t="s">
        <v>282</v>
      </c>
      <c r="B171" s="429">
        <f>'A2 Exploitation'!D726</f>
        <v>0.875</v>
      </c>
      <c r="C171" s="429"/>
    </row>
    <row r="172" spans="1:10" ht="33" customHeight="1" x14ac:dyDescent="0.25">
      <c r="A172" s="57" t="s">
        <v>283</v>
      </c>
      <c r="B172" s="429" t="e">
        <f>'A3 Exploitation'!D726</f>
        <v>#DIV/0!</v>
      </c>
      <c r="C172" s="429"/>
    </row>
    <row r="173" spans="1:10" ht="33" customHeight="1" x14ac:dyDescent="0.25">
      <c r="A173" s="57" t="s">
        <v>284</v>
      </c>
      <c r="B173" s="429" t="e">
        <f>'A4 Exploitation'!D726</f>
        <v>#DIV/0!</v>
      </c>
      <c r="C173" s="429"/>
    </row>
    <row r="174" spans="1:10" ht="33" customHeight="1" x14ac:dyDescent="0.25">
      <c r="A174" s="56" t="s">
        <v>285</v>
      </c>
      <c r="B174" s="429"/>
      <c r="C174" s="429"/>
    </row>
    <row r="175" spans="1:10" ht="18" x14ac:dyDescent="0.25">
      <c r="A175" s="56" t="s">
        <v>286</v>
      </c>
      <c r="B175" s="429"/>
      <c r="C175" s="429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8" t="s">
        <v>293</v>
      </c>
      <c r="C178" s="428"/>
      <c r="J178" s="48" t="str">
        <f>D18</f>
        <v>Ksour Essef</v>
      </c>
    </row>
    <row r="179" spans="1:10" ht="33" customHeight="1" x14ac:dyDescent="0.25">
      <c r="A179" s="57" t="s">
        <v>281</v>
      </c>
      <c r="B179" s="429">
        <f>'A1 Technique'!D199</f>
        <v>0.90082644628099173</v>
      </c>
      <c r="C179" s="429"/>
    </row>
    <row r="180" spans="1:10" ht="33" customHeight="1" x14ac:dyDescent="0.25">
      <c r="A180" s="56" t="s">
        <v>282</v>
      </c>
      <c r="B180" s="429">
        <f>'A2 Technique'!D199</f>
        <v>0.8883928571428571</v>
      </c>
      <c r="C180" s="429"/>
    </row>
    <row r="181" spans="1:10" ht="33" customHeight="1" x14ac:dyDescent="0.25">
      <c r="A181" s="57" t="s">
        <v>283</v>
      </c>
      <c r="B181" s="429" t="e">
        <f>'A3 Technique'!D199</f>
        <v>#DIV/0!</v>
      </c>
      <c r="C181" s="429"/>
    </row>
    <row r="182" spans="1:10" ht="33" customHeight="1" x14ac:dyDescent="0.25">
      <c r="A182" s="57" t="s">
        <v>284</v>
      </c>
      <c r="B182" s="429" t="e">
        <f>'A4 Technique'!D199</f>
        <v>#DIV/0!</v>
      </c>
      <c r="C182" s="429"/>
    </row>
    <row r="183" spans="1:10" ht="33" customHeight="1" x14ac:dyDescent="0.25">
      <c r="A183" s="56" t="s">
        <v>285</v>
      </c>
      <c r="B183" s="429"/>
      <c r="C183" s="429"/>
    </row>
    <row r="184" spans="1:10" ht="18" x14ac:dyDescent="0.25">
      <c r="A184" s="56" t="s">
        <v>286</v>
      </c>
      <c r="B184" s="429"/>
      <c r="C184" s="42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5" zoomScale="69" zoomScaleNormal="100" zoomScaleSheetLayoutView="69" workbookViewId="0">
      <selection activeCell="F721" sqref="F72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Ksour Essef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 t="s">
        <v>476</v>
      </c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 t="s">
        <v>477</v>
      </c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>
        <v>43509</v>
      </c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>
        <f>D730</f>
        <v>0.92296918767507008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147">
        <v>1</v>
      </c>
      <c r="F43" s="412">
        <v>1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26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34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1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43509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s="258" customFormat="1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233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233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20"/>
      <c r="B165" s="518"/>
      <c r="C165" s="518"/>
      <c r="D165" s="518"/>
      <c r="E165" s="518"/>
      <c r="F165" s="518"/>
      <c r="G165" s="114"/>
    </row>
    <row r="166" spans="1:7" s="258" customFormat="1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105" x14ac:dyDescent="0.4">
      <c r="A170" s="125" t="s">
        <v>343</v>
      </c>
      <c r="B170" s="122">
        <v>0</v>
      </c>
      <c r="C170" s="125"/>
      <c r="D170" s="233" t="s">
        <v>479</v>
      </c>
      <c r="E170" s="123" t="s">
        <v>486</v>
      </c>
      <c r="F170" s="322" t="s">
        <v>299</v>
      </c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2</v>
      </c>
      <c r="C185" s="121"/>
      <c r="D185" s="411">
        <f>IFERROR(E185/F185,"N.A")</f>
        <v>1</v>
      </c>
      <c r="E185" s="160">
        <v>6</v>
      </c>
      <c r="F185" s="322">
        <v>6</v>
      </c>
      <c r="G185" s="114"/>
    </row>
    <row r="186" spans="1:7" s="258" customFormat="1" ht="22.5" x14ac:dyDescent="0.4">
      <c r="A186" s="292" t="s">
        <v>438</v>
      </c>
      <c r="B186" s="480"/>
      <c r="C186" s="481"/>
      <c r="D186" s="309">
        <f>SUM(B148:C164,B178:C185,B167:C175,B140:C145)</f>
        <v>76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0.97435897435897434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43509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1" x14ac:dyDescent="0.4">
      <c r="A198" s="157" t="s">
        <v>332</v>
      </c>
      <c r="B198" s="122">
        <v>2</v>
      </c>
      <c r="C198" s="122"/>
      <c r="D198" s="158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63" x14ac:dyDescent="0.4">
      <c r="A207" s="138" t="s">
        <v>210</v>
      </c>
      <c r="B207" s="122">
        <v>0</v>
      </c>
      <c r="C207" s="122"/>
      <c r="D207" s="172" t="s">
        <v>480</v>
      </c>
      <c r="E207" s="172" t="s">
        <v>487</v>
      </c>
      <c r="F207" s="123" t="s">
        <v>298</v>
      </c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69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0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19.5" customHeight="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109.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1" x14ac:dyDescent="0.4">
      <c r="A217" s="121" t="s">
        <v>201</v>
      </c>
      <c r="B217" s="122">
        <v>2</v>
      </c>
      <c r="C217" s="126"/>
      <c r="D217" s="158"/>
      <c r="E217" s="128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36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200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2</v>
      </c>
      <c r="C244" s="166"/>
      <c r="D244" s="411">
        <f>IFERROR(E244/F244,"N.A")</f>
        <v>1</v>
      </c>
      <c r="E244" s="147">
        <v>5</v>
      </c>
      <c r="F244" s="123">
        <v>5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24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76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0.95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43509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168" x14ac:dyDescent="0.45">
      <c r="A275" s="162" t="s">
        <v>184</v>
      </c>
      <c r="B275" s="122">
        <v>0</v>
      </c>
      <c r="C275" s="143">
        <f>IF(B275=0, -10, IF(B275=1, -5, "0"))</f>
        <v>-10</v>
      </c>
      <c r="D275" s="194" t="s">
        <v>488</v>
      </c>
      <c r="E275" s="123" t="s">
        <v>481</v>
      </c>
      <c r="F275" s="123" t="s">
        <v>299</v>
      </c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3"/>
      <c r="F279" s="123"/>
      <c r="G279" s="114"/>
    </row>
    <row r="280" spans="1:7" ht="96" customHeight="1" x14ac:dyDescent="0.4">
      <c r="A280" s="209" t="s">
        <v>373</v>
      </c>
      <c r="B280" s="122">
        <v>1</v>
      </c>
      <c r="C280" s="169" t="str">
        <f>IF(B280=0, -5, "0")</f>
        <v>0</v>
      </c>
      <c r="D280" s="270" t="s">
        <v>489</v>
      </c>
      <c r="E280" s="123" t="s">
        <v>482</v>
      </c>
      <c r="F280" s="123" t="s">
        <v>299</v>
      </c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96.75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66.75" customHeight="1" x14ac:dyDescent="0.4">
      <c r="A287" s="121" t="s">
        <v>150</v>
      </c>
      <c r="B287" s="122">
        <v>0</v>
      </c>
      <c r="C287" s="122"/>
      <c r="D287" s="128" t="s">
        <v>490</v>
      </c>
      <c r="E287" s="123" t="s">
        <v>483</v>
      </c>
      <c r="F287" s="123" t="s">
        <v>298</v>
      </c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147">
        <v>8</v>
      </c>
      <c r="F299" s="123">
        <v>8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41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0.7068965517241379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57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0.77027027027027029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43509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1" x14ac:dyDescent="0.4">
      <c r="A317" s="157" t="s">
        <v>120</v>
      </c>
      <c r="B317" s="122">
        <v>2</v>
      </c>
      <c r="C317" s="122"/>
      <c r="D317" s="158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42" x14ac:dyDescent="0.4">
      <c r="A324" s="138" t="s">
        <v>145</v>
      </c>
      <c r="B324" s="122">
        <v>0</v>
      </c>
      <c r="C324" s="143"/>
      <c r="D324" s="172" t="s">
        <v>491</v>
      </c>
      <c r="E324" s="124"/>
      <c r="F324" s="123" t="s">
        <v>298</v>
      </c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3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70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42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38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0.95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100.5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147">
        <v>1</v>
      </c>
      <c r="F366" s="123">
        <v>1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86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0.97727272727272729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6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105" x14ac:dyDescent="0.4">
      <c r="A384" s="157" t="s">
        <v>146</v>
      </c>
      <c r="B384" s="122">
        <v>0</v>
      </c>
      <c r="C384" s="122"/>
      <c r="D384" s="128" t="s">
        <v>492</v>
      </c>
      <c r="E384" s="128" t="s">
        <v>493</v>
      </c>
      <c r="F384" s="123" t="s">
        <v>298</v>
      </c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>
        <v>2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6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6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>
        <v>2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>
        <f>IF(D424=1, 2, IF(AND(D424&lt;1,D424&gt;0), 1, IF(D424=0,"0","NA")))</f>
        <v>1</v>
      </c>
      <c r="C424" s="122"/>
      <c r="D424" s="411">
        <f>IFERROR(E424/F424,"N.A")</f>
        <v>0.83333333333333337</v>
      </c>
      <c r="E424" s="147">
        <v>5</v>
      </c>
      <c r="F424" s="123">
        <v>6</v>
      </c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55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0.9821428571428571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75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>
        <f>D428/(COUNT(B379:C389,B394:C414,B417:C424)*2)</f>
        <v>0.96153846153846156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43509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3</v>
      </c>
      <c r="F471" s="123">
        <v>3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42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1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58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s="258" customFormat="1" ht="21" customHeight="1" x14ac:dyDescent="0.4">
      <c r="A479" s="234">
        <f>B11</f>
        <v>43509</v>
      </c>
      <c r="G479" s="114"/>
    </row>
    <row r="480" spans="1:7" s="258" customFormat="1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s="258" customFormat="1" ht="21" x14ac:dyDescent="0.4">
      <c r="A481" s="435"/>
      <c r="B481" s="320" t="s">
        <v>32</v>
      </c>
      <c r="C481" s="320" t="s">
        <v>31</v>
      </c>
      <c r="D481" s="436"/>
      <c r="E481" s="437"/>
      <c r="F481" s="43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s="258" customFormat="1" ht="26.25" customHeight="1" x14ac:dyDescent="0.5">
      <c r="A518" s="369" t="s">
        <v>311</v>
      </c>
      <c r="B518" s="468"/>
      <c r="C518" s="468"/>
      <c r="D518" s="468"/>
      <c r="E518" s="468"/>
      <c r="F518" s="468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s="258" customFormat="1" ht="22.5" customHeight="1" x14ac:dyDescent="0.4">
      <c r="A531" s="234">
        <f>B11</f>
        <v>43509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s="258" customFormat="1" ht="21" x14ac:dyDescent="0.4">
      <c r="A533" s="487"/>
      <c r="B533" s="315" t="s">
        <v>32</v>
      </c>
      <c r="C533" s="316" t="s">
        <v>31</v>
      </c>
      <c r="D533" s="448"/>
      <c r="E533" s="438"/>
      <c r="F533" s="43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70"/>
      <c r="D535" s="470"/>
      <c r="E535" s="470"/>
      <c r="F535" s="471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5" t="s">
        <v>34</v>
      </c>
      <c r="B542" s="456"/>
      <c r="C542" s="457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55" t="s">
        <v>33</v>
      </c>
      <c r="B543" s="456"/>
      <c r="C543" s="457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41"/>
      <c r="B544" s="441"/>
      <c r="C544" s="441"/>
      <c r="D544" s="441"/>
      <c r="E544" s="441"/>
      <c r="F544" s="441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2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s="258" customFormat="1" ht="35.25" customHeight="1" x14ac:dyDescent="0.4">
      <c r="A557" s="371" t="s">
        <v>311</v>
      </c>
      <c r="B557" s="337"/>
      <c r="C557" s="507"/>
      <c r="D557" s="507"/>
      <c r="E557" s="507"/>
      <c r="F557" s="508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124">
        <v>1</v>
      </c>
      <c r="F565" s="123">
        <v>1</v>
      </c>
      <c r="G565" s="114"/>
    </row>
    <row r="566" spans="1:7" s="258" customFormat="1" ht="21" x14ac:dyDescent="0.4">
      <c r="A566" s="439" t="s">
        <v>34</v>
      </c>
      <c r="B566" s="439"/>
      <c r="C566" s="440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39" t="s">
        <v>33</v>
      </c>
      <c r="B567" s="439"/>
      <c r="C567" s="439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43509</v>
      </c>
      <c r="B574" s="114"/>
      <c r="C574" s="135"/>
      <c r="D574" s="356"/>
      <c r="E574" s="356"/>
      <c r="F574" s="356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20" t="s">
        <v>32</v>
      </c>
      <c r="C576" s="320" t="s">
        <v>31</v>
      </c>
      <c r="D576" s="436"/>
      <c r="E576" s="437"/>
      <c r="F576" s="43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9" t="s">
        <v>34</v>
      </c>
      <c r="B588" s="439"/>
      <c r="C588" s="440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9" t="s">
        <v>33</v>
      </c>
      <c r="B589" s="439"/>
      <c r="C589" s="439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71.25" customHeight="1" x14ac:dyDescent="0.45">
      <c r="A593" s="226" t="s">
        <v>7</v>
      </c>
      <c r="B593" s="122">
        <v>1</v>
      </c>
      <c r="C593" s="143">
        <f>IF(B593=0, -10, IF(B593=1, -5, "0"))</f>
        <v>-5</v>
      </c>
      <c r="D593" s="170" t="s">
        <v>494</v>
      </c>
      <c r="E593" s="123" t="s">
        <v>500</v>
      </c>
      <c r="F593" s="123" t="s">
        <v>298</v>
      </c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0</v>
      </c>
      <c r="C596" s="195">
        <f>IF(B596=0, -5, "0")</f>
        <v>-5</v>
      </c>
      <c r="D596" s="271" t="s">
        <v>495</v>
      </c>
      <c r="E596" s="271" t="s">
        <v>501</v>
      </c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124">
        <v>1</v>
      </c>
      <c r="F605" s="123">
        <v>1</v>
      </c>
      <c r="G605" s="129"/>
    </row>
    <row r="606" spans="1:7" s="258" customFormat="1" ht="21" x14ac:dyDescent="0.4">
      <c r="A606" s="439" t="s">
        <v>34</v>
      </c>
      <c r="B606" s="439"/>
      <c r="C606" s="440"/>
      <c r="D606" s="358">
        <f>SUM(B592:C605)</f>
        <v>15</v>
      </c>
      <c r="E606" s="108"/>
      <c r="F606" s="114"/>
      <c r="G606" s="114"/>
    </row>
    <row r="607" spans="1:7" s="258" customFormat="1" ht="21" x14ac:dyDescent="0.4">
      <c r="A607" s="439" t="s">
        <v>33</v>
      </c>
      <c r="B607" s="439"/>
      <c r="C607" s="439"/>
      <c r="D607" s="388">
        <f>D606/(COUNT(B592:C605)*2)</f>
        <v>0.46875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33</v>
      </c>
      <c r="E609" s="304"/>
      <c r="F609" s="304"/>
      <c r="G609" s="129"/>
    </row>
    <row r="610" spans="1:7" ht="22.5" x14ac:dyDescent="0.45">
      <c r="A610" s="504" t="s">
        <v>170</v>
      </c>
      <c r="B610" s="505"/>
      <c r="C610" s="506"/>
      <c r="D610" s="154">
        <f>D609/(COUNT(B579:C587,B592:C605)*2)</f>
        <v>0.66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43509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58">
        <f>SUM(B618:C626)</f>
        <v>18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8">
        <f>D627/(COUNT(B618:C626)*2)</f>
        <v>1</v>
      </c>
      <c r="E628" s="492"/>
      <c r="F628" s="467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71.2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E632" s="124"/>
      <c r="F632" s="123"/>
      <c r="G632" s="129"/>
    </row>
    <row r="633" spans="1:7" ht="63" x14ac:dyDescent="0.4">
      <c r="A633" s="138" t="s">
        <v>186</v>
      </c>
      <c r="B633" s="122">
        <v>0</v>
      </c>
      <c r="C633" s="122"/>
      <c r="D633" s="128" t="s">
        <v>497</v>
      </c>
      <c r="E633" s="123" t="s">
        <v>499</v>
      </c>
      <c r="F633" s="123" t="s">
        <v>298</v>
      </c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14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0.875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3"/>
      <c r="D642" s="493"/>
      <c r="E642" s="493"/>
      <c r="F642" s="494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00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93"/>
      <c r="C653" s="493"/>
      <c r="D653" s="493"/>
      <c r="E653" s="493"/>
      <c r="F653" s="494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63" x14ac:dyDescent="0.4">
      <c r="A655" s="203" t="s">
        <v>419</v>
      </c>
      <c r="B655" s="122">
        <v>0</v>
      </c>
      <c r="C655" s="174"/>
      <c r="D655" s="179" t="s">
        <v>484</v>
      </c>
      <c r="E655" s="128" t="s">
        <v>498</v>
      </c>
      <c r="F655" s="123" t="s">
        <v>299</v>
      </c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271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84" x14ac:dyDescent="0.4">
      <c r="A665" s="402" t="s">
        <v>318</v>
      </c>
      <c r="B665" s="122">
        <v>1</v>
      </c>
      <c r="C665" s="174" t="str">
        <f>IF(B665=0, -5, "0")</f>
        <v>0</v>
      </c>
      <c r="D665" s="421" t="s">
        <v>496</v>
      </c>
      <c r="E665" s="423" t="s">
        <v>504</v>
      </c>
      <c r="F665" s="128" t="s">
        <v>298</v>
      </c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0.66666666666666663</v>
      </c>
      <c r="E668" s="331">
        <v>2</v>
      </c>
      <c r="F668" s="128"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22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0.7857142857142857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68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0.89473684210526316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43509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f>IF(D700=1, 2, IF(AND(D700&lt;1,D700&gt;0), 1, IF(D700=0,"0","NA")))</f>
        <v>2</v>
      </c>
      <c r="C700" s="122"/>
      <c r="D700" s="411">
        <f>IFERROR(E700/F700,"N.A")</f>
        <v>1</v>
      </c>
      <c r="E700" s="422">
        <v>1</v>
      </c>
      <c r="F700" s="123">
        <v>1</v>
      </c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36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1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43509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3" t="s">
        <v>32</v>
      </c>
      <c r="C707" s="383" t="s">
        <v>31</v>
      </c>
      <c r="D707" s="448"/>
      <c r="E707" s="438"/>
      <c r="F707" s="43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42" x14ac:dyDescent="0.4">
      <c r="A714" s="272" t="s">
        <v>322</v>
      </c>
      <c r="B714" s="275">
        <v>0</v>
      </c>
      <c r="C714" s="126"/>
      <c r="D714" s="160" t="s">
        <v>502</v>
      </c>
      <c r="E714" s="160" t="s">
        <v>503</v>
      </c>
      <c r="F714" s="200" t="s">
        <v>298</v>
      </c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8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7">
        <f>D715/(COUNT(B710:C714)*2)</f>
        <v>0.8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8"/>
      <c r="F720" s="200"/>
    </row>
    <row r="721" spans="1:7" ht="72.75" customHeight="1" x14ac:dyDescent="0.4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265">
        <v>1</v>
      </c>
      <c r="F721" s="200">
        <v>1</v>
      </c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14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0.875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0.95833333333333337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659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0.92296918767507008</v>
      </c>
      <c r="E730" s="259"/>
      <c r="F730" s="259"/>
    </row>
  </sheetData>
  <sheetProtection algorithmName="SHA-512" hashValue="i7FrImqESUqyKU/jIg3uaDx+DnTqE3aOTFGsWFhxGCL/H17Hceqjd759udUuGg1idsP8+vtPSNCLB+wrre3zlg==" saltValue="ooK3GJt4P4fm52zaCyfRZw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3" manualBreakCount="3">
    <brk id="372" max="6" man="1"/>
    <brk id="529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1" zoomScale="80" zoomScaleNormal="90" zoomScaleSheetLayoutView="80" workbookViewId="0">
      <selection activeCell="E194" sqref="E19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9"/>
      <c r="E1" s="529"/>
      <c r="F1" s="529"/>
      <c r="G1" s="529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" customFormat="1" ht="21.75" customHeight="1" x14ac:dyDescent="0.45">
      <c r="A7" s="531" t="str">
        <f>'Page de garde'!D18</f>
        <v>Ksour Essef</v>
      </c>
      <c r="B7" s="531"/>
      <c r="C7" s="531"/>
      <c r="D7" s="531"/>
      <c r="E7" s="531"/>
      <c r="F7" s="531"/>
      <c r="G7" s="92"/>
    </row>
    <row r="8" spans="1:7" s="2" customFormat="1" ht="24" x14ac:dyDescent="0.45">
      <c r="A8" s="4" t="s">
        <v>39</v>
      </c>
      <c r="B8" s="532" t="str">
        <f>'A1 Exploitation'!B9:F9</f>
        <v>Yassine ELLOUMI</v>
      </c>
      <c r="C8" s="532"/>
      <c r="D8" s="532"/>
      <c r="E8" s="532"/>
      <c r="F8" s="532"/>
      <c r="G8" s="92"/>
    </row>
    <row r="9" spans="1:7" s="2" customFormat="1" ht="24" x14ac:dyDescent="0.45">
      <c r="A9" s="5" t="s">
        <v>41</v>
      </c>
      <c r="B9" s="533" t="str">
        <f>'A1 Exploitation'!B10:F10</f>
        <v>Directeur du Magasin et chefs rayon</v>
      </c>
      <c r="C9" s="533"/>
      <c r="D9" s="533"/>
      <c r="E9" s="533"/>
      <c r="F9" s="533"/>
      <c r="G9" s="92"/>
    </row>
    <row r="10" spans="1:7" s="2" customFormat="1" ht="24" x14ac:dyDescent="0.45">
      <c r="A10" s="4" t="s">
        <v>40</v>
      </c>
      <c r="B10" s="528">
        <f>'A1 Exploitation'!B11:F11</f>
        <v>43509</v>
      </c>
      <c r="C10" s="528"/>
      <c r="D10" s="528"/>
      <c r="E10" s="528"/>
      <c r="F10" s="528"/>
      <c r="G10" s="92"/>
    </row>
    <row r="11" spans="1:7" s="2" customFormat="1" ht="24" x14ac:dyDescent="0.45">
      <c r="A11" s="4" t="s">
        <v>250</v>
      </c>
      <c r="B11" s="534">
        <f>D199</f>
        <v>0.90082644628099173</v>
      </c>
      <c r="C11" s="534"/>
      <c r="D11" s="534"/>
      <c r="E11" s="534"/>
      <c r="F11" s="534"/>
      <c r="G11" s="92"/>
    </row>
    <row r="12" spans="1:7" s="2" customFormat="1" ht="22.5" x14ac:dyDescent="0.45">
      <c r="A12" s="1"/>
      <c r="D12" s="459"/>
      <c r="E12" s="459"/>
      <c r="F12" s="459"/>
      <c r="G12" s="459"/>
    </row>
    <row r="13" spans="1:7" s="2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44" t="s">
        <v>34</v>
      </c>
      <c r="B22" s="538"/>
      <c r="C22" s="539"/>
      <c r="D22" s="99">
        <f>SUM(B17:C21)</f>
        <v>10</v>
      </c>
    </row>
    <row r="23" spans="1:7" x14ac:dyDescent="0.3">
      <c r="A23" s="537" t="s">
        <v>251</v>
      </c>
      <c r="B23" s="540"/>
      <c r="C23" s="541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7" t="s">
        <v>34</v>
      </c>
      <c r="B33" s="540"/>
      <c r="C33" s="541"/>
      <c r="D33" s="97">
        <f>SUM(B26:C32)</f>
        <v>14</v>
      </c>
    </row>
    <row r="34" spans="1:7" x14ac:dyDescent="0.3">
      <c r="A34" s="537" t="s">
        <v>251</v>
      </c>
      <c r="B34" s="540"/>
      <c r="C34" s="541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7" t="s">
        <v>34</v>
      </c>
      <c r="B42" s="540"/>
      <c r="C42" s="541"/>
      <c r="D42" s="97">
        <f>SUM(B37:C41)</f>
        <v>10</v>
      </c>
      <c r="E42" s="3"/>
      <c r="F42" s="3"/>
      <c r="G42" s="93"/>
    </row>
    <row r="43" spans="1:7" s="10" customFormat="1" x14ac:dyDescent="0.3">
      <c r="A43" s="537" t="s">
        <v>251</v>
      </c>
      <c r="B43" s="540"/>
      <c r="C43" s="541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7" t="s">
        <v>34</v>
      </c>
      <c r="B52" s="540"/>
      <c r="C52" s="541"/>
      <c r="D52" s="97">
        <f>SUM(B46:C51)</f>
        <v>12</v>
      </c>
    </row>
    <row r="53" spans="1:7" x14ac:dyDescent="0.3">
      <c r="A53" s="537" t="s">
        <v>251</v>
      </c>
      <c r="B53" s="540"/>
      <c r="C53" s="541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50.25" x14ac:dyDescent="0.35">
      <c r="A56" s="29" t="s">
        <v>148</v>
      </c>
      <c r="B56" s="62">
        <v>0</v>
      </c>
      <c r="C56" s="88">
        <f>IF(B56=0, -5, "0")</f>
        <v>-5</v>
      </c>
      <c r="D56" s="66" t="s">
        <v>485</v>
      </c>
      <c r="E56" s="63" t="s">
        <v>505</v>
      </c>
      <c r="F56" s="62" t="s">
        <v>299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7" t="s">
        <v>34</v>
      </c>
      <c r="B63" s="540"/>
      <c r="C63" s="541"/>
      <c r="D63" s="97">
        <f>SUM(B56:C62)</f>
        <v>7</v>
      </c>
    </row>
    <row r="64" spans="1:7" x14ac:dyDescent="0.3">
      <c r="A64" s="537" t="s">
        <v>251</v>
      </c>
      <c r="B64" s="540"/>
      <c r="C64" s="541"/>
      <c r="D64" s="21">
        <f>D63/(COUNT(B56:C62)*2)</f>
        <v>0.4375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7" t="s">
        <v>34</v>
      </c>
      <c r="B84" s="540"/>
      <c r="C84" s="541"/>
      <c r="D84" s="97">
        <f>SUM(B67:C83)</f>
        <v>34</v>
      </c>
    </row>
    <row r="85" spans="1:7" x14ac:dyDescent="0.3">
      <c r="A85" s="537" t="s">
        <v>251</v>
      </c>
      <c r="B85" s="540"/>
      <c r="C85" s="541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7" t="s">
        <v>34</v>
      </c>
      <c r="B102" s="540"/>
      <c r="C102" s="541"/>
      <c r="D102" s="97">
        <f>SUM(B88:C101)</f>
        <v>28</v>
      </c>
    </row>
    <row r="103" spans="1:7" x14ac:dyDescent="0.3">
      <c r="A103" s="537" t="s">
        <v>251</v>
      </c>
      <c r="B103" s="540"/>
      <c r="C103" s="541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7" t="s">
        <v>34</v>
      </c>
      <c r="B118" s="540"/>
      <c r="C118" s="541"/>
      <c r="D118" s="97">
        <f>SUM(B107:C117)</f>
        <v>22</v>
      </c>
      <c r="E118" s="3"/>
      <c r="F118" s="3"/>
      <c r="G118" s="93"/>
    </row>
    <row r="119" spans="1:7" s="10" customFormat="1" x14ac:dyDescent="0.3">
      <c r="A119" s="537" t="s">
        <v>251</v>
      </c>
      <c r="B119" s="540"/>
      <c r="C119" s="541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7" t="s">
        <v>34</v>
      </c>
      <c r="B133" s="540"/>
      <c r="C133" s="541"/>
      <c r="D133" s="97">
        <f>SUM(B122:C132)</f>
        <v>22</v>
      </c>
    </row>
    <row r="134" spans="1:7" x14ac:dyDescent="0.3">
      <c r="A134" s="537" t="s">
        <v>251</v>
      </c>
      <c r="B134" s="540"/>
      <c r="C134" s="541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>
        <v>2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>
        <v>2</v>
      </c>
      <c r="C139" s="63"/>
      <c r="D139" s="71"/>
      <c r="E139" s="62"/>
      <c r="F139" s="62"/>
    </row>
    <row r="140" spans="1:7" x14ac:dyDescent="0.3">
      <c r="A140" s="38" t="s">
        <v>234</v>
      </c>
      <c r="B140" s="78">
        <v>2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2"/>
      <c r="E142" s="62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62"/>
      <c r="F146" s="62"/>
    </row>
    <row r="147" spans="1:7" x14ac:dyDescent="0.3">
      <c r="A147" s="36" t="s">
        <v>175</v>
      </c>
      <c r="B147" s="78">
        <v>2</v>
      </c>
      <c r="C147" s="63"/>
      <c r="D147" s="66"/>
      <c r="E147" s="62"/>
      <c r="F147" s="62"/>
    </row>
    <row r="148" spans="1:7" x14ac:dyDescent="0.3">
      <c r="A148" s="7" t="s">
        <v>261</v>
      </c>
      <c r="B148" s="78">
        <v>2</v>
      </c>
      <c r="C148" s="63"/>
      <c r="D148" s="83"/>
      <c r="E148" s="62"/>
      <c r="F148" s="62"/>
    </row>
    <row r="149" spans="1:7" x14ac:dyDescent="0.3">
      <c r="A149" s="537" t="s">
        <v>34</v>
      </c>
      <c r="B149" s="540"/>
      <c r="C149" s="541"/>
      <c r="D149" s="97">
        <f>SUM(B137:C148)</f>
        <v>24</v>
      </c>
    </row>
    <row r="150" spans="1:7" x14ac:dyDescent="0.3">
      <c r="A150" s="537" t="s">
        <v>251</v>
      </c>
      <c r="B150" s="540"/>
      <c r="C150" s="541"/>
      <c r="D150" s="21">
        <f>D149/(COUNT(B137:C148)*2)</f>
        <v>1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50.25" x14ac:dyDescent="0.35">
      <c r="A156" s="28" t="s">
        <v>263</v>
      </c>
      <c r="B156" s="265">
        <v>0</v>
      </c>
      <c r="C156" s="88">
        <f>IF(B156=0, -5, "0")</f>
        <v>-5</v>
      </c>
      <c r="D156" s="63" t="s">
        <v>506</v>
      </c>
      <c r="E156" s="63" t="s">
        <v>507</v>
      </c>
      <c r="F156" s="62" t="s">
        <v>298</v>
      </c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0</v>
      </c>
      <c r="C159" s="62"/>
      <c r="D159" s="65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7" t="s">
        <v>34</v>
      </c>
      <c r="B161" s="538"/>
      <c r="C161" s="539"/>
      <c r="D161" s="99">
        <f>SUM(B153:C160)</f>
        <v>7</v>
      </c>
    </row>
    <row r="162" spans="1:7" x14ac:dyDescent="0.3">
      <c r="A162" s="537" t="s">
        <v>251</v>
      </c>
      <c r="B162" s="540"/>
      <c r="C162" s="541"/>
      <c r="D162" s="21">
        <f>D161/(COUNT(B153:C160)*2)</f>
        <v>0.3888888888888889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7" t="s">
        <v>34</v>
      </c>
      <c r="B169" s="540"/>
      <c r="C169" s="541"/>
      <c r="D169" s="97">
        <f>SUM(B165:C168)</f>
        <v>8</v>
      </c>
    </row>
    <row r="170" spans="1:7" x14ac:dyDescent="0.3">
      <c r="A170" s="537" t="s">
        <v>251</v>
      </c>
      <c r="B170" s="540"/>
      <c r="C170" s="541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ht="66" x14ac:dyDescent="0.3">
      <c r="A173" s="8" t="s">
        <v>152</v>
      </c>
      <c r="B173" s="62">
        <v>0</v>
      </c>
      <c r="C173" s="62"/>
      <c r="D173" s="424" t="s">
        <v>508</v>
      </c>
      <c r="E173" s="62" t="s">
        <v>509</v>
      </c>
      <c r="F173" s="62" t="s">
        <v>298</v>
      </c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7" t="s">
        <v>34</v>
      </c>
      <c r="B177" s="540"/>
      <c r="C177" s="541"/>
      <c r="D177" s="97">
        <f>SUM(B173:C176)</f>
        <v>6</v>
      </c>
    </row>
    <row r="178" spans="1:7" x14ac:dyDescent="0.3">
      <c r="A178" s="537" t="s">
        <v>251</v>
      </c>
      <c r="B178" s="540"/>
      <c r="C178" s="541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62">
        <v>0</v>
      </c>
      <c r="C181" s="62"/>
      <c r="D181" s="63" t="s">
        <v>510</v>
      </c>
      <c r="E181" s="63" t="s">
        <v>511</v>
      </c>
      <c r="F181" s="62" t="s">
        <v>299</v>
      </c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7" t="s">
        <v>34</v>
      </c>
      <c r="B186" s="540"/>
      <c r="C186" s="541"/>
      <c r="D186" s="97">
        <f>SUM(B181:C185)</f>
        <v>8</v>
      </c>
    </row>
    <row r="187" spans="1:7" x14ac:dyDescent="0.3">
      <c r="A187" s="537" t="s">
        <v>251</v>
      </c>
      <c r="B187" s="540"/>
      <c r="C187" s="541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7" t="s">
        <v>34</v>
      </c>
      <c r="B194" s="540"/>
      <c r="C194" s="541"/>
      <c r="D194" s="40">
        <f>SUM(B190:C193)</f>
        <v>6</v>
      </c>
    </row>
    <row r="195" spans="1:6" x14ac:dyDescent="0.3">
      <c r="A195" s="537" t="s">
        <v>251</v>
      </c>
      <c r="B195" s="540"/>
      <c r="C195" s="541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0.22222222222222221</v>
      </c>
      <c r="E197" s="101">
        <v>2</v>
      </c>
      <c r="F197" s="102">
        <v>9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218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0.90082644628099173</v>
      </c>
    </row>
  </sheetData>
  <sheetProtection algorithmName="SHA-512" hashValue="0KNLA7/+eY4Sg9L025WCetaDFDtriFd4SSO5m7CoxKRHXGTeZeblmH6yqyJtdJnykL4qpUwuPZqK4mAsQy+33Q==" saltValue="YJUdi2COwxFRum58Mxc/w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tabSelected="1" topLeftCell="A213" zoomScale="70" zoomScaleNormal="70" workbookViewId="0">
      <selection activeCell="D224" sqref="D2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67" customWidth="1"/>
    <col min="5" max="5" width="26.42578125" style="267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111"/>
      <c r="E2" s="111"/>
      <c r="F2" s="111"/>
      <c r="G2" s="111"/>
    </row>
    <row r="3" spans="1:7" ht="22.5" x14ac:dyDescent="0.45">
      <c r="A3" s="110"/>
      <c r="B3" s="108"/>
      <c r="C3" s="109">
        <v>2</v>
      </c>
      <c r="D3" s="111"/>
      <c r="E3" s="111"/>
      <c r="F3" s="111"/>
      <c r="G3" s="111"/>
    </row>
    <row r="4" spans="1:7" ht="22.5" x14ac:dyDescent="0.45">
      <c r="A4" s="110"/>
      <c r="B4" s="108"/>
      <c r="C4" s="109" t="s">
        <v>30</v>
      </c>
      <c r="D4" s="111"/>
      <c r="E4" s="111"/>
      <c r="F4" s="111"/>
      <c r="G4" s="111"/>
    </row>
    <row r="5" spans="1:7" ht="22.5" x14ac:dyDescent="0.45">
      <c r="A5" s="110"/>
      <c r="B5" s="108"/>
      <c r="C5" s="108"/>
      <c r="D5" s="111"/>
      <c r="E5" s="111"/>
      <c r="F5" s="111"/>
      <c r="G5" s="111"/>
    </row>
    <row r="6" spans="1:7" ht="22.5" x14ac:dyDescent="0.45">
      <c r="A6" s="110"/>
      <c r="B6" s="108"/>
      <c r="C6" s="108"/>
      <c r="D6" s="111"/>
      <c r="E6" s="111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Ksour Essef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 t="s">
        <v>512</v>
      </c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 t="s">
        <v>513</v>
      </c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>
        <v>43633</v>
      </c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>
        <f>D730</f>
        <v>0.88176638176638178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14"/>
      <c r="E14" s="114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43633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3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38"/>
      <c r="E18" s="438"/>
      <c r="F18" s="438"/>
      <c r="G18" s="114"/>
    </row>
    <row r="19" spans="1:8" s="80" customFormat="1" ht="16.5" customHeight="1" x14ac:dyDescent="0.4">
      <c r="A19" s="360"/>
      <c r="B19" s="361"/>
      <c r="C19" s="361"/>
      <c r="D19" s="362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3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3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3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8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14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14"/>
      <c r="F27" s="114"/>
      <c r="G27" s="114"/>
    </row>
    <row r="28" spans="1:8" ht="21" x14ac:dyDescent="0.4">
      <c r="A28" s="134"/>
      <c r="B28" s="114"/>
      <c r="C28" s="135"/>
      <c r="D28" s="114"/>
      <c r="E28" s="114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3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3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3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3"/>
      <c r="F33" s="123"/>
      <c r="G33" s="114"/>
    </row>
    <row r="34" spans="1:7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3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8"/>
      <c r="E35" s="123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8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3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3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3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3"/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3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555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14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1</v>
      </c>
      <c r="E45" s="114"/>
      <c r="F45" s="114"/>
      <c r="G45" s="114"/>
    </row>
    <row r="46" spans="1:7" ht="21" x14ac:dyDescent="0.4">
      <c r="A46" s="149"/>
      <c r="B46" s="135"/>
      <c r="C46" s="135"/>
      <c r="D46" s="135"/>
      <c r="E46" s="114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32</v>
      </c>
      <c r="E47" s="114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1</v>
      </c>
      <c r="E48" s="114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43633</v>
      </c>
      <c r="B51" s="114"/>
      <c r="C51" s="135"/>
      <c r="D51" s="114"/>
      <c r="E51" s="114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3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38"/>
      <c r="E53" s="438"/>
      <c r="F53" s="438"/>
      <c r="G53" s="114"/>
    </row>
    <row r="54" spans="1:7" s="80" customFormat="1" ht="22.5" x14ac:dyDescent="0.4">
      <c r="A54" s="360"/>
      <c r="B54" s="361"/>
      <c r="C54" s="361"/>
      <c r="D54" s="362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3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3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3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8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3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3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8"/>
      <c r="E62" s="123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3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3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3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3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8"/>
      <c r="E69" s="123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8"/>
      <c r="E70" s="123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3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3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8"/>
      <c r="E73" s="123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3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3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3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3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3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3"/>
      <c r="F82" s="322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2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3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3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3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3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8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3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3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8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3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3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3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3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3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3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3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25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8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556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556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8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8"/>
      <c r="F110" s="322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8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8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8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8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8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8"/>
      <c r="F119" s="322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25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8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8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8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8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8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8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555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14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14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38" t="s">
        <v>42</v>
      </c>
      <c r="E135" s="438" t="s">
        <v>266</v>
      </c>
      <c r="F135" s="438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38"/>
      <c r="E136" s="438"/>
      <c r="F136" s="43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00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84" x14ac:dyDescent="0.4">
      <c r="A155" s="283" t="s">
        <v>371</v>
      </c>
      <c r="B155" s="318">
        <v>2</v>
      </c>
      <c r="C155" s="143" t="str">
        <f>IF(B155=0, -10, "0")</f>
        <v>0</v>
      </c>
      <c r="D155" s="125" t="s">
        <v>514</v>
      </c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3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3"/>
      <c r="F169" s="322"/>
      <c r="G169" s="114"/>
    </row>
    <row r="170" spans="1:7" ht="84" x14ac:dyDescent="0.4">
      <c r="A170" s="125" t="s">
        <v>343</v>
      </c>
      <c r="B170" s="122">
        <v>0</v>
      </c>
      <c r="C170" s="125"/>
      <c r="D170" s="125" t="s">
        <v>517</v>
      </c>
      <c r="E170" s="123" t="s">
        <v>518</v>
      </c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3"/>
      <c r="F171" s="322"/>
      <c r="G171" s="114"/>
    </row>
    <row r="172" spans="1:7" ht="147" x14ac:dyDescent="0.4">
      <c r="A172" s="125" t="s">
        <v>409</v>
      </c>
      <c r="B172" s="122">
        <v>0</v>
      </c>
      <c r="C172" s="125"/>
      <c r="D172" s="125" t="s">
        <v>515</v>
      </c>
      <c r="E172" s="123" t="s">
        <v>516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3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3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3"/>
      <c r="F175" s="322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0</v>
      </c>
      <c r="C185" s="121"/>
      <c r="D185" s="411">
        <f>IFERROR(E185/F185,"N.A")</f>
        <v>0</v>
      </c>
      <c r="E185" s="555">
        <f>COUNTIF('A1 Exploitation'!F141:F184,"ok")</f>
        <v>0</v>
      </c>
      <c r="F185" s="414">
        <f>COUNTA('A1 Exploitation'!F141:F184)</f>
        <v>1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74</v>
      </c>
      <c r="E186" s="114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0.94871794871794868</v>
      </c>
      <c r="E187" s="114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43633</v>
      </c>
      <c r="B190" s="114"/>
      <c r="C190" s="135"/>
      <c r="D190" s="114"/>
      <c r="E190" s="114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3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38"/>
      <c r="E192" s="438"/>
      <c r="F192" s="438"/>
      <c r="G192" s="173"/>
    </row>
    <row r="193" spans="1:7" s="80" customFormat="1" ht="22.5" x14ac:dyDescent="0.4">
      <c r="A193" s="360"/>
      <c r="B193" s="361"/>
      <c r="C193" s="361"/>
      <c r="D193" s="362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3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8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3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3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3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3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3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16</v>
      </c>
      <c r="E203" s="114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14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63" x14ac:dyDescent="0.4">
      <c r="A208" s="138" t="s">
        <v>57</v>
      </c>
      <c r="B208" s="122">
        <v>2</v>
      </c>
      <c r="C208" s="122"/>
      <c r="D208" s="172" t="s">
        <v>519</v>
      </c>
      <c r="E208" s="128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8"/>
      <c r="F209" s="123"/>
      <c r="G209" s="114"/>
    </row>
    <row r="210" spans="1:7" ht="42" x14ac:dyDescent="0.4">
      <c r="A210" s="138" t="s">
        <v>53</v>
      </c>
      <c r="B210" s="122">
        <v>1</v>
      </c>
      <c r="C210" s="122"/>
      <c r="D210" s="194" t="s">
        <v>520</v>
      </c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3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3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3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3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3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8"/>
      <c r="F217" s="123"/>
      <c r="G217" s="114"/>
    </row>
    <row r="218" spans="1:7" ht="84" x14ac:dyDescent="0.4">
      <c r="A218" s="168" t="s">
        <v>393</v>
      </c>
      <c r="B218" s="122">
        <v>0</v>
      </c>
      <c r="C218" s="198">
        <f>IF(B218=0, -5, "0")</f>
        <v>-5</v>
      </c>
      <c r="D218" s="123" t="s">
        <v>521</v>
      </c>
      <c r="E218" s="123"/>
      <c r="F218" s="123"/>
      <c r="G218" s="129"/>
    </row>
    <row r="219" spans="1:7" ht="105" x14ac:dyDescent="0.4">
      <c r="A219" s="199" t="s">
        <v>133</v>
      </c>
      <c r="B219" s="122">
        <v>0</v>
      </c>
      <c r="C219" s="174">
        <f>IF(B219=0, -5, "0")</f>
        <v>-5</v>
      </c>
      <c r="D219" s="568" t="s">
        <v>522</v>
      </c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556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556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3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3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3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1</v>
      </c>
      <c r="C226" s="143" t="str">
        <f>IF(B226=0, -10, "0")</f>
        <v>0</v>
      </c>
      <c r="D226" s="128" t="s">
        <v>523</v>
      </c>
      <c r="E226" s="84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24</v>
      </c>
      <c r="E227" s="114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0.54545454545454541</v>
      </c>
      <c r="E228" s="114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8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3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569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555">
        <f>COUNTIF('A1 Exploitation'!F195:F244,"ok")</f>
        <v>1</v>
      </c>
      <c r="F244" s="414">
        <f>COUNTA('A1 Exploitation'!F195:F243)</f>
        <v>1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24</v>
      </c>
      <c r="E245" s="114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14"/>
      <c r="F246" s="114"/>
      <c r="G246" s="114"/>
    </row>
    <row r="247" spans="1:7" ht="21" x14ac:dyDescent="0.4">
      <c r="A247" s="155"/>
      <c r="B247" s="114"/>
      <c r="C247" s="135"/>
      <c r="D247" s="114"/>
      <c r="E247" s="114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64</v>
      </c>
      <c r="E248" s="114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0.76190476190476186</v>
      </c>
      <c r="E249" s="114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43633</v>
      </c>
      <c r="B252" s="114"/>
      <c r="C252" s="135"/>
      <c r="D252" s="129"/>
      <c r="E252" s="114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3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38"/>
      <c r="E254" s="438"/>
      <c r="F254" s="438"/>
      <c r="G254" s="114"/>
    </row>
    <row r="255" spans="1:7" s="80" customFormat="1" ht="22.5" x14ac:dyDescent="0.4">
      <c r="A255" s="360"/>
      <c r="B255" s="361"/>
      <c r="C255" s="361"/>
      <c r="D255" s="362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3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3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3"/>
      <c r="F259" s="123"/>
      <c r="G259" s="114"/>
    </row>
    <row r="260" spans="1:7" ht="22.5" x14ac:dyDescent="0.4">
      <c r="A260" s="157" t="s">
        <v>386</v>
      </c>
      <c r="B260" s="122">
        <v>1</v>
      </c>
      <c r="C260" s="122"/>
      <c r="D260" s="191" t="s">
        <v>557</v>
      </c>
      <c r="E260" s="123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3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3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3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3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15</v>
      </c>
      <c r="E265" s="114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0.9375</v>
      </c>
      <c r="E266" s="114"/>
      <c r="F266" s="114"/>
      <c r="G266" s="114"/>
    </row>
    <row r="267" spans="1:7" ht="21" x14ac:dyDescent="0.4">
      <c r="A267" s="155"/>
      <c r="B267" s="114"/>
      <c r="C267" s="135"/>
      <c r="D267" s="114"/>
      <c r="E267" s="114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3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3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3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3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8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8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189" x14ac:dyDescent="0.4">
      <c r="A277" s="400" t="s">
        <v>394</v>
      </c>
      <c r="B277" s="122">
        <v>0</v>
      </c>
      <c r="C277" s="142">
        <f>IF(B277=0, -2, "0")</f>
        <v>-2</v>
      </c>
      <c r="D277" s="194" t="s">
        <v>525</v>
      </c>
      <c r="E277" s="123" t="s">
        <v>526</v>
      </c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3"/>
      <c r="F278" s="123"/>
      <c r="G278" s="114"/>
    </row>
    <row r="279" spans="1:7" ht="114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524</v>
      </c>
      <c r="E279" s="123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3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3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556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556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556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3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3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3"/>
      <c r="F288" s="123"/>
      <c r="G288" s="114"/>
    </row>
    <row r="289" spans="1:7" s="80" customFormat="1" ht="77.25" customHeight="1" x14ac:dyDescent="0.4">
      <c r="A289" s="181" t="s">
        <v>316</v>
      </c>
      <c r="B289" s="122">
        <v>1</v>
      </c>
      <c r="C289" s="143" t="str">
        <f>IF(B289=0, -10, "0")</f>
        <v>0</v>
      </c>
      <c r="D289" s="128" t="s">
        <v>558</v>
      </c>
      <c r="E289" s="128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8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8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8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8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8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8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8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1</v>
      </c>
      <c r="C299" s="122"/>
      <c r="D299" s="411">
        <f>IFERROR(E299/F299,"N.A")</f>
        <v>0.33333333333333331</v>
      </c>
      <c r="E299" s="555">
        <f>COUNTIF('A1 Exploitation'!F257:F298,"ok")</f>
        <v>1</v>
      </c>
      <c r="F299" s="414">
        <f>COUNTA('A1 Exploitation'!F257:F298)</f>
        <v>3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45</v>
      </c>
      <c r="E300" s="114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0.72580645161290325</v>
      </c>
      <c r="E301" s="114"/>
      <c r="F301" s="114"/>
      <c r="G301" s="114"/>
    </row>
    <row r="302" spans="1:7" ht="21" x14ac:dyDescent="0.4">
      <c r="A302" s="155"/>
      <c r="B302" s="114"/>
      <c r="C302" s="135"/>
      <c r="D302" s="114"/>
      <c r="E302" s="114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60</v>
      </c>
      <c r="E303" s="114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0.76923076923076927</v>
      </c>
      <c r="E304" s="114"/>
      <c r="F304" s="114"/>
      <c r="G304" s="114"/>
    </row>
    <row r="305" spans="1:7" ht="21" x14ac:dyDescent="0.4">
      <c r="A305" s="155"/>
      <c r="B305" s="114"/>
      <c r="C305" s="135"/>
      <c r="D305" s="114"/>
      <c r="E305" s="114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43633</v>
      </c>
      <c r="B307" s="114"/>
      <c r="C307" s="135"/>
      <c r="D307" s="114"/>
      <c r="E307" s="114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3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38"/>
      <c r="E309" s="438"/>
      <c r="F309" s="438"/>
      <c r="G309" s="114"/>
    </row>
    <row r="310" spans="1:7" s="80" customFormat="1" ht="22.5" x14ac:dyDescent="0.4">
      <c r="A310" s="360"/>
      <c r="B310" s="361"/>
      <c r="C310" s="361"/>
      <c r="D310" s="362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 t="s">
        <v>527</v>
      </c>
      <c r="E312" s="123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8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3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3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3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3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3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3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14</v>
      </c>
      <c r="E320" s="114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14"/>
      <c r="F321" s="114"/>
      <c r="G321" s="114"/>
    </row>
    <row r="322" spans="1:7" ht="21" x14ac:dyDescent="0.4">
      <c r="A322" s="155"/>
      <c r="B322" s="114"/>
      <c r="C322" s="135"/>
      <c r="D322" s="114"/>
      <c r="E322" s="114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3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3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3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3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3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3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3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3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3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3"/>
      <c r="F336" s="123"/>
      <c r="G336" s="129"/>
    </row>
    <row r="337" spans="1:7" ht="63" x14ac:dyDescent="0.4">
      <c r="A337" s="168" t="s">
        <v>58</v>
      </c>
      <c r="B337" s="122">
        <v>0</v>
      </c>
      <c r="C337" s="174">
        <f>IF(B337=0, -5, "0")</f>
        <v>-5</v>
      </c>
      <c r="D337" s="213" t="s">
        <v>528</v>
      </c>
      <c r="E337" s="123"/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556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556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556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3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3"/>
      <c r="E342" s="123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29"/>
      <c r="E343" s="128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27</v>
      </c>
      <c r="E344" s="114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0.75</v>
      </c>
      <c r="E345" s="114"/>
      <c r="F345" s="114"/>
      <c r="G345" s="114"/>
    </row>
    <row r="346" spans="1:7" ht="21" x14ac:dyDescent="0.4">
      <c r="A346" s="155"/>
      <c r="B346" s="114"/>
      <c r="C346" s="135"/>
      <c r="D346" s="114"/>
      <c r="E346" s="114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3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8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8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3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3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8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8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8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3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8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8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8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8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8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555">
        <f>COUNTIF('A1 Exploitation'!F312:F365,"ok")</f>
        <v>1</v>
      </c>
      <c r="F366" s="414">
        <f>COUNTA('A1 Exploitation'!F312:F365)</f>
        <v>1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14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14"/>
      <c r="F368" s="114"/>
      <c r="G368" s="114"/>
    </row>
    <row r="369" spans="1:7" ht="21" x14ac:dyDescent="0.4">
      <c r="A369" s="155"/>
      <c r="B369" s="114"/>
      <c r="C369" s="135"/>
      <c r="D369" s="114"/>
      <c r="E369" s="114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69</v>
      </c>
      <c r="E370" s="114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0.88461538461538458</v>
      </c>
      <c r="E371" s="114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173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43633</v>
      </c>
      <c r="B374" s="114"/>
      <c r="C374" s="135"/>
      <c r="D374" s="114"/>
      <c r="E374" s="173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3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38"/>
      <c r="E376" s="438"/>
      <c r="F376" s="438"/>
      <c r="G376" s="173"/>
    </row>
    <row r="377" spans="1:7" s="260" customFormat="1" ht="22.5" x14ac:dyDescent="0.4">
      <c r="A377" s="360"/>
      <c r="B377" s="361"/>
      <c r="C377" s="361"/>
      <c r="D377" s="362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>
        <v>2</v>
      </c>
      <c r="C379" s="122"/>
      <c r="D379" s="158"/>
      <c r="E379" s="128"/>
      <c r="F379" s="123"/>
      <c r="G379" s="173"/>
    </row>
    <row r="380" spans="1:7" s="260" customFormat="1" ht="22.5" x14ac:dyDescent="0.4">
      <c r="A380" s="157" t="s">
        <v>215</v>
      </c>
      <c r="B380" s="122">
        <v>2</v>
      </c>
      <c r="C380" s="122"/>
      <c r="D380" s="191"/>
      <c r="E380" s="128"/>
      <c r="F380" s="123"/>
      <c r="G380" s="173"/>
    </row>
    <row r="381" spans="1:7" s="260" customFormat="1" ht="21" x14ac:dyDescent="0.4">
      <c r="A381" s="157" t="s">
        <v>216</v>
      </c>
      <c r="B381" s="122">
        <v>2</v>
      </c>
      <c r="C381" s="122"/>
      <c r="D381" s="123"/>
      <c r="E381" s="128"/>
      <c r="F381" s="123"/>
      <c r="G381" s="173"/>
    </row>
    <row r="382" spans="1:7" s="260" customFormat="1" ht="22.5" x14ac:dyDescent="0.4">
      <c r="A382" s="157" t="s">
        <v>332</v>
      </c>
      <c r="B382" s="122">
        <v>2</v>
      </c>
      <c r="C382" s="122"/>
      <c r="D382" s="191"/>
      <c r="E382" s="128"/>
      <c r="F382" s="123"/>
      <c r="G382" s="173"/>
    </row>
    <row r="383" spans="1:7" s="260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8"/>
      <c r="E383" s="128"/>
      <c r="F383" s="123"/>
      <c r="G383" s="173"/>
    </row>
    <row r="384" spans="1:7" s="260" customFormat="1" ht="63" x14ac:dyDescent="0.4">
      <c r="A384" s="157" t="s">
        <v>146</v>
      </c>
      <c r="B384" s="122">
        <v>0</v>
      </c>
      <c r="C384" s="122"/>
      <c r="D384" s="128" t="s">
        <v>529</v>
      </c>
      <c r="E384" s="128"/>
      <c r="F384" s="123"/>
      <c r="G384" s="173"/>
    </row>
    <row r="385" spans="1:7" s="260" customFormat="1" ht="21" x14ac:dyDescent="0.4">
      <c r="A385" s="157" t="s">
        <v>125</v>
      </c>
      <c r="B385" s="122">
        <v>2</v>
      </c>
      <c r="C385" s="174"/>
      <c r="D385" s="128"/>
      <c r="E385" s="128"/>
      <c r="F385" s="123"/>
      <c r="G385" s="173"/>
    </row>
    <row r="386" spans="1:7" s="260" customFormat="1" ht="21" x14ac:dyDescent="0.4">
      <c r="A386" s="164" t="s">
        <v>55</v>
      </c>
      <c r="B386" s="122">
        <v>2</v>
      </c>
      <c r="C386" s="122"/>
      <c r="D386" s="128"/>
      <c r="E386" s="128"/>
      <c r="F386" s="123"/>
      <c r="G386" s="173"/>
    </row>
    <row r="387" spans="1:7" s="260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8"/>
      <c r="F387" s="123"/>
      <c r="G387" s="173"/>
    </row>
    <row r="388" spans="1:7" s="260" customFormat="1" ht="21" x14ac:dyDescent="0.4">
      <c r="A388" s="164" t="s">
        <v>113</v>
      </c>
      <c r="B388" s="122">
        <v>2</v>
      </c>
      <c r="C388" s="122"/>
      <c r="D388" s="123"/>
      <c r="E388" s="128"/>
      <c r="F388" s="123"/>
      <c r="G388" s="173"/>
    </row>
    <row r="389" spans="1:7" s="260" customFormat="1" ht="21" x14ac:dyDescent="0.4">
      <c r="A389" s="164" t="s">
        <v>118</v>
      </c>
      <c r="B389" s="122">
        <v>2</v>
      </c>
      <c r="C389" s="122"/>
      <c r="D389" s="227"/>
      <c r="E389" s="128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20</v>
      </c>
      <c r="E390" s="173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>
        <f>D390/(COUNT(B379:C389)*2)</f>
        <v>0.90909090909090906</v>
      </c>
      <c r="E391" s="173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173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>
        <v>2</v>
      </c>
      <c r="C394" s="126"/>
      <c r="D394" s="173"/>
      <c r="E394" s="128"/>
      <c r="F394" s="123"/>
      <c r="G394" s="173"/>
    </row>
    <row r="395" spans="1:7" s="260" customFormat="1" ht="42" x14ac:dyDescent="0.4">
      <c r="A395" s="138" t="s">
        <v>154</v>
      </c>
      <c r="B395" s="122">
        <v>0</v>
      </c>
      <c r="C395" s="122"/>
      <c r="D395" s="193" t="s">
        <v>531</v>
      </c>
      <c r="E395" s="128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8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8"/>
      <c r="F397" s="123"/>
      <c r="G397" s="173"/>
    </row>
    <row r="398" spans="1:7" s="260" customFormat="1" ht="42" x14ac:dyDescent="0.4">
      <c r="A398" s="121" t="s">
        <v>117</v>
      </c>
      <c r="B398" s="122">
        <v>0</v>
      </c>
      <c r="C398" s="122"/>
      <c r="D398" s="193" t="s">
        <v>530</v>
      </c>
      <c r="E398" s="128"/>
      <c r="F398" s="123"/>
      <c r="G398" s="173"/>
    </row>
    <row r="399" spans="1:7" s="260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8"/>
      <c r="F399" s="123"/>
      <c r="G399" s="173"/>
    </row>
    <row r="400" spans="1:7" s="260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8"/>
      <c r="F400" s="123"/>
      <c r="G400" s="129"/>
    </row>
    <row r="401" spans="1:7" s="260" customFormat="1" ht="21" x14ac:dyDescent="0.4">
      <c r="A401" s="138" t="s">
        <v>186</v>
      </c>
      <c r="B401" s="122">
        <v>2</v>
      </c>
      <c r="C401" s="122"/>
      <c r="D401" s="193"/>
      <c r="E401" s="128"/>
      <c r="F401" s="123"/>
      <c r="G401" s="173"/>
    </row>
    <row r="402" spans="1:7" s="260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>
        <v>2</v>
      </c>
      <c r="C403" s="122"/>
      <c r="D403" s="193"/>
      <c r="E403" s="128"/>
      <c r="F403" s="123"/>
      <c r="G403" s="173"/>
    </row>
    <row r="404" spans="1:7" s="260" customFormat="1" ht="21" x14ac:dyDescent="0.4">
      <c r="A404" s="121" t="s">
        <v>142</v>
      </c>
      <c r="B404" s="122">
        <v>2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>
        <v>2</v>
      </c>
      <c r="C406" s="126"/>
      <c r="D406" s="229"/>
      <c r="E406" s="128"/>
      <c r="F406" s="123"/>
      <c r="G406" s="173"/>
    </row>
    <row r="407" spans="1:7" s="260" customFormat="1" ht="21" x14ac:dyDescent="0.4">
      <c r="A407" s="168" t="s">
        <v>133</v>
      </c>
      <c r="B407" s="122">
        <v>2</v>
      </c>
      <c r="C407" s="174" t="str">
        <f>IF(B407=0, -5, "0")</f>
        <v>0</v>
      </c>
      <c r="D407" s="229"/>
      <c r="E407" s="128"/>
      <c r="F407" s="123"/>
      <c r="G407" s="173"/>
    </row>
    <row r="408" spans="1:7" s="260" customFormat="1" ht="18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556"/>
      <c r="F408" s="123"/>
      <c r="G408" s="173"/>
    </row>
    <row r="409" spans="1:7" s="260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556"/>
      <c r="F409" s="123"/>
      <c r="G409" s="173"/>
    </row>
    <row r="410" spans="1:7" s="260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556"/>
      <c r="F410" s="123"/>
      <c r="G410" s="173"/>
    </row>
    <row r="411" spans="1:7" s="260" customFormat="1" ht="42" x14ac:dyDescent="0.4">
      <c r="A411" s="121" t="s">
        <v>402</v>
      </c>
      <c r="B411" s="122">
        <v>0</v>
      </c>
      <c r="C411" s="296"/>
      <c r="D411" s="229" t="s">
        <v>555</v>
      </c>
      <c r="E411" s="128"/>
      <c r="F411" s="123"/>
      <c r="G411" s="173"/>
    </row>
    <row r="412" spans="1:7" s="260" customFormat="1" ht="42" x14ac:dyDescent="0.4">
      <c r="A412" s="121" t="s">
        <v>150</v>
      </c>
      <c r="B412" s="122">
        <v>2</v>
      </c>
      <c r="C412" s="126"/>
      <c r="D412" s="229"/>
      <c r="E412" s="128"/>
      <c r="F412" s="123"/>
      <c r="G412" s="173"/>
    </row>
    <row r="413" spans="1:7" s="260" customFormat="1" ht="21" x14ac:dyDescent="0.4">
      <c r="A413" s="125" t="s">
        <v>360</v>
      </c>
      <c r="B413" s="122">
        <v>2</v>
      </c>
      <c r="C413" s="126"/>
      <c r="D413" s="232"/>
      <c r="E413" s="128"/>
      <c r="F413" s="123"/>
      <c r="G413" s="173"/>
    </row>
    <row r="414" spans="1:7" s="260" customFormat="1" ht="21" x14ac:dyDescent="0.4">
      <c r="A414" s="201" t="s">
        <v>426</v>
      </c>
      <c r="B414" s="122">
        <v>2</v>
      </c>
      <c r="C414" s="126"/>
      <c r="D414" s="201"/>
      <c r="E414" s="128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257"/>
      <c r="F418" s="123"/>
      <c r="G418" s="173"/>
    </row>
    <row r="419" spans="1:7" s="260" customFormat="1" ht="21" x14ac:dyDescent="0.4">
      <c r="A419" s="125" t="s">
        <v>376</v>
      </c>
      <c r="B419" s="122">
        <v>2</v>
      </c>
      <c r="C419" s="126"/>
      <c r="D419" s="229"/>
      <c r="E419" s="128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8"/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8"/>
      <c r="F422" s="123"/>
      <c r="G422" s="173"/>
    </row>
    <row r="423" spans="1:7" s="260" customFormat="1" ht="21" x14ac:dyDescent="0.4">
      <c r="A423" s="188" t="s">
        <v>328</v>
      </c>
      <c r="B423" s="122">
        <v>2</v>
      </c>
      <c r="C423" s="126"/>
      <c r="D423" s="229"/>
      <c r="E423" s="128"/>
      <c r="F423" s="123"/>
      <c r="G423" s="173"/>
    </row>
    <row r="424" spans="1:7" s="260" customFormat="1" ht="86.25" customHeight="1" x14ac:dyDescent="0.4">
      <c r="A424" s="233" t="s">
        <v>447</v>
      </c>
      <c r="B424" s="122">
        <f>IF(D424=1, 2, IF(AND(D424&lt;1,D424&gt;0), 1, IF(D424=0,"0","NA")))</f>
        <v>2</v>
      </c>
      <c r="C424" s="122"/>
      <c r="D424" s="411">
        <f>IFERROR(E424/F424,"N.A")</f>
        <v>1</v>
      </c>
      <c r="E424" s="555">
        <f>COUNTIF('A1 Exploitation'!F379:F423,"ok")</f>
        <v>1</v>
      </c>
      <c r="F424" s="414">
        <f>COUNTA('A1 Exploitation'!F379:F423)</f>
        <v>1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50</v>
      </c>
      <c r="E425" s="173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0.8928571428571429</v>
      </c>
      <c r="E426" s="173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173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70</v>
      </c>
      <c r="E428" s="173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0.89743589743589747</v>
      </c>
      <c r="E429" s="173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173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43633</v>
      </c>
      <c r="B432" s="114"/>
      <c r="C432" s="135"/>
      <c r="D432" s="129"/>
      <c r="E432" s="114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3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38"/>
      <c r="E434" s="438"/>
      <c r="F434" s="438"/>
      <c r="G434" s="129"/>
    </row>
    <row r="435" spans="1:7" s="80" customFormat="1" ht="22.5" x14ac:dyDescent="0.4">
      <c r="A435" s="360"/>
      <c r="B435" s="361"/>
      <c r="C435" s="361"/>
      <c r="D435" s="362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3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3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3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3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3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3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3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3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14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14"/>
      <c r="F446" s="114"/>
      <c r="G446" s="114"/>
    </row>
    <row r="447" spans="1:7" ht="21" x14ac:dyDescent="0.4">
      <c r="A447" s="238"/>
      <c r="B447" s="114"/>
      <c r="C447" s="135"/>
      <c r="D447" s="114"/>
      <c r="E447" s="114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8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3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3"/>
      <c r="F451" s="123"/>
      <c r="G451" s="114"/>
    </row>
    <row r="452" spans="1:7" ht="63" x14ac:dyDescent="0.4">
      <c r="A452" s="215" t="s">
        <v>361</v>
      </c>
      <c r="B452" s="122">
        <v>0</v>
      </c>
      <c r="C452" s="174">
        <f>IF(B452=0, -5, "0")</f>
        <v>-5</v>
      </c>
      <c r="D452" s="163" t="s">
        <v>532</v>
      </c>
      <c r="E452" s="123" t="s">
        <v>533</v>
      </c>
      <c r="F452" s="123"/>
      <c r="G452" s="114"/>
    </row>
    <row r="453" spans="1:7" ht="42" x14ac:dyDescent="0.4">
      <c r="A453" s="215" t="s">
        <v>362</v>
      </c>
      <c r="B453" s="122">
        <v>1</v>
      </c>
      <c r="C453" s="169" t="str">
        <f>IF(B453=0, -5, "0")</f>
        <v>0</v>
      </c>
      <c r="D453" s="163" t="s">
        <v>554</v>
      </c>
      <c r="E453" s="123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3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3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3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3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3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3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3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4"/>
      <c r="F463" s="344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8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8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8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8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555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32</v>
      </c>
      <c r="E472" s="114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0.76190476190476186</v>
      </c>
      <c r="E473" s="114"/>
      <c r="F473" s="114"/>
      <c r="G473" s="114"/>
    </row>
    <row r="474" spans="1:7" ht="21" x14ac:dyDescent="0.4">
      <c r="A474" s="149"/>
      <c r="B474" s="135"/>
      <c r="C474" s="135"/>
      <c r="D474" s="135"/>
      <c r="E474" s="114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48</v>
      </c>
      <c r="E475" s="114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0.82758620689655171</v>
      </c>
      <c r="E476" s="114"/>
      <c r="F476" s="114"/>
      <c r="G476" s="114"/>
    </row>
    <row r="477" spans="1:7" ht="21" x14ac:dyDescent="0.4">
      <c r="A477" s="155"/>
      <c r="B477" s="114"/>
      <c r="C477" s="135"/>
      <c r="D477" s="114"/>
      <c r="E477" s="114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43633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7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20" t="s">
        <v>32</v>
      </c>
      <c r="C481" s="320" t="s">
        <v>31</v>
      </c>
      <c r="D481" s="437"/>
      <c r="E481" s="437"/>
      <c r="F481" s="437"/>
      <c r="G481" s="114"/>
    </row>
    <row r="482" spans="1:7" s="260" customFormat="1" ht="22.5" x14ac:dyDescent="0.4">
      <c r="A482" s="367"/>
      <c r="B482" s="368"/>
      <c r="C482" s="368"/>
      <c r="D482" s="354"/>
      <c r="E482" s="354"/>
      <c r="F482" s="354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4"/>
      <c r="D484" s="557"/>
      <c r="E484" s="557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558"/>
      <c r="E485" s="558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559"/>
      <c r="E486" s="559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558"/>
      <c r="E487" s="558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558"/>
      <c r="E488" s="558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558"/>
      <c r="E489" s="558"/>
      <c r="F489" s="123"/>
      <c r="G489" s="114"/>
    </row>
    <row r="490" spans="1:7" ht="21" x14ac:dyDescent="0.4">
      <c r="A490" s="301"/>
      <c r="B490" s="302"/>
      <c r="C490" s="303"/>
      <c r="D490" s="560"/>
      <c r="E490" s="560"/>
      <c r="F490" s="303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5"/>
      <c r="D492" s="558"/>
      <c r="E492" s="558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558"/>
      <c r="E493" s="558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558"/>
      <c r="E494" s="558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558"/>
      <c r="E495" s="558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558"/>
      <c r="E496" s="558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558"/>
      <c r="E497" s="558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561"/>
      <c r="E498" s="561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558"/>
      <c r="E499" s="558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558"/>
      <c r="E500" s="558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558"/>
      <c r="E501" s="558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558"/>
      <c r="E502" s="558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558"/>
      <c r="E503" s="558"/>
      <c r="F503" s="123"/>
      <c r="G503" s="114"/>
    </row>
    <row r="504" spans="1:7" ht="21" x14ac:dyDescent="0.4">
      <c r="A504" s="301"/>
      <c r="B504" s="302"/>
      <c r="C504" s="303"/>
      <c r="D504" s="560"/>
      <c r="E504" s="560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562"/>
      <c r="E506" s="562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562"/>
      <c r="E507" s="562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562"/>
      <c r="E508" s="562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562"/>
      <c r="E509" s="562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562"/>
      <c r="E510" s="562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562"/>
      <c r="E511" s="562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562"/>
      <c r="E512" s="562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562"/>
      <c r="E513" s="562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562"/>
      <c r="E514" s="562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562"/>
      <c r="E515" s="562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562"/>
      <c r="E516" s="562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9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562"/>
      <c r="E519" s="562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562"/>
      <c r="E520" s="562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562"/>
      <c r="E521" s="562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3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157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555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14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14"/>
      <c r="F527" s="114"/>
      <c r="G527" s="129"/>
    </row>
    <row r="528" spans="1:7" ht="21" x14ac:dyDescent="0.4">
      <c r="A528" s="301"/>
      <c r="B528" s="302"/>
      <c r="C528" s="303"/>
      <c r="D528" s="312"/>
      <c r="E528" s="312"/>
      <c r="F528" s="312"/>
      <c r="G528" s="114"/>
    </row>
    <row r="529" spans="1:7" ht="21" x14ac:dyDescent="0.4">
      <c r="A529" s="301"/>
      <c r="B529" s="302"/>
      <c r="C529" s="303"/>
      <c r="D529" s="312"/>
      <c r="E529" s="312"/>
      <c r="F529" s="312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43633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3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38"/>
      <c r="E533" s="438"/>
      <c r="F533" s="438"/>
      <c r="G533" s="114"/>
    </row>
    <row r="534" spans="1:7" s="80" customFormat="1" ht="22.5" x14ac:dyDescent="0.4">
      <c r="A534" s="365"/>
      <c r="B534" s="366"/>
      <c r="C534" s="366"/>
      <c r="D534" s="362"/>
      <c r="E534" s="362"/>
      <c r="F534" s="362"/>
      <c r="G534" s="129"/>
    </row>
    <row r="535" spans="1:7" ht="24.75" x14ac:dyDescent="0.4">
      <c r="A535" s="370" t="s">
        <v>17</v>
      </c>
      <c r="B535" s="317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>
        <v>2</v>
      </c>
      <c r="C536" s="122"/>
      <c r="D536" s="128"/>
      <c r="E536" s="123"/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3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3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8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563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8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12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>
        <f>D542/(COUNT(B536:C541)*2)</f>
        <v>1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173"/>
      <c r="F545" s="173"/>
      <c r="G545" s="135"/>
    </row>
    <row r="546" spans="1:7" ht="42" x14ac:dyDescent="0.4">
      <c r="A546" s="121" t="s">
        <v>99</v>
      </c>
      <c r="B546" s="122">
        <v>1</v>
      </c>
      <c r="C546" s="206"/>
      <c r="D546" s="257" t="s">
        <v>535</v>
      </c>
      <c r="E546" s="123"/>
      <c r="F546" s="123"/>
      <c r="G546" s="129"/>
    </row>
    <row r="547" spans="1:7" ht="42" x14ac:dyDescent="0.4">
      <c r="A547" s="121" t="s">
        <v>204</v>
      </c>
      <c r="B547" s="122">
        <v>1</v>
      </c>
      <c r="C547" s="122"/>
      <c r="D547" s="257" t="s">
        <v>534</v>
      </c>
      <c r="E547" s="322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8"/>
      <c r="F548" s="123"/>
      <c r="G548" s="129"/>
    </row>
    <row r="549" spans="1:7" ht="21" x14ac:dyDescent="0.4">
      <c r="A549" s="121" t="s">
        <v>114</v>
      </c>
      <c r="B549" s="122">
        <v>2</v>
      </c>
      <c r="C549" s="122"/>
      <c r="D549" s="201"/>
      <c r="E549" s="128"/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8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3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8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8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8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1" t="s">
        <v>311</v>
      </c>
      <c r="B557" s="337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8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8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8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8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423"/>
      <c r="F562" s="123"/>
      <c r="G562" s="114"/>
    </row>
    <row r="563" spans="1:7" ht="21" x14ac:dyDescent="0.4">
      <c r="A563" s="188" t="s">
        <v>328</v>
      </c>
      <c r="B563" s="122">
        <v>2</v>
      </c>
      <c r="C563" s="174"/>
      <c r="D563" s="319"/>
      <c r="E563" s="123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3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555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417">
        <f>SUM(B558:C565,B546:C555)</f>
        <v>32</v>
      </c>
      <c r="E566" s="114"/>
      <c r="F566" s="114"/>
      <c r="G566" s="114"/>
    </row>
    <row r="567" spans="1:7" ht="21" x14ac:dyDescent="0.4">
      <c r="A567" s="439" t="s">
        <v>33</v>
      </c>
      <c r="B567" s="439"/>
      <c r="C567" s="439"/>
      <c r="D567" s="388">
        <f>D566/(COUNT(B558:C565,B546:C555)*2)</f>
        <v>0.94117647058823528</v>
      </c>
      <c r="E567" s="114"/>
      <c r="F567" s="114"/>
      <c r="G567" s="114"/>
    </row>
    <row r="568" spans="1:7" ht="21" x14ac:dyDescent="0.4">
      <c r="A568" s="149"/>
      <c r="B568" s="135"/>
      <c r="C568" s="135"/>
      <c r="D568" s="114"/>
      <c r="E568" s="114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44</v>
      </c>
      <c r="E569" s="129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0.95652173913043481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14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43633</v>
      </c>
      <c r="B574" s="114"/>
      <c r="C574" s="135"/>
      <c r="D574" s="356"/>
      <c r="E574" s="356"/>
      <c r="F574" s="356"/>
      <c r="G574" s="114"/>
    </row>
    <row r="575" spans="1:7" ht="21" x14ac:dyDescent="0.4">
      <c r="A575" s="435" t="s">
        <v>28</v>
      </c>
      <c r="B575" s="436" t="s">
        <v>29</v>
      </c>
      <c r="C575" s="436"/>
      <c r="D575" s="437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20" t="s">
        <v>32</v>
      </c>
      <c r="C576" s="320" t="s">
        <v>31</v>
      </c>
      <c r="D576" s="437"/>
      <c r="E576" s="437"/>
      <c r="F576" s="437"/>
      <c r="G576" s="129"/>
    </row>
    <row r="577" spans="1:7" s="80" customFormat="1" ht="22.5" x14ac:dyDescent="0.4">
      <c r="A577" s="372"/>
      <c r="B577" s="373"/>
      <c r="C577" s="373"/>
      <c r="D577" s="341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42" x14ac:dyDescent="0.4">
      <c r="A579" s="121" t="s">
        <v>86</v>
      </c>
      <c r="B579" s="122">
        <v>0</v>
      </c>
      <c r="C579" s="122"/>
      <c r="D579" s="123" t="s">
        <v>536</v>
      </c>
      <c r="E579" s="123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3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3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3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3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3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3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3"/>
      <c r="F587" s="123"/>
      <c r="G587" s="129"/>
    </row>
    <row r="588" spans="1:7" ht="21" x14ac:dyDescent="0.4">
      <c r="A588" s="439" t="s">
        <v>34</v>
      </c>
      <c r="B588" s="439"/>
      <c r="C588" s="440"/>
      <c r="D588" s="417">
        <f>SUM(B579:C587)</f>
        <v>16</v>
      </c>
      <c r="E588" s="114"/>
      <c r="F588" s="114"/>
      <c r="G588" s="114"/>
    </row>
    <row r="589" spans="1:7" ht="21" x14ac:dyDescent="0.4">
      <c r="A589" s="439" t="s">
        <v>33</v>
      </c>
      <c r="B589" s="439"/>
      <c r="C589" s="439"/>
      <c r="D589" s="388">
        <f>D588/(COUNT(B579:C587)*2)</f>
        <v>0.88888888888888884</v>
      </c>
      <c r="E589" s="114"/>
      <c r="F589" s="114"/>
      <c r="G589" s="114"/>
    </row>
    <row r="590" spans="1:7" ht="21" x14ac:dyDescent="0.4">
      <c r="A590" s="389"/>
      <c r="B590" s="390"/>
      <c r="C590" s="390"/>
      <c r="D590" s="391"/>
      <c r="E590" s="114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42" x14ac:dyDescent="0.4">
      <c r="A592" s="121" t="s">
        <v>87</v>
      </c>
      <c r="B592" s="122">
        <v>0</v>
      </c>
      <c r="C592" s="122"/>
      <c r="D592" s="123" t="s">
        <v>537</v>
      </c>
      <c r="E592" s="123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3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3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63" x14ac:dyDescent="0.4">
      <c r="A596" s="401" t="s">
        <v>88</v>
      </c>
      <c r="B596" s="122">
        <v>1</v>
      </c>
      <c r="C596" s="195" t="str">
        <f>IF(B596=0, -5, "0")</f>
        <v>0</v>
      </c>
      <c r="D596" s="271" t="s">
        <v>538</v>
      </c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3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3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3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3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3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423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3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3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2</v>
      </c>
      <c r="C605" s="122"/>
      <c r="D605" s="411">
        <f>IFERROR(E605/F605,"N.A")</f>
        <v>1</v>
      </c>
      <c r="E605" s="555">
        <f>COUNTIF('A1 Exploitation'!F579:F604,"ok")</f>
        <v>2</v>
      </c>
      <c r="F605" s="414">
        <f>COUNTA('A1 Exploitation'!F579:F604)</f>
        <v>2</v>
      </c>
      <c r="G605" s="129"/>
    </row>
    <row r="606" spans="1:7" ht="21" x14ac:dyDescent="0.4">
      <c r="A606" s="439" t="s">
        <v>34</v>
      </c>
      <c r="B606" s="439"/>
      <c r="C606" s="440"/>
      <c r="D606" s="417">
        <f>SUM(B592:C605)</f>
        <v>25</v>
      </c>
      <c r="E606" s="114"/>
      <c r="F606" s="114"/>
      <c r="G606" s="114"/>
    </row>
    <row r="607" spans="1:7" ht="21" x14ac:dyDescent="0.4">
      <c r="A607" s="439" t="s">
        <v>33</v>
      </c>
      <c r="B607" s="439"/>
      <c r="C607" s="439"/>
      <c r="D607" s="388">
        <f>D606/(COUNT(B592:C605)*2)</f>
        <v>0.8928571428571429</v>
      </c>
      <c r="E607" s="114"/>
      <c r="F607" s="114"/>
      <c r="G607" s="114"/>
    </row>
    <row r="608" spans="1:7" ht="21" x14ac:dyDescent="0.4">
      <c r="A608" s="389"/>
      <c r="B608" s="390"/>
      <c r="C608" s="392"/>
      <c r="D608" s="393"/>
      <c r="E608" s="114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41</v>
      </c>
      <c r="E609" s="304"/>
      <c r="F609" s="304"/>
      <c r="G609" s="129"/>
    </row>
    <row r="610" spans="1:7" ht="22.5" x14ac:dyDescent="0.45">
      <c r="A610" s="504" t="s">
        <v>170</v>
      </c>
      <c r="B610" s="505"/>
      <c r="C610" s="506"/>
      <c r="D610" s="154">
        <f>D609/(COUNT(B579:C587,B592:C605)*2)</f>
        <v>0.89130434782608692</v>
      </c>
      <c r="E610" s="114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43633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3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38"/>
      <c r="E615" s="438"/>
      <c r="F615" s="438"/>
      <c r="G615" s="129"/>
    </row>
    <row r="616" spans="1:7" s="80" customFormat="1" ht="18.75" customHeight="1" x14ac:dyDescent="0.4">
      <c r="A616" s="360"/>
      <c r="B616" s="361"/>
      <c r="C616" s="361"/>
      <c r="D616" s="362"/>
      <c r="E616" s="362"/>
      <c r="F616" s="362"/>
      <c r="G616" s="129"/>
    </row>
    <row r="617" spans="1:7" ht="24.75" x14ac:dyDescent="0.4">
      <c r="A617" s="363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3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3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3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3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3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3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3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3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3"/>
      <c r="F626" s="123"/>
      <c r="G626" s="129"/>
    </row>
    <row r="627" spans="1:7" ht="21" x14ac:dyDescent="0.4">
      <c r="A627" s="439" t="s">
        <v>34</v>
      </c>
      <c r="B627" s="439"/>
      <c r="C627" s="439"/>
      <c r="D627" s="417">
        <f>SUM(B618:C626)</f>
        <v>18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8">
        <f>D627/(COUNT(B618:C626)*2)</f>
        <v>1</v>
      </c>
      <c r="E628" s="492"/>
      <c r="F628" s="467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3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3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3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3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63"/>
      <c r="E635" s="123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63"/>
      <c r="E636" s="123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63"/>
      <c r="E637" s="123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3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8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3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84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63"/>
      <c r="E646" s="123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63"/>
      <c r="E647" s="123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63"/>
      <c r="E648" s="123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63"/>
      <c r="E649" s="123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3"/>
      <c r="F654" s="123"/>
      <c r="G654" s="108"/>
    </row>
    <row r="655" spans="1:16382" ht="63" x14ac:dyDescent="0.4">
      <c r="A655" s="203" t="s">
        <v>419</v>
      </c>
      <c r="B655" s="122">
        <v>0</v>
      </c>
      <c r="C655" s="174"/>
      <c r="D655" s="179" t="s">
        <v>539</v>
      </c>
      <c r="E655" s="128" t="s">
        <v>540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8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8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8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3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3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423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63"/>
      <c r="E666" s="63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63"/>
      <c r="E667" s="63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1</v>
      </c>
      <c r="C668" s="122"/>
      <c r="D668" s="411">
        <f>IFERROR(E668/F668,"N.A")</f>
        <v>0.66666666666666663</v>
      </c>
      <c r="E668" s="555">
        <f>COUNTIF('A1 Exploitation'!F618:F667,"ok")</f>
        <v>2</v>
      </c>
      <c r="F668" s="414">
        <f>COUNTA('A1 Exploitation'!F618:F667)</f>
        <v>3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14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0.8928571428571429</v>
      </c>
      <c r="E670" s="129"/>
      <c r="F670" s="114"/>
      <c r="G670" s="114"/>
    </row>
    <row r="671" spans="1:7" ht="21" x14ac:dyDescent="0.4">
      <c r="A671" s="149"/>
      <c r="B671" s="135"/>
      <c r="C671" s="135"/>
      <c r="D671" s="135"/>
      <c r="E671" s="114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73</v>
      </c>
      <c r="E672" s="114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0.96052631578947367</v>
      </c>
      <c r="G673" s="129"/>
    </row>
    <row r="674" spans="1:7" ht="21" x14ac:dyDescent="0.4">
      <c r="A674" s="149"/>
      <c r="B674" s="135"/>
      <c r="C674" s="135"/>
      <c r="D674" s="114"/>
      <c r="E674" s="114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43633</v>
      </c>
      <c r="B677" s="114"/>
      <c r="C677" s="135"/>
      <c r="D677" s="135"/>
      <c r="E677" s="135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3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38"/>
      <c r="E679" s="438"/>
      <c r="F679" s="438"/>
      <c r="G679" s="114"/>
    </row>
    <row r="680" spans="1:7" s="80" customFormat="1" ht="22.5" x14ac:dyDescent="0.4">
      <c r="A680" s="360"/>
      <c r="B680" s="361"/>
      <c r="C680" s="361"/>
      <c r="D680" s="362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3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3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3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3"/>
      <c r="E684" s="123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8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8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8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00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00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00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8"/>
      <c r="F691" s="123"/>
      <c r="G691" s="129"/>
    </row>
    <row r="692" spans="1:7" s="80" customFormat="1" ht="85.5" customHeight="1" x14ac:dyDescent="0.4">
      <c r="A692" s="237" t="s">
        <v>179</v>
      </c>
      <c r="B692" s="122">
        <v>0</v>
      </c>
      <c r="C692" s="275"/>
      <c r="D692" s="255" t="s">
        <v>541</v>
      </c>
      <c r="E692" s="123" t="s">
        <v>542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8"/>
      <c r="F693" s="123"/>
      <c r="G693" s="129"/>
    </row>
    <row r="694" spans="1:7" ht="21" x14ac:dyDescent="0.4">
      <c r="A694" s="125" t="s">
        <v>543</v>
      </c>
      <c r="B694" s="122" t="s">
        <v>30</v>
      </c>
      <c r="C694" s="198"/>
      <c r="D694" s="257"/>
      <c r="E694" s="128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8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423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3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3"/>
      <c r="F698" s="123"/>
      <c r="G698" s="114"/>
    </row>
    <row r="699" spans="1:7" ht="21" x14ac:dyDescent="0.4">
      <c r="A699" s="256" t="s">
        <v>420</v>
      </c>
      <c r="B699" s="122">
        <v>2</v>
      </c>
      <c r="C699" s="174"/>
      <c r="D699" s="305"/>
      <c r="E699" s="123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555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30</v>
      </c>
      <c r="E701" s="114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0.9375</v>
      </c>
      <c r="G702" s="114"/>
    </row>
    <row r="703" spans="1:7" ht="21" x14ac:dyDescent="0.4">
      <c r="A703" s="248"/>
      <c r="B703" s="329"/>
      <c r="C703" s="329"/>
      <c r="D703" s="94"/>
      <c r="E703" s="94"/>
      <c r="F703" s="330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43633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3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3" t="s">
        <v>32</v>
      </c>
      <c r="C707" s="383" t="s">
        <v>31</v>
      </c>
      <c r="D707" s="438"/>
      <c r="E707" s="438"/>
      <c r="F707" s="438"/>
      <c r="G707" s="274"/>
    </row>
    <row r="708" spans="1:7" s="80" customFormat="1" ht="22.5" x14ac:dyDescent="0.4">
      <c r="A708" s="360"/>
      <c r="B708" s="361"/>
      <c r="C708" s="361"/>
      <c r="D708" s="362"/>
      <c r="E708" s="362"/>
      <c r="F708" s="362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>
        <v>2</v>
      </c>
      <c r="C710" s="275"/>
      <c r="D710" s="200"/>
      <c r="E710" s="200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00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63"/>
      <c r="E712" s="200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63"/>
      <c r="E713" s="200"/>
      <c r="F713" s="200"/>
      <c r="G713" s="274"/>
    </row>
    <row r="714" spans="1:7" ht="22.5" x14ac:dyDescent="0.4">
      <c r="A714" s="272" t="s">
        <v>322</v>
      </c>
      <c r="B714" s="275">
        <v>0</v>
      </c>
      <c r="C714" s="275"/>
      <c r="D714" s="160" t="s">
        <v>544</v>
      </c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8</v>
      </c>
      <c r="E715" s="173"/>
      <c r="F715" s="173"/>
      <c r="G715" s="114"/>
    </row>
    <row r="716" spans="1:7" ht="21" x14ac:dyDescent="0.4">
      <c r="A716" s="130" t="s">
        <v>33</v>
      </c>
      <c r="B716" s="512"/>
      <c r="C716" s="513"/>
      <c r="D716" s="397">
        <f>D715/(COUNT(B710:C714)*2)</f>
        <v>0.8</v>
      </c>
      <c r="E716" s="173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564"/>
      <c r="F717" s="396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>
        <v>2</v>
      </c>
      <c r="C719" s="275"/>
      <c r="D719" s="63"/>
      <c r="E719" s="123"/>
      <c r="F719" s="200"/>
    </row>
    <row r="720" spans="1:7" ht="21" x14ac:dyDescent="0.4">
      <c r="A720" s="276" t="s">
        <v>27</v>
      </c>
      <c r="B720" s="275">
        <v>2</v>
      </c>
      <c r="C720" s="275"/>
      <c r="D720" s="63"/>
      <c r="E720" s="128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555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94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14</v>
      </c>
      <c r="E725" s="565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0.875</v>
      </c>
      <c r="E726" s="114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570">
        <f>AVERAGE(D721,D700,D668,D605,D565,D525,D471,D424,D366,D299,D244,D185,D129,D43)</f>
        <v>0.71428571428571419</v>
      </c>
      <c r="E728" s="566"/>
      <c r="F728" s="102"/>
      <c r="G728" s="93"/>
    </row>
    <row r="729" spans="1:7" ht="22.5" x14ac:dyDescent="0.3">
      <c r="A729" s="261" t="s">
        <v>423</v>
      </c>
      <c r="B729" s="262"/>
      <c r="C729" s="263"/>
      <c r="D729" s="571">
        <f>SUM(D725,D701,D672,D609,D569,D526,D475,D428,D370,D303,D248,D186,D130,D47)</f>
        <v>619</v>
      </c>
      <c r="E729" s="567"/>
      <c r="F729" s="259"/>
    </row>
    <row r="730" spans="1:7" ht="22.5" x14ac:dyDescent="0.3">
      <c r="A730" s="261" t="s">
        <v>276</v>
      </c>
      <c r="B730" s="262"/>
      <c r="C730" s="263"/>
      <c r="D730" s="572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0.88176638176638178</v>
      </c>
      <c r="E730" s="567"/>
      <c r="F730" s="259"/>
    </row>
  </sheetData>
  <sheetProtection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95:B202 B113:B119 B140:B146 B379:B389 B324:B343 B56:B63 B312:B319 B30:B37 B536:B541 B592:B605 B546:B555 B506:B516 B618:B626 B122:B128 B662:B668 B558:B565 B85:B102 B292:B299 B359:B366 B449:B463 B519:B525 B394:B414 B492:B504 B269:B289 B579:B587 B654:B660 B417:B424 B66:B82 B237:B244 B348:B356 B167:B175 B465:B471 B643:B649 B257:B264 B207:B226 B681:B700 B105:B110 B39:B42 B231:B235 B437:B444 B528:B529 B484:B490 B631:B638 B719:B721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60" sqref="E60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567" customWidth="1"/>
    <col min="5" max="5" width="23" style="567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92"/>
      <c r="E2" s="92"/>
      <c r="F2" s="382"/>
      <c r="G2" s="92"/>
    </row>
    <row r="3" spans="1:7" s="258" customFormat="1" ht="24" x14ac:dyDescent="0.45">
      <c r="A3" s="1"/>
      <c r="B3" s="12">
        <v>2</v>
      </c>
      <c r="D3" s="92"/>
      <c r="E3" s="92"/>
      <c r="F3" s="382"/>
      <c r="G3" s="92"/>
    </row>
    <row r="4" spans="1:7" s="258" customFormat="1" ht="16.5" customHeight="1" x14ac:dyDescent="0.45">
      <c r="A4" s="1"/>
      <c r="B4" s="12" t="s">
        <v>30</v>
      </c>
      <c r="D4" s="567"/>
      <c r="E4" s="92"/>
      <c r="F4" s="382"/>
      <c r="G4" s="92"/>
    </row>
    <row r="5" spans="1:7" s="258" customFormat="1" ht="16.5" customHeight="1" x14ac:dyDescent="0.45">
      <c r="A5" s="1"/>
      <c r="D5" s="92"/>
      <c r="E5" s="92"/>
      <c r="F5" s="382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Ksour Essef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'A2 Exploitation'!B9:F9</f>
        <v>Dr Hatem KARAA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'A2 Exploitation'!B11:F11</f>
        <v>43633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>
        <f>D199</f>
        <v>0.8883928571428571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73" t="s">
        <v>42</v>
      </c>
      <c r="E13" s="573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73"/>
      <c r="E14" s="573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>
        <v>2</v>
      </c>
      <c r="C17" s="265"/>
      <c r="D17" s="63"/>
      <c r="E17" s="63"/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63"/>
      <c r="F18" s="265"/>
    </row>
    <row r="19" spans="1:7" x14ac:dyDescent="0.3">
      <c r="A19" s="7" t="s">
        <v>68</v>
      </c>
      <c r="B19" s="265">
        <v>2</v>
      </c>
      <c r="C19" s="265"/>
      <c r="D19" s="63"/>
      <c r="E19" s="63"/>
      <c r="F19" s="265"/>
    </row>
    <row r="20" spans="1:7" x14ac:dyDescent="0.3">
      <c r="A20" s="7" t="s">
        <v>129</v>
      </c>
      <c r="B20" s="265">
        <v>2</v>
      </c>
      <c r="C20" s="265"/>
      <c r="D20" s="64"/>
      <c r="E20" s="63"/>
      <c r="F20" s="265"/>
    </row>
    <row r="21" spans="1:7" x14ac:dyDescent="0.3">
      <c r="A21" s="30" t="s">
        <v>460</v>
      </c>
      <c r="B21" s="265">
        <v>2</v>
      </c>
      <c r="C21" s="265"/>
      <c r="D21" s="64"/>
      <c r="E21" s="63"/>
      <c r="F21" s="265"/>
    </row>
    <row r="22" spans="1:7" x14ac:dyDescent="0.3">
      <c r="A22" s="544" t="s">
        <v>34</v>
      </c>
      <c r="B22" s="538"/>
      <c r="C22" s="539"/>
      <c r="D22" s="419">
        <f>SUM(B17:C21)</f>
        <v>10</v>
      </c>
    </row>
    <row r="23" spans="1:7" x14ac:dyDescent="0.3">
      <c r="A23" s="537" t="s">
        <v>251</v>
      </c>
      <c r="B23" s="540"/>
      <c r="C23" s="541"/>
      <c r="D23" s="20">
        <f>D22/(COUNT(B17:C21)*2)</f>
        <v>1</v>
      </c>
    </row>
    <row r="24" spans="1:7" s="10" customFormat="1" x14ac:dyDescent="0.3">
      <c r="A24" s="14"/>
      <c r="B24" s="15"/>
      <c r="C24" s="15"/>
      <c r="D24" s="19"/>
      <c r="E24" s="93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>
        <v>2</v>
      </c>
      <c r="C27" s="265"/>
      <c r="D27" s="63"/>
      <c r="E27" s="63"/>
      <c r="F27" s="265"/>
    </row>
    <row r="28" spans="1:7" x14ac:dyDescent="0.3">
      <c r="A28" s="30" t="s">
        <v>308</v>
      </c>
      <c r="B28" s="265">
        <v>2</v>
      </c>
      <c r="C28" s="265"/>
      <c r="D28" s="63"/>
      <c r="E28" s="63"/>
      <c r="F28" s="265"/>
    </row>
    <row r="29" spans="1:7" x14ac:dyDescent="0.3">
      <c r="A29" s="7" t="s">
        <v>236</v>
      </c>
      <c r="B29" s="265">
        <v>2</v>
      </c>
      <c r="C29" s="265"/>
      <c r="D29" s="63"/>
      <c r="E29" s="63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63"/>
      <c r="F30" s="265"/>
    </row>
    <row r="31" spans="1:7" x14ac:dyDescent="0.3">
      <c r="A31" s="7" t="s">
        <v>69</v>
      </c>
      <c r="B31" s="265">
        <v>2</v>
      </c>
      <c r="C31" s="265"/>
      <c r="D31" s="66"/>
      <c r="E31" s="63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63"/>
      <c r="F32" s="265"/>
    </row>
    <row r="33" spans="1:7" x14ac:dyDescent="0.3">
      <c r="A33" s="537" t="s">
        <v>34</v>
      </c>
      <c r="B33" s="540"/>
      <c r="C33" s="541"/>
      <c r="D33" s="418">
        <f>SUM(B26:C32)</f>
        <v>14</v>
      </c>
    </row>
    <row r="34" spans="1:7" x14ac:dyDescent="0.3">
      <c r="A34" s="537" t="s">
        <v>251</v>
      </c>
      <c r="B34" s="540"/>
      <c r="C34" s="541"/>
      <c r="D34" s="20">
        <f>D33/(COUNT(B26:C32)*2)</f>
        <v>1</v>
      </c>
    </row>
    <row r="35" spans="1:7" s="10" customFormat="1" x14ac:dyDescent="0.3">
      <c r="A35" s="14"/>
      <c r="B35" s="15"/>
      <c r="C35" s="15"/>
      <c r="D35" s="19"/>
      <c r="E35" s="93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63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63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63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63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63"/>
      <c r="F41" s="265"/>
      <c r="G41" s="93"/>
    </row>
    <row r="42" spans="1:7" s="10" customFormat="1" x14ac:dyDescent="0.3">
      <c r="A42" s="537" t="s">
        <v>34</v>
      </c>
      <c r="B42" s="540"/>
      <c r="C42" s="541"/>
      <c r="D42" s="418">
        <f>SUM(B37:C41)</f>
        <v>10</v>
      </c>
      <c r="E42" s="567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0">
        <f>D42/(COUNT(B37:C41)*2)</f>
        <v>1</v>
      </c>
      <c r="E43" s="567"/>
      <c r="F43" s="259"/>
      <c r="G43" s="93"/>
    </row>
    <row r="44" spans="1:7" s="10" customFormat="1" x14ac:dyDescent="0.3">
      <c r="A44" s="33"/>
      <c r="B44" s="34"/>
      <c r="C44" s="34"/>
      <c r="D44" s="576"/>
      <c r="E44" s="93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>
        <v>2</v>
      </c>
      <c r="C46" s="265"/>
      <c r="D46" s="66"/>
      <c r="E46" s="63"/>
      <c r="F46" s="265"/>
    </row>
    <row r="47" spans="1:7" x14ac:dyDescent="0.3">
      <c r="A47" s="7" t="s">
        <v>70</v>
      </c>
      <c r="B47" s="265">
        <v>2</v>
      </c>
      <c r="C47" s="265"/>
      <c r="D47" s="66"/>
      <c r="E47" s="63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63"/>
      <c r="F48" s="265"/>
    </row>
    <row r="49" spans="1:7" x14ac:dyDescent="0.3">
      <c r="A49" s="7" t="s">
        <v>22</v>
      </c>
      <c r="B49" s="265">
        <v>2</v>
      </c>
      <c r="C49" s="265"/>
      <c r="D49" s="63"/>
      <c r="E49" s="63"/>
      <c r="F49" s="265"/>
    </row>
    <row r="50" spans="1:7" x14ac:dyDescent="0.3">
      <c r="A50" s="7" t="s">
        <v>71</v>
      </c>
      <c r="B50" s="265">
        <v>2</v>
      </c>
      <c r="C50" s="265"/>
      <c r="D50" s="105"/>
      <c r="E50" s="63"/>
      <c r="F50" s="265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3"/>
      <c r="F51" s="265"/>
    </row>
    <row r="52" spans="1:7" x14ac:dyDescent="0.3">
      <c r="A52" s="537" t="s">
        <v>34</v>
      </c>
      <c r="B52" s="540"/>
      <c r="C52" s="541"/>
      <c r="D52" s="418">
        <f>SUM(B46:C51)</f>
        <v>12</v>
      </c>
    </row>
    <row r="53" spans="1:7" x14ac:dyDescent="0.3">
      <c r="A53" s="537" t="s">
        <v>251</v>
      </c>
      <c r="B53" s="540"/>
      <c r="C53" s="541"/>
      <c r="D53" s="20">
        <f>D52/(COUNT(B46:C51)*2)</f>
        <v>1</v>
      </c>
    </row>
    <row r="54" spans="1:7" s="10" customFormat="1" x14ac:dyDescent="0.3">
      <c r="A54" s="14"/>
      <c r="B54" s="15"/>
      <c r="C54" s="15"/>
      <c r="D54" s="19"/>
      <c r="E54" s="93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50.25" x14ac:dyDescent="0.35">
      <c r="A56" s="29" t="s">
        <v>148</v>
      </c>
      <c r="B56" s="265">
        <v>0</v>
      </c>
      <c r="C56" s="88">
        <f>IF(B56=0, -5, "0")</f>
        <v>-5</v>
      </c>
      <c r="D56" s="63" t="s">
        <v>545</v>
      </c>
      <c r="E56" s="63" t="s">
        <v>546</v>
      </c>
      <c r="F56" s="265"/>
    </row>
    <row r="57" spans="1:7" x14ac:dyDescent="0.3">
      <c r="A57" s="9" t="s">
        <v>141</v>
      </c>
      <c r="B57" s="265">
        <v>2</v>
      </c>
      <c r="C57" s="265"/>
      <c r="D57" s="63"/>
      <c r="E57" s="574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x14ac:dyDescent="0.3">
      <c r="A59" s="11" t="s">
        <v>79</v>
      </c>
      <c r="B59" s="265">
        <v>2</v>
      </c>
      <c r="C59" s="265"/>
      <c r="D59" s="66"/>
      <c r="E59" s="63"/>
      <c r="F59" s="265"/>
    </row>
    <row r="60" spans="1:7" ht="36" x14ac:dyDescent="0.35">
      <c r="A60" s="29" t="s">
        <v>182</v>
      </c>
      <c r="B60" s="265">
        <v>1</v>
      </c>
      <c r="C60" s="88" t="str">
        <f>IF(B60=0, -5, "0")</f>
        <v>0</v>
      </c>
      <c r="D60" s="63" t="s">
        <v>556</v>
      </c>
      <c r="E60" s="63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3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63"/>
      <c r="F62" s="265"/>
    </row>
    <row r="63" spans="1:7" x14ac:dyDescent="0.3">
      <c r="A63" s="537" t="s">
        <v>34</v>
      </c>
      <c r="B63" s="540"/>
      <c r="C63" s="541"/>
      <c r="D63" s="418">
        <f>SUM(B56:C62)</f>
        <v>6</v>
      </c>
    </row>
    <row r="64" spans="1:7" x14ac:dyDescent="0.3">
      <c r="A64" s="537" t="s">
        <v>251</v>
      </c>
      <c r="B64" s="540"/>
      <c r="C64" s="541"/>
      <c r="D64" s="20">
        <f>D63/(COUNT(B56:C62)*2)</f>
        <v>0.375</v>
      </c>
    </row>
    <row r="65" spans="1:7" s="10" customFormat="1" x14ac:dyDescent="0.3">
      <c r="A65" s="14"/>
      <c r="B65" s="15"/>
      <c r="C65" s="15"/>
      <c r="D65" s="19"/>
      <c r="E65" s="93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265"/>
    </row>
    <row r="69" spans="1:7" ht="84" x14ac:dyDescent="0.4">
      <c r="A69" s="7" t="s">
        <v>249</v>
      </c>
      <c r="B69" s="68">
        <v>0</v>
      </c>
      <c r="C69" s="69"/>
      <c r="D69" s="11" t="s">
        <v>547</v>
      </c>
      <c r="E69" s="11" t="s">
        <v>548</v>
      </c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574"/>
      <c r="E72" s="574"/>
      <c r="F72" s="265"/>
    </row>
    <row r="73" spans="1:7" ht="19.5" x14ac:dyDescent="0.4">
      <c r="A73" s="7" t="s">
        <v>81</v>
      </c>
      <c r="B73" s="68">
        <v>2</v>
      </c>
      <c r="C73" s="69"/>
      <c r="D73" s="63"/>
      <c r="E73" s="63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>
        <v>2</v>
      </c>
      <c r="C79" s="265"/>
      <c r="D79" s="75"/>
      <c r="E79" s="73"/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418">
        <f>SUM(B67:C83)</f>
        <v>28</v>
      </c>
    </row>
    <row r="85" spans="1:7" x14ac:dyDescent="0.3">
      <c r="A85" s="537" t="s">
        <v>251</v>
      </c>
      <c r="B85" s="540"/>
      <c r="C85" s="541"/>
      <c r="D85" s="20">
        <f>D84/(COUNT(B67:C83)*2)</f>
        <v>0.93333333333333335</v>
      </c>
    </row>
    <row r="86" spans="1:7" s="10" customFormat="1" x14ac:dyDescent="0.3">
      <c r="A86" s="14"/>
      <c r="B86" s="15"/>
      <c r="C86" s="15"/>
      <c r="D86" s="19"/>
      <c r="E86" s="93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63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63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63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63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67"/>
      <c r="E93" s="63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63"/>
      <c r="F94" s="265"/>
    </row>
    <row r="95" spans="1:7" x14ac:dyDescent="0.3">
      <c r="A95" s="8" t="s">
        <v>138</v>
      </c>
      <c r="B95" s="78">
        <v>2</v>
      </c>
      <c r="C95" s="265"/>
      <c r="D95" s="63"/>
      <c r="E95" s="63"/>
      <c r="F95" s="265"/>
    </row>
    <row r="96" spans="1:7" x14ac:dyDescent="0.3">
      <c r="A96" s="13" t="s">
        <v>238</v>
      </c>
      <c r="B96" s="78">
        <v>2</v>
      </c>
      <c r="C96" s="265"/>
      <c r="D96" s="63"/>
      <c r="E96" s="63"/>
      <c r="F96" s="265"/>
    </row>
    <row r="97" spans="1:7" x14ac:dyDescent="0.3">
      <c r="A97" s="13" t="s">
        <v>239</v>
      </c>
      <c r="B97" s="78">
        <v>2</v>
      </c>
      <c r="C97" s="265"/>
      <c r="D97" s="63"/>
      <c r="E97" s="63"/>
      <c r="F97" s="265"/>
    </row>
    <row r="98" spans="1:7" x14ac:dyDescent="0.3">
      <c r="A98" s="7" t="s">
        <v>115</v>
      </c>
      <c r="B98" s="78">
        <v>2</v>
      </c>
      <c r="C98" s="265"/>
      <c r="D98" s="63"/>
      <c r="E98" s="63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3"/>
      <c r="F99" s="265"/>
    </row>
    <row r="100" spans="1:7" ht="50.25" x14ac:dyDescent="0.35">
      <c r="A100" s="31" t="s">
        <v>253</v>
      </c>
      <c r="B100" s="78">
        <v>0</v>
      </c>
      <c r="C100" s="88">
        <f>IF(B100=0, -5, "0")</f>
        <v>-5</v>
      </c>
      <c r="D100" s="63" t="s">
        <v>550</v>
      </c>
      <c r="E100" s="63" t="s">
        <v>549</v>
      </c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63"/>
      <c r="F101" s="265"/>
    </row>
    <row r="102" spans="1:7" x14ac:dyDescent="0.3">
      <c r="A102" s="537" t="s">
        <v>34</v>
      </c>
      <c r="B102" s="540"/>
      <c r="C102" s="541"/>
      <c r="D102" s="418">
        <f>SUM(B88:C101)</f>
        <v>15</v>
      </c>
    </row>
    <row r="103" spans="1:7" x14ac:dyDescent="0.3">
      <c r="A103" s="537" t="s">
        <v>251</v>
      </c>
      <c r="B103" s="540"/>
      <c r="C103" s="541"/>
      <c r="D103" s="20">
        <f>D102/(COUNT(B88:C101)*2)</f>
        <v>0.625</v>
      </c>
    </row>
    <row r="104" spans="1:7" s="10" customFormat="1" x14ac:dyDescent="0.3">
      <c r="A104" s="14"/>
      <c r="B104" s="15"/>
      <c r="C104" s="15"/>
      <c r="D104" s="19"/>
      <c r="E104" s="93"/>
      <c r="G104" s="93"/>
    </row>
    <row r="105" spans="1:7" s="10" customFormat="1" x14ac:dyDescent="0.3">
      <c r="A105" s="33"/>
      <c r="B105" s="34"/>
      <c r="C105" s="34"/>
      <c r="D105" s="576"/>
      <c r="E105" s="93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3"/>
      <c r="F107" s="265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3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3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3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3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/>
      <c r="E112" s="63"/>
      <c r="F112" s="265"/>
      <c r="G112" s="93"/>
    </row>
    <row r="113" spans="1:7" s="10" customFormat="1" x14ac:dyDescent="0.3">
      <c r="A113" s="9" t="s">
        <v>138</v>
      </c>
      <c r="B113" s="78">
        <v>2</v>
      </c>
      <c r="C113" s="265"/>
      <c r="D113" s="63"/>
      <c r="E113" s="63"/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63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3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3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63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418">
        <f>SUM(B107:C117)</f>
        <v>22</v>
      </c>
      <c r="E118" s="567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0">
        <f>D118/(COUNT(B107:C117)*2)</f>
        <v>1</v>
      </c>
      <c r="E119" s="567"/>
      <c r="F119" s="259"/>
      <c r="G119" s="93"/>
    </row>
    <row r="120" spans="1:7" s="10" customFormat="1" x14ac:dyDescent="0.3">
      <c r="A120" s="14"/>
      <c r="B120" s="15"/>
      <c r="C120" s="15"/>
      <c r="D120" s="19"/>
      <c r="E120" s="93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>
        <v>2</v>
      </c>
      <c r="C122" s="265"/>
      <c r="D122" s="81" t="s">
        <v>551</v>
      </c>
      <c r="E122" s="81"/>
      <c r="F122" s="265"/>
    </row>
    <row r="123" spans="1:7" x14ac:dyDescent="0.3">
      <c r="A123" s="30" t="s">
        <v>228</v>
      </c>
      <c r="B123" s="79">
        <v>2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418">
        <f>SUM(B122:C132)</f>
        <v>16</v>
      </c>
    </row>
    <row r="134" spans="1:7" x14ac:dyDescent="0.3">
      <c r="A134" s="537" t="s">
        <v>251</v>
      </c>
      <c r="B134" s="540"/>
      <c r="C134" s="541"/>
      <c r="D134" s="20">
        <f>D133/(COUNT(B122:C132)*2)</f>
        <v>1</v>
      </c>
    </row>
    <row r="135" spans="1:7" s="10" customFormat="1" x14ac:dyDescent="0.3">
      <c r="A135" s="14"/>
      <c r="B135" s="15"/>
      <c r="C135" s="15"/>
      <c r="D135" s="19"/>
      <c r="E135" s="93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>
        <v>2</v>
      </c>
      <c r="C137" s="69"/>
      <c r="D137" s="71"/>
      <c r="E137" s="63"/>
      <c r="F137" s="265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63"/>
      <c r="F138" s="265"/>
    </row>
    <row r="139" spans="1:7" x14ac:dyDescent="0.3">
      <c r="A139" s="9" t="s">
        <v>233</v>
      </c>
      <c r="B139" s="78">
        <v>2</v>
      </c>
      <c r="C139" s="63"/>
      <c r="D139" s="71"/>
      <c r="E139" s="63"/>
      <c r="F139" s="265"/>
    </row>
    <row r="140" spans="1:7" x14ac:dyDescent="0.3">
      <c r="A140" s="38" t="s">
        <v>234</v>
      </c>
      <c r="B140" s="78">
        <v>2</v>
      </c>
      <c r="C140" s="63"/>
      <c r="D140" s="103"/>
      <c r="E140" s="63"/>
      <c r="F140" s="265"/>
    </row>
    <row r="141" spans="1:7" s="10" customFormat="1" x14ac:dyDescent="0.3">
      <c r="A141" s="9" t="s">
        <v>259</v>
      </c>
      <c r="B141" s="78">
        <v>2</v>
      </c>
      <c r="C141" s="84"/>
      <c r="D141" s="84"/>
      <c r="E141" s="84"/>
      <c r="F141" s="265"/>
      <c r="G141" s="93"/>
    </row>
    <row r="142" spans="1:7" x14ac:dyDescent="0.3">
      <c r="A142" s="11" t="s">
        <v>240</v>
      </c>
      <c r="B142" s="78">
        <v>2</v>
      </c>
      <c r="C142" s="63"/>
      <c r="D142" s="267"/>
      <c r="E142" s="63"/>
      <c r="F142" s="265"/>
    </row>
    <row r="143" spans="1:7" x14ac:dyDescent="0.3">
      <c r="A143" s="11" t="s">
        <v>260</v>
      </c>
      <c r="B143" s="78">
        <v>2</v>
      </c>
      <c r="C143" s="90"/>
      <c r="D143" s="66"/>
      <c r="E143" s="63"/>
      <c r="F143" s="265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574"/>
      <c r="E144" s="63"/>
      <c r="F144" s="265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95"/>
      <c r="E145" s="63"/>
      <c r="F145" s="265"/>
    </row>
    <row r="146" spans="1:7" x14ac:dyDescent="0.3">
      <c r="A146" s="11" t="s">
        <v>82</v>
      </c>
      <c r="B146" s="78">
        <v>2</v>
      </c>
      <c r="C146" s="63"/>
      <c r="D146" s="66"/>
      <c r="E146" s="63"/>
      <c r="F146" s="265"/>
    </row>
    <row r="147" spans="1:7" x14ac:dyDescent="0.3">
      <c r="A147" s="36" t="s">
        <v>175</v>
      </c>
      <c r="B147" s="78">
        <v>2</v>
      </c>
      <c r="C147" s="63"/>
      <c r="D147" s="66"/>
      <c r="E147" s="63"/>
      <c r="F147" s="265"/>
    </row>
    <row r="148" spans="1:7" x14ac:dyDescent="0.3">
      <c r="A148" s="7" t="s">
        <v>261</v>
      </c>
      <c r="B148" s="78">
        <v>2</v>
      </c>
      <c r="C148" s="63"/>
      <c r="D148" s="577"/>
      <c r="E148" s="63"/>
      <c r="F148" s="265"/>
    </row>
    <row r="149" spans="1:7" x14ac:dyDescent="0.3">
      <c r="A149" s="537" t="s">
        <v>34</v>
      </c>
      <c r="B149" s="540"/>
      <c r="C149" s="541"/>
      <c r="D149" s="418">
        <f>SUM(B137:C148)</f>
        <v>24</v>
      </c>
    </row>
    <row r="150" spans="1:7" x14ac:dyDescent="0.3">
      <c r="A150" s="537" t="s">
        <v>251</v>
      </c>
      <c r="B150" s="540"/>
      <c r="C150" s="541"/>
      <c r="D150" s="20">
        <f>D149/(COUNT(B137:C148)*2)</f>
        <v>1</v>
      </c>
    </row>
    <row r="151" spans="1:7" s="10" customFormat="1" x14ac:dyDescent="0.3">
      <c r="A151" s="14"/>
      <c r="B151" s="15"/>
      <c r="C151" s="15"/>
      <c r="D151" s="19"/>
      <c r="E151" s="93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>
        <v>2</v>
      </c>
      <c r="C153" s="265"/>
      <c r="D153" s="63"/>
      <c r="E153" s="63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63"/>
      <c r="F154" s="265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3"/>
      <c r="F155" s="265"/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3"/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3"/>
      <c r="F157" s="265"/>
    </row>
    <row r="158" spans="1:7" ht="33" x14ac:dyDescent="0.3">
      <c r="A158" s="47" t="s">
        <v>166</v>
      </c>
      <c r="B158" s="265">
        <v>2</v>
      </c>
      <c r="C158" s="265"/>
      <c r="D158" s="95"/>
      <c r="E158" s="63"/>
      <c r="F158" s="265"/>
    </row>
    <row r="159" spans="1:7" x14ac:dyDescent="0.3">
      <c r="A159" s="46" t="s">
        <v>275</v>
      </c>
      <c r="B159" s="265">
        <v>2</v>
      </c>
      <c r="C159" s="265"/>
      <c r="D159" s="578"/>
      <c r="E159" s="63"/>
      <c r="F159" s="265"/>
    </row>
    <row r="160" spans="1:7" x14ac:dyDescent="0.3">
      <c r="A160" s="46" t="s">
        <v>137</v>
      </c>
      <c r="B160" s="265">
        <v>2</v>
      </c>
      <c r="C160" s="265"/>
      <c r="D160" s="578"/>
      <c r="E160" s="63"/>
      <c r="F160" s="265"/>
    </row>
    <row r="161" spans="1:7" x14ac:dyDescent="0.3">
      <c r="A161" s="537" t="s">
        <v>34</v>
      </c>
      <c r="B161" s="538"/>
      <c r="C161" s="539"/>
      <c r="D161" s="419">
        <f>SUM(B153:C160)</f>
        <v>16</v>
      </c>
    </row>
    <row r="162" spans="1:7" x14ac:dyDescent="0.3">
      <c r="A162" s="537" t="s">
        <v>251</v>
      </c>
      <c r="B162" s="540"/>
      <c r="C162" s="541"/>
      <c r="D162" s="20">
        <f>D161/(COUNT(B153:C160)*2)</f>
        <v>1</v>
      </c>
    </row>
    <row r="163" spans="1:7" s="10" customFormat="1" x14ac:dyDescent="0.3">
      <c r="A163" s="14"/>
      <c r="B163" s="15"/>
      <c r="C163" s="17"/>
      <c r="D163" s="579"/>
      <c r="E163" s="93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63"/>
      <c r="E165" s="63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63"/>
      <c r="F166" s="265"/>
    </row>
    <row r="167" spans="1:7" x14ac:dyDescent="0.3">
      <c r="A167" s="30" t="s">
        <v>176</v>
      </c>
      <c r="B167" s="265">
        <v>2</v>
      </c>
      <c r="C167" s="265"/>
      <c r="D167" s="63"/>
      <c r="E167" s="63"/>
      <c r="F167" s="265"/>
    </row>
    <row r="168" spans="1:7" x14ac:dyDescent="0.3">
      <c r="A168" s="7" t="s">
        <v>73</v>
      </c>
      <c r="B168" s="265">
        <v>2</v>
      </c>
      <c r="C168" s="265"/>
      <c r="D168" s="63"/>
      <c r="E168" s="63"/>
      <c r="F168" s="265"/>
    </row>
    <row r="169" spans="1:7" x14ac:dyDescent="0.3">
      <c r="A169" s="537" t="s">
        <v>34</v>
      </c>
      <c r="B169" s="540"/>
      <c r="C169" s="541"/>
      <c r="D169" s="418">
        <f>SUM(B165:C168)</f>
        <v>8</v>
      </c>
    </row>
    <row r="170" spans="1:7" x14ac:dyDescent="0.3">
      <c r="A170" s="537" t="s">
        <v>251</v>
      </c>
      <c r="B170" s="540"/>
      <c r="C170" s="541"/>
      <c r="D170" s="20">
        <f>D169/(COUNT(B165:C168)*2)</f>
        <v>1</v>
      </c>
    </row>
    <row r="171" spans="1:7" s="10" customFormat="1" x14ac:dyDescent="0.3">
      <c r="A171" s="14"/>
      <c r="B171" s="15"/>
      <c r="C171" s="15"/>
      <c r="D171" s="19"/>
      <c r="E171" s="93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>
        <v>2</v>
      </c>
      <c r="C173" s="265"/>
      <c r="D173" s="87"/>
      <c r="E173" s="63"/>
      <c r="F173" s="265"/>
    </row>
    <row r="174" spans="1:7" x14ac:dyDescent="0.3">
      <c r="A174" s="7" t="s">
        <v>74</v>
      </c>
      <c r="B174" s="265">
        <v>2</v>
      </c>
      <c r="C174" s="265"/>
      <c r="D174" s="87"/>
      <c r="E174" s="63"/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63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418">
        <f>SUM(B173:C176)</f>
        <v>8</v>
      </c>
    </row>
    <row r="178" spans="1:7" x14ac:dyDescent="0.3">
      <c r="A178" s="537" t="s">
        <v>251</v>
      </c>
      <c r="B178" s="540"/>
      <c r="C178" s="541"/>
      <c r="D178" s="20">
        <f>D177/(COUNT(B173:C176)*2)</f>
        <v>1</v>
      </c>
    </row>
    <row r="179" spans="1:7" s="10" customFormat="1" x14ac:dyDescent="0.3">
      <c r="A179" s="14"/>
      <c r="B179" s="15"/>
      <c r="C179" s="15"/>
      <c r="D179" s="19"/>
      <c r="E179" s="93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>
        <v>0</v>
      </c>
      <c r="C181" s="265"/>
      <c r="D181" s="63" t="s">
        <v>552</v>
      </c>
      <c r="E181" s="63" t="s">
        <v>511</v>
      </c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63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63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63"/>
      <c r="F185" s="265"/>
    </row>
    <row r="186" spans="1:7" x14ac:dyDescent="0.3">
      <c r="A186" s="537" t="s">
        <v>34</v>
      </c>
      <c r="B186" s="540"/>
      <c r="C186" s="541"/>
      <c r="D186" s="418">
        <f>SUM(B181:C185)</f>
        <v>8</v>
      </c>
    </row>
    <row r="187" spans="1:7" x14ac:dyDescent="0.3">
      <c r="A187" s="537" t="s">
        <v>251</v>
      </c>
      <c r="B187" s="540"/>
      <c r="C187" s="541"/>
      <c r="D187" s="20">
        <f>D186/(COUNT(B181:C185)*2)</f>
        <v>0.8</v>
      </c>
    </row>
    <row r="188" spans="1:7" s="10" customFormat="1" x14ac:dyDescent="0.3">
      <c r="A188" s="14"/>
      <c r="B188" s="15"/>
      <c r="C188" s="15"/>
      <c r="D188" s="19"/>
      <c r="E188" s="93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>
        <v>2</v>
      </c>
      <c r="C190" s="265"/>
      <c r="D190" s="63"/>
      <c r="E190" s="63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3"/>
      <c r="E191" s="63"/>
      <c r="F191" s="265"/>
    </row>
    <row r="192" spans="1:7" ht="49.5" x14ac:dyDescent="0.3">
      <c r="A192" s="8" t="s">
        <v>267</v>
      </c>
      <c r="B192" s="265">
        <v>0</v>
      </c>
      <c r="C192" s="265"/>
      <c r="D192" s="63" t="s">
        <v>553</v>
      </c>
      <c r="E192" s="63"/>
      <c r="F192" s="265"/>
    </row>
    <row r="193" spans="1:6" x14ac:dyDescent="0.3">
      <c r="A193" s="39" t="s">
        <v>159</v>
      </c>
      <c r="B193" s="265" t="s">
        <v>30</v>
      </c>
      <c r="C193" s="265"/>
      <c r="D193" s="63"/>
      <c r="E193" s="63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2</v>
      </c>
    </row>
    <row r="195" spans="1:6" x14ac:dyDescent="0.3">
      <c r="A195" s="537" t="s">
        <v>251</v>
      </c>
      <c r="B195" s="540"/>
      <c r="C195" s="541"/>
      <c r="D195" s="20">
        <f>D194/(COUNT(B190:C193)*2)</f>
        <v>0.5</v>
      </c>
    </row>
    <row r="197" spans="1:6" ht="18" x14ac:dyDescent="0.35">
      <c r="A197" s="43" t="s">
        <v>422</v>
      </c>
      <c r="B197" s="264"/>
      <c r="C197" s="264"/>
      <c r="D197" s="580">
        <f>E197/F197</f>
        <v>0.5</v>
      </c>
      <c r="E197" s="575">
        <f>COUNTIF('A1 Technique'!F17:F193,"ok")</f>
        <v>2</v>
      </c>
      <c r="F197" s="416">
        <f>COUNTA('A1 Technique'!F17:F193)</f>
        <v>4</v>
      </c>
    </row>
    <row r="198" spans="1:6" ht="22.5" x14ac:dyDescent="0.3">
      <c r="A198" s="261" t="s">
        <v>423</v>
      </c>
      <c r="B198" s="262"/>
      <c r="C198" s="263"/>
      <c r="D198" s="571">
        <f>SUM(D194,D186,D177,D169,D161,D63,D52,D33,D22,D118,D149,D133,D102,D84,D42)</f>
        <v>199</v>
      </c>
    </row>
    <row r="199" spans="1:6" ht="22.5" x14ac:dyDescent="0.3">
      <c r="A199" s="261" t="s">
        <v>276</v>
      </c>
      <c r="B199" s="262"/>
      <c r="C199" s="263"/>
      <c r="D199" s="572">
        <f>D198/(COUNT(B190:C193,B181:C185,B173:C176,B165:C168,B153:C160,B56:C62,B46:C51,B26:C32,B17:C21,B107:C117,B137:C148,B122:C132,B88:C101,B67:C83,B37:C41)*2)</f>
        <v>0.8883928571428571</v>
      </c>
    </row>
  </sheetData>
  <sheetProtection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07:B117 B190:B193 B17:B21 B26:B32 B37:B41 B173:B176 B56:B62 B67:B83 B88:B101 B46:B51 B122:B132 B137:B148 B153:B160 B165:B168 B181:B185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Ksour Essef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/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/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/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 t="e">
        <f>D730</f>
        <v>#DIV/0!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20" t="s">
        <v>32</v>
      </c>
      <c r="C481" s="320" t="s">
        <v>31</v>
      </c>
      <c r="D481" s="436"/>
      <c r="E481" s="437"/>
      <c r="F481" s="43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9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8"/>
      <c r="E533" s="438"/>
      <c r="F533" s="43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1" t="s">
        <v>311</v>
      </c>
      <c r="B557" s="337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378">
        <f>SUM(B558:C565,B546:C555)</f>
        <v>0</v>
      </c>
      <c r="E566" s="108"/>
      <c r="F566" s="114"/>
      <c r="G566" s="114"/>
    </row>
    <row r="567" spans="1:7" ht="21" x14ac:dyDescent="0.4">
      <c r="A567" s="439" t="s">
        <v>33</v>
      </c>
      <c r="B567" s="439"/>
      <c r="C567" s="43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20" t="s">
        <v>32</v>
      </c>
      <c r="C576" s="320" t="s">
        <v>31</v>
      </c>
      <c r="D576" s="436"/>
      <c r="E576" s="437"/>
      <c r="F576" s="43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9" t="s">
        <v>34</v>
      </c>
      <c r="B588" s="439"/>
      <c r="C588" s="440"/>
      <c r="D588" s="378">
        <f>SUM(B579:C587)</f>
        <v>0</v>
      </c>
      <c r="E588" s="108"/>
      <c r="F588" s="114"/>
      <c r="G588" s="114"/>
    </row>
    <row r="589" spans="1:7" ht="21" x14ac:dyDescent="0.4">
      <c r="A589" s="439" t="s">
        <v>33</v>
      </c>
      <c r="B589" s="439"/>
      <c r="C589" s="43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9" t="s">
        <v>34</v>
      </c>
      <c r="B606" s="439"/>
      <c r="C606" s="440"/>
      <c r="D606" s="378">
        <f>SUM(B592:C605)</f>
        <v>0</v>
      </c>
      <c r="E606" s="108"/>
      <c r="F606" s="114"/>
      <c r="G606" s="114"/>
    </row>
    <row r="607" spans="1:7" ht="21" x14ac:dyDescent="0.4">
      <c r="A607" s="439" t="s">
        <v>33</v>
      </c>
      <c r="B607" s="439"/>
      <c r="C607" s="43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4" t="s">
        <v>170</v>
      </c>
      <c r="B610" s="505"/>
      <c r="C610" s="50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78">
        <f>SUM(B618:C626)</f>
        <v>0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8" t="e">
        <f>D627/(COUNT(B618:C626)*2)</f>
        <v>#DIV/0!</v>
      </c>
      <c r="E628" s="492"/>
      <c r="F628" s="467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3" t="s">
        <v>32</v>
      </c>
      <c r="C707" s="383" t="s">
        <v>31</v>
      </c>
      <c r="D707" s="448"/>
      <c r="E707" s="438"/>
      <c r="F707" s="43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Ksour Essef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'A1 Exploitation'!B9:F9</f>
        <v>Yassine ELLOUMI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'A1 Exploitation'!B11:F11</f>
        <v>43509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 t="e">
        <f>D199</f>
        <v>#DIV/0!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38"/>
      <c r="C22" s="539"/>
      <c r="D22" s="381">
        <f>SUM(B17:C21)</f>
        <v>0</v>
      </c>
    </row>
    <row r="23" spans="1:7" x14ac:dyDescent="0.3">
      <c r="A23" s="537" t="s">
        <v>251</v>
      </c>
      <c r="B23" s="540"/>
      <c r="C23" s="54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40"/>
      <c r="C33" s="541"/>
      <c r="D33" s="380">
        <f>SUM(B26:C32)</f>
        <v>0</v>
      </c>
    </row>
    <row r="34" spans="1:7" x14ac:dyDescent="0.3">
      <c r="A34" s="537" t="s">
        <v>251</v>
      </c>
      <c r="B34" s="540"/>
      <c r="C34" s="54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40"/>
      <c r="C42" s="541"/>
      <c r="D42" s="380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40"/>
      <c r="C52" s="541"/>
      <c r="D52" s="380">
        <f>SUM(B46:C51)</f>
        <v>0</v>
      </c>
    </row>
    <row r="53" spans="1:7" x14ac:dyDescent="0.3">
      <c r="A53" s="537" t="s">
        <v>251</v>
      </c>
      <c r="B53" s="540"/>
      <c r="C53" s="54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40"/>
      <c r="C63" s="541"/>
      <c r="D63" s="380">
        <f>SUM(B56:C62)</f>
        <v>0</v>
      </c>
    </row>
    <row r="64" spans="1:7" x14ac:dyDescent="0.3">
      <c r="A64" s="537" t="s">
        <v>251</v>
      </c>
      <c r="B64" s="540"/>
      <c r="C64" s="54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380">
        <f>SUM(B67:C83)</f>
        <v>0</v>
      </c>
    </row>
    <row r="85" spans="1:7" x14ac:dyDescent="0.3">
      <c r="A85" s="537" t="s">
        <v>251</v>
      </c>
      <c r="B85" s="540"/>
      <c r="C85" s="54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40"/>
      <c r="C102" s="541"/>
      <c r="D102" s="380">
        <f>SUM(B88:C101)</f>
        <v>0</v>
      </c>
    </row>
    <row r="103" spans="1:7" x14ac:dyDescent="0.3">
      <c r="A103" s="537" t="s">
        <v>251</v>
      </c>
      <c r="B103" s="540"/>
      <c r="C103" s="54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380">
        <f>SUM(B122:C132)</f>
        <v>0</v>
      </c>
    </row>
    <row r="134" spans="1:7" x14ac:dyDescent="0.3">
      <c r="A134" s="537" t="s">
        <v>251</v>
      </c>
      <c r="B134" s="540"/>
      <c r="C134" s="54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40"/>
      <c r="C149" s="541"/>
      <c r="D149" s="380">
        <f>SUM(B137:C148)</f>
        <v>0</v>
      </c>
    </row>
    <row r="150" spans="1:7" x14ac:dyDescent="0.3">
      <c r="A150" s="537" t="s">
        <v>251</v>
      </c>
      <c r="B150" s="540"/>
      <c r="C150" s="54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38"/>
      <c r="C161" s="539"/>
      <c r="D161" s="381">
        <f>SUM(B153:C160)</f>
        <v>0</v>
      </c>
    </row>
    <row r="162" spans="1:7" x14ac:dyDescent="0.3">
      <c r="A162" s="537" t="s">
        <v>251</v>
      </c>
      <c r="B162" s="540"/>
      <c r="C162" s="54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40"/>
      <c r="C169" s="541"/>
      <c r="D169" s="380">
        <f>SUM(B165:C168)</f>
        <v>0</v>
      </c>
    </row>
    <row r="170" spans="1:7" x14ac:dyDescent="0.3">
      <c r="A170" s="537" t="s">
        <v>251</v>
      </c>
      <c r="B170" s="540"/>
      <c r="C170" s="54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380">
        <f>SUM(B173:C176)</f>
        <v>0</v>
      </c>
    </row>
    <row r="178" spans="1:7" x14ac:dyDescent="0.3">
      <c r="A178" s="537" t="s">
        <v>251</v>
      </c>
      <c r="B178" s="540"/>
      <c r="C178" s="54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40"/>
      <c r="C186" s="541"/>
      <c r="D186" s="380">
        <f>SUM(B181:C185)</f>
        <v>0</v>
      </c>
    </row>
    <row r="187" spans="1:7" x14ac:dyDescent="0.3">
      <c r="A187" s="537" t="s">
        <v>251</v>
      </c>
      <c r="B187" s="540"/>
      <c r="C187" s="54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0</v>
      </c>
    </row>
    <row r="195" spans="1:6" x14ac:dyDescent="0.3">
      <c r="A195" s="537" t="s">
        <v>251</v>
      </c>
      <c r="B195" s="540"/>
      <c r="C195" s="54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9"/>
      <c r="E1" s="459"/>
      <c r="F1" s="459"/>
      <c r="G1" s="459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60" t="s">
        <v>151</v>
      </c>
      <c r="B7" s="460"/>
      <c r="C7" s="460"/>
      <c r="D7" s="460"/>
      <c r="E7" s="460"/>
      <c r="F7" s="460"/>
      <c r="G7" s="111"/>
    </row>
    <row r="8" spans="1:7" ht="22.5" x14ac:dyDescent="0.45">
      <c r="A8" s="461" t="str">
        <f>'Page de garde'!D18</f>
        <v>Ksour Essef</v>
      </c>
      <c r="B8" s="461"/>
      <c r="C8" s="461"/>
      <c r="D8" s="461"/>
      <c r="E8" s="461"/>
      <c r="F8" s="461"/>
      <c r="G8" s="111"/>
    </row>
    <row r="9" spans="1:7" ht="22.5" x14ac:dyDescent="0.45">
      <c r="A9" s="112" t="s">
        <v>39</v>
      </c>
      <c r="B9" s="462"/>
      <c r="C9" s="462"/>
      <c r="D9" s="462"/>
      <c r="E9" s="462"/>
      <c r="F9" s="462"/>
      <c r="G9" s="111"/>
    </row>
    <row r="10" spans="1:7" ht="22.5" x14ac:dyDescent="0.45">
      <c r="A10" s="113" t="s">
        <v>41</v>
      </c>
      <c r="B10" s="463"/>
      <c r="C10" s="463"/>
      <c r="D10" s="463"/>
      <c r="E10" s="463"/>
      <c r="F10" s="463"/>
      <c r="G10" s="111"/>
    </row>
    <row r="11" spans="1:7" ht="22.5" x14ac:dyDescent="0.45">
      <c r="A11" s="112" t="s">
        <v>40</v>
      </c>
      <c r="B11" s="458"/>
      <c r="C11" s="458"/>
      <c r="D11" s="458"/>
      <c r="E11" s="458"/>
      <c r="F11" s="458"/>
      <c r="G11" s="111"/>
    </row>
    <row r="12" spans="1:7" ht="22.5" x14ac:dyDescent="0.45">
      <c r="A12" s="112" t="s">
        <v>200</v>
      </c>
      <c r="B12" s="464" t="e">
        <f>D730</f>
        <v>#DIV/0!</v>
      </c>
      <c r="C12" s="464"/>
      <c r="D12" s="464"/>
      <c r="E12" s="464"/>
      <c r="F12" s="464"/>
      <c r="G12" s="111"/>
    </row>
    <row r="13" spans="1:7" ht="22.5" x14ac:dyDescent="0.45">
      <c r="A13" s="110"/>
      <c r="B13" s="108"/>
      <c r="C13" s="108"/>
      <c r="D13" s="459"/>
      <c r="E13" s="459"/>
      <c r="F13" s="459"/>
      <c r="G13" s="459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7" t="s">
        <v>28</v>
      </c>
      <c r="B17" s="448" t="s">
        <v>29</v>
      </c>
      <c r="C17" s="448"/>
      <c r="D17" s="448" t="s">
        <v>42</v>
      </c>
      <c r="E17" s="438" t="s">
        <v>266</v>
      </c>
      <c r="F17" s="438" t="s">
        <v>300</v>
      </c>
      <c r="G17" s="114"/>
    </row>
    <row r="18" spans="1:8" ht="16.5" customHeight="1" x14ac:dyDescent="0.4">
      <c r="A18" s="447"/>
      <c r="B18" s="118" t="s">
        <v>32</v>
      </c>
      <c r="C18" s="118" t="s">
        <v>31</v>
      </c>
      <c r="D18" s="448"/>
      <c r="E18" s="438"/>
      <c r="F18" s="438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53" t="s">
        <v>16</v>
      </c>
      <c r="B29" s="554"/>
      <c r="C29" s="554"/>
      <c r="D29" s="554"/>
      <c r="E29" s="554"/>
      <c r="F29" s="554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53" t="s">
        <v>311</v>
      </c>
      <c r="B38" s="554"/>
      <c r="C38" s="554"/>
      <c r="D38" s="554"/>
      <c r="E38" s="554"/>
      <c r="F38" s="554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1"/>
      <c r="B49" s="441"/>
      <c r="C49" s="441"/>
      <c r="D49" s="441"/>
      <c r="E49" s="441"/>
      <c r="F49" s="441"/>
      <c r="G49" s="441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7" t="s">
        <v>28</v>
      </c>
      <c r="B52" s="448" t="s">
        <v>29</v>
      </c>
      <c r="C52" s="448"/>
      <c r="D52" s="448" t="s">
        <v>42</v>
      </c>
      <c r="E52" s="438" t="s">
        <v>266</v>
      </c>
      <c r="F52" s="438" t="s">
        <v>302</v>
      </c>
      <c r="G52" s="129"/>
    </row>
    <row r="53" spans="1:7" ht="21" x14ac:dyDescent="0.4">
      <c r="A53" s="447"/>
      <c r="B53" s="118" t="s">
        <v>32</v>
      </c>
      <c r="C53" s="118" t="s">
        <v>31</v>
      </c>
      <c r="D53" s="448"/>
      <c r="E53" s="438"/>
      <c r="F53" s="438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6"/>
      <c r="B64" s="517"/>
      <c r="C64" s="517"/>
      <c r="D64" s="517"/>
      <c r="E64" s="517"/>
      <c r="F64" s="517"/>
      <c r="G64" s="517"/>
    </row>
    <row r="65" spans="1:7" ht="43.5" customHeight="1" x14ac:dyDescent="0.4">
      <c r="A65" s="450" t="s">
        <v>351</v>
      </c>
      <c r="B65" s="450"/>
      <c r="C65" s="450"/>
      <c r="D65" s="450"/>
      <c r="E65" s="450"/>
      <c r="F65" s="450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6"/>
      <c r="B83" s="466"/>
      <c r="C83" s="466"/>
      <c r="D83" s="466"/>
      <c r="E83" s="466"/>
      <c r="F83" s="466"/>
      <c r="G83" s="466"/>
    </row>
    <row r="84" spans="1:7" ht="45" customHeight="1" x14ac:dyDescent="0.45">
      <c r="A84" s="451" t="s">
        <v>352</v>
      </c>
      <c r="B84" s="451"/>
      <c r="C84" s="451"/>
      <c r="D84" s="451"/>
      <c r="E84" s="451"/>
      <c r="F84" s="451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20"/>
      <c r="B103" s="518"/>
      <c r="C103" s="518"/>
      <c r="D103" s="518"/>
      <c r="E103" s="518"/>
      <c r="F103" s="524"/>
      <c r="G103" s="173"/>
    </row>
    <row r="104" spans="1:7" s="80" customFormat="1" ht="46.5" customHeight="1" x14ac:dyDescent="0.4">
      <c r="A104" s="450" t="s">
        <v>353</v>
      </c>
      <c r="B104" s="450"/>
      <c r="C104" s="450"/>
      <c r="D104" s="450"/>
      <c r="E104" s="450"/>
      <c r="F104" s="450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5"/>
      <c r="B111" s="526"/>
      <c r="C111" s="526"/>
      <c r="D111" s="526"/>
      <c r="E111" s="526"/>
      <c r="F111" s="527"/>
      <c r="G111" s="129"/>
    </row>
    <row r="112" spans="1:7" s="80" customFormat="1" ht="39.75" customHeight="1" x14ac:dyDescent="0.4">
      <c r="A112" s="450" t="s">
        <v>390</v>
      </c>
      <c r="B112" s="450"/>
      <c r="C112" s="450"/>
      <c r="D112" s="450"/>
      <c r="E112" s="450"/>
      <c r="F112" s="450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8"/>
      <c r="B120" s="518"/>
      <c r="C120" s="518"/>
      <c r="D120" s="518"/>
      <c r="E120" s="518"/>
      <c r="F120" s="518"/>
      <c r="G120" s="173"/>
    </row>
    <row r="121" spans="1:7" ht="22.5" x14ac:dyDescent="0.4">
      <c r="A121" s="450" t="s">
        <v>311</v>
      </c>
      <c r="B121" s="450"/>
      <c r="C121" s="450"/>
      <c r="D121" s="450"/>
      <c r="E121" s="450"/>
      <c r="F121" s="450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9"/>
      <c r="B132" s="519"/>
      <c r="C132" s="519"/>
      <c r="D132" s="519"/>
      <c r="E132" s="519"/>
      <c r="F132" s="519"/>
      <c r="G132" s="114"/>
    </row>
    <row r="133" spans="1:16384" ht="22.5" customHeight="1" x14ac:dyDescent="0.4">
      <c r="A133" s="452" t="s">
        <v>424</v>
      </c>
      <c r="B133" s="452"/>
      <c r="C133" s="452"/>
      <c r="D133" s="452"/>
      <c r="E133" s="452"/>
      <c r="F133" s="452"/>
      <c r="G133" s="114"/>
    </row>
    <row r="134" spans="1:16384" ht="22.5" customHeight="1" x14ac:dyDescent="0.4">
      <c r="A134" s="453"/>
      <c r="B134" s="453"/>
      <c r="C134" s="453"/>
      <c r="D134" s="453"/>
      <c r="E134" s="453"/>
      <c r="F134" s="453"/>
      <c r="G134" s="114"/>
    </row>
    <row r="135" spans="1:16384" s="326" customFormat="1" ht="22.5" customHeight="1" x14ac:dyDescent="0.25">
      <c r="A135" s="447" t="s">
        <v>28</v>
      </c>
      <c r="B135" s="448" t="s">
        <v>29</v>
      </c>
      <c r="C135" s="448"/>
      <c r="D135" s="448" t="s">
        <v>42</v>
      </c>
      <c r="E135" s="438" t="s">
        <v>266</v>
      </c>
      <c r="F135" s="438" t="s">
        <v>302</v>
      </c>
    </row>
    <row r="136" spans="1:16384" s="326" customFormat="1" ht="22.5" customHeight="1" x14ac:dyDescent="0.25">
      <c r="A136" s="447"/>
      <c r="B136" s="118" t="s">
        <v>32</v>
      </c>
      <c r="C136" s="118" t="s">
        <v>31</v>
      </c>
      <c r="D136" s="448"/>
      <c r="E136" s="438"/>
      <c r="F136" s="438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4" t="s">
        <v>461</v>
      </c>
      <c r="B139" s="454"/>
      <c r="C139" s="454"/>
      <c r="D139" s="454"/>
      <c r="E139" s="454"/>
      <c r="F139" s="454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9" t="s">
        <v>350</v>
      </c>
      <c r="B147" s="479"/>
      <c r="C147" s="479"/>
      <c r="D147" s="479"/>
      <c r="E147" s="479"/>
      <c r="F147" s="479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20"/>
      <c r="B165" s="518"/>
      <c r="C165" s="518"/>
      <c r="D165" s="518"/>
      <c r="E165" s="518"/>
      <c r="F165" s="518"/>
      <c r="G165" s="114"/>
    </row>
    <row r="166" spans="1:7" ht="32.25" customHeight="1" x14ac:dyDescent="0.4">
      <c r="A166" s="454" t="s">
        <v>462</v>
      </c>
      <c r="B166" s="454"/>
      <c r="C166" s="454"/>
      <c r="D166" s="454"/>
      <c r="E166" s="454"/>
      <c r="F166" s="454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21"/>
      <c r="B176" s="522"/>
      <c r="C176" s="522"/>
      <c r="D176" s="522"/>
      <c r="E176" s="522"/>
      <c r="F176" s="522"/>
      <c r="G176" s="114"/>
    </row>
    <row r="177" spans="1:7" ht="32.25" customHeight="1" x14ac:dyDescent="0.4">
      <c r="A177" s="454" t="s">
        <v>311</v>
      </c>
      <c r="B177" s="454"/>
      <c r="C177" s="454"/>
      <c r="D177" s="454"/>
      <c r="E177" s="454"/>
      <c r="F177" s="454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0"/>
      <c r="C186" s="481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23"/>
      <c r="B188" s="523"/>
      <c r="C188" s="523"/>
      <c r="D188" s="523"/>
      <c r="E188" s="523"/>
      <c r="F188" s="523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7" t="s">
        <v>28</v>
      </c>
      <c r="B191" s="448" t="s">
        <v>29</v>
      </c>
      <c r="C191" s="448"/>
      <c r="D191" s="448" t="s">
        <v>42</v>
      </c>
      <c r="E191" s="438" t="s">
        <v>266</v>
      </c>
      <c r="F191" s="438" t="s">
        <v>302</v>
      </c>
      <c r="G191" s="114"/>
    </row>
    <row r="192" spans="1:7" ht="21" x14ac:dyDescent="0.4">
      <c r="A192" s="447"/>
      <c r="B192" s="118" t="s">
        <v>32</v>
      </c>
      <c r="C192" s="118" t="s">
        <v>31</v>
      </c>
      <c r="D192" s="448"/>
      <c r="E192" s="438"/>
      <c r="F192" s="438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5" t="s">
        <v>34</v>
      </c>
      <c r="B203" s="456"/>
      <c r="C203" s="457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1"/>
      <c r="B205" s="441"/>
      <c r="C205" s="441"/>
      <c r="D205" s="441"/>
      <c r="E205" s="441"/>
      <c r="F205" s="441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5" t="s">
        <v>34</v>
      </c>
      <c r="B227" s="456"/>
      <c r="C227" s="457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1"/>
      <c r="B229" s="441"/>
      <c r="C229" s="441"/>
      <c r="D229" s="441"/>
      <c r="E229" s="441"/>
      <c r="F229" s="441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4" t="s">
        <v>311</v>
      </c>
      <c r="B236" s="445"/>
      <c r="C236" s="445"/>
      <c r="D236" s="446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5" t="s">
        <v>34</v>
      </c>
      <c r="B245" s="456"/>
      <c r="C245" s="457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1"/>
      <c r="B250" s="441"/>
      <c r="C250" s="441"/>
      <c r="D250" s="441"/>
      <c r="E250" s="441"/>
      <c r="F250" s="441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7" t="s">
        <v>28</v>
      </c>
      <c r="B253" s="448" t="s">
        <v>29</v>
      </c>
      <c r="C253" s="448"/>
      <c r="D253" s="448" t="s">
        <v>42</v>
      </c>
      <c r="E253" s="438" t="s">
        <v>266</v>
      </c>
      <c r="F253" s="438" t="s">
        <v>302</v>
      </c>
      <c r="G253" s="129"/>
    </row>
    <row r="254" spans="1:7" ht="21" x14ac:dyDescent="0.4">
      <c r="A254" s="447"/>
      <c r="B254" s="118" t="s">
        <v>32</v>
      </c>
      <c r="C254" s="118" t="s">
        <v>31</v>
      </c>
      <c r="D254" s="448"/>
      <c r="E254" s="438"/>
      <c r="F254" s="438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5" t="s">
        <v>34</v>
      </c>
      <c r="B265" s="456"/>
      <c r="C265" s="457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91"/>
      <c r="B290" s="491"/>
      <c r="C290" s="491"/>
      <c r="D290" s="491"/>
      <c r="E290" s="491"/>
      <c r="F290" s="491"/>
      <c r="G290" s="129"/>
    </row>
    <row r="291" spans="1:7" s="80" customFormat="1" ht="31.5" customHeight="1" x14ac:dyDescent="0.4">
      <c r="A291" s="449" t="s">
        <v>311</v>
      </c>
      <c r="B291" s="449"/>
      <c r="C291" s="449"/>
      <c r="D291" s="449"/>
      <c r="E291" s="449"/>
      <c r="F291" s="449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7" t="s">
        <v>28</v>
      </c>
      <c r="B308" s="448" t="s">
        <v>29</v>
      </c>
      <c r="C308" s="448"/>
      <c r="D308" s="448" t="s">
        <v>42</v>
      </c>
      <c r="E308" s="438" t="s">
        <v>266</v>
      </c>
      <c r="F308" s="438" t="s">
        <v>302</v>
      </c>
      <c r="G308" s="129"/>
    </row>
    <row r="309" spans="1:7" ht="21" x14ac:dyDescent="0.4">
      <c r="A309" s="447"/>
      <c r="B309" s="118" t="s">
        <v>32</v>
      </c>
      <c r="C309" s="118" t="s">
        <v>31</v>
      </c>
      <c r="D309" s="448"/>
      <c r="E309" s="438"/>
      <c r="F309" s="438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43"/>
      <c r="B357" s="443"/>
      <c r="C357" s="443"/>
      <c r="D357" s="443"/>
      <c r="E357" s="443"/>
      <c r="F357" s="443"/>
      <c r="G357" s="443"/>
    </row>
    <row r="358" spans="1:7" ht="32.25" customHeight="1" x14ac:dyDescent="0.4">
      <c r="A358" s="469" t="s">
        <v>311</v>
      </c>
      <c r="B358" s="469"/>
      <c r="C358" s="469"/>
      <c r="D358" s="469"/>
      <c r="E358" s="469"/>
      <c r="F358" s="469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7" t="s">
        <v>28</v>
      </c>
      <c r="B375" s="448" t="s">
        <v>29</v>
      </c>
      <c r="C375" s="448"/>
      <c r="D375" s="448" t="s">
        <v>42</v>
      </c>
      <c r="E375" s="438" t="s">
        <v>266</v>
      </c>
      <c r="F375" s="438" t="s">
        <v>302</v>
      </c>
      <c r="G375" s="173"/>
    </row>
    <row r="376" spans="1:7" s="260" customFormat="1" ht="21" x14ac:dyDescent="0.4">
      <c r="A376" s="447"/>
      <c r="B376" s="118" t="s">
        <v>32</v>
      </c>
      <c r="C376" s="118" t="s">
        <v>31</v>
      </c>
      <c r="D376" s="448"/>
      <c r="E376" s="438"/>
      <c r="F376" s="438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5"/>
      <c r="B415" s="466"/>
      <c r="C415" s="466"/>
      <c r="D415" s="466"/>
      <c r="E415" s="466"/>
      <c r="F415" s="466"/>
      <c r="G415" s="466"/>
    </row>
    <row r="416" spans="1:7" s="260" customFormat="1" ht="24.75" x14ac:dyDescent="0.4">
      <c r="A416" s="434" t="s">
        <v>320</v>
      </c>
      <c r="B416" s="434"/>
      <c r="C416" s="434"/>
      <c r="D416" s="434"/>
      <c r="E416" s="434"/>
      <c r="F416" s="434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7" t="s">
        <v>28</v>
      </c>
      <c r="B433" s="448" t="s">
        <v>29</v>
      </c>
      <c r="C433" s="448"/>
      <c r="D433" s="448" t="s">
        <v>42</v>
      </c>
      <c r="E433" s="438" t="s">
        <v>266</v>
      </c>
      <c r="F433" s="438" t="s">
        <v>302</v>
      </c>
      <c r="G433" s="129"/>
    </row>
    <row r="434" spans="1:7" ht="21" x14ac:dyDescent="0.4">
      <c r="A434" s="447"/>
      <c r="B434" s="118" t="s">
        <v>32</v>
      </c>
      <c r="C434" s="118" t="s">
        <v>31</v>
      </c>
      <c r="D434" s="448"/>
      <c r="E434" s="438"/>
      <c r="F434" s="438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4" t="s">
        <v>311</v>
      </c>
      <c r="B464" s="434"/>
      <c r="C464" s="434"/>
      <c r="D464" s="434"/>
      <c r="E464" s="434"/>
      <c r="F464" s="434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72" t="s">
        <v>425</v>
      </c>
      <c r="B478" s="472"/>
      <c r="C478" s="472"/>
      <c r="D478" s="472"/>
      <c r="E478" s="472"/>
      <c r="F478" s="472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5" t="s">
        <v>28</v>
      </c>
      <c r="B480" s="436" t="s">
        <v>29</v>
      </c>
      <c r="C480" s="436"/>
      <c r="D480" s="436" t="s">
        <v>42</v>
      </c>
      <c r="E480" s="437" t="s">
        <v>266</v>
      </c>
      <c r="F480" s="437" t="s">
        <v>302</v>
      </c>
      <c r="G480" s="114"/>
    </row>
    <row r="481" spans="1:7" ht="21" x14ac:dyDescent="0.4">
      <c r="A481" s="435"/>
      <c r="B481" s="320" t="s">
        <v>32</v>
      </c>
      <c r="C481" s="320" t="s">
        <v>31</v>
      </c>
      <c r="D481" s="436"/>
      <c r="E481" s="437"/>
      <c r="F481" s="437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11" t="s">
        <v>52</v>
      </c>
      <c r="B483" s="511"/>
      <c r="C483" s="511"/>
      <c r="D483" s="511"/>
      <c r="E483" s="511"/>
      <c r="F483" s="511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9" t="s">
        <v>463</v>
      </c>
      <c r="B491" s="510"/>
      <c r="C491" s="510"/>
      <c r="D491" s="510"/>
      <c r="E491" s="510"/>
      <c r="F491" s="510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3" t="s">
        <v>23</v>
      </c>
      <c r="B505" s="484"/>
      <c r="C505" s="484"/>
      <c r="D505" s="484"/>
      <c r="E505" s="484"/>
      <c r="F505" s="485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7"/>
      <c r="B517" s="467"/>
      <c r="C517" s="467"/>
      <c r="D517" s="467"/>
      <c r="E517" s="467"/>
      <c r="F517" s="467"/>
      <c r="G517" s="467"/>
    </row>
    <row r="518" spans="1:7" ht="26.25" customHeight="1" x14ac:dyDescent="0.5">
      <c r="A518" s="369" t="s">
        <v>311</v>
      </c>
      <c r="B518" s="468"/>
      <c r="C518" s="468"/>
      <c r="D518" s="468"/>
      <c r="E518" s="468"/>
      <c r="F518" s="468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73" t="s">
        <v>97</v>
      </c>
      <c r="B530" s="473"/>
      <c r="C530" s="473"/>
      <c r="D530" s="473"/>
      <c r="E530" s="473"/>
      <c r="F530" s="473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6" t="s">
        <v>28</v>
      </c>
      <c r="B532" s="474" t="s">
        <v>29</v>
      </c>
      <c r="C532" s="488"/>
      <c r="D532" s="448" t="s">
        <v>42</v>
      </c>
      <c r="E532" s="438" t="s">
        <v>266</v>
      </c>
      <c r="F532" s="438" t="s">
        <v>302</v>
      </c>
      <c r="G532" s="114"/>
    </row>
    <row r="533" spans="1:7" ht="21" x14ac:dyDescent="0.4">
      <c r="A533" s="487"/>
      <c r="B533" s="315" t="s">
        <v>32</v>
      </c>
      <c r="C533" s="316" t="s">
        <v>31</v>
      </c>
      <c r="D533" s="448"/>
      <c r="E533" s="438"/>
      <c r="F533" s="438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70"/>
      <c r="D535" s="470"/>
      <c r="E535" s="470"/>
      <c r="F535" s="47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5" t="s">
        <v>34</v>
      </c>
      <c r="B542" s="456"/>
      <c r="C542" s="457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5" t="s">
        <v>33</v>
      </c>
      <c r="B543" s="456"/>
      <c r="C543" s="457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1"/>
      <c r="B544" s="441"/>
      <c r="C544" s="441"/>
      <c r="D544" s="441"/>
      <c r="E544" s="441"/>
      <c r="F544" s="441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42"/>
      <c r="B556" s="443"/>
      <c r="C556" s="443"/>
      <c r="D556" s="443"/>
      <c r="E556" s="443"/>
      <c r="F556" s="443"/>
      <c r="G556" s="443"/>
    </row>
    <row r="557" spans="1:7" ht="35.25" customHeight="1" x14ac:dyDescent="0.4">
      <c r="A557" s="371" t="s">
        <v>311</v>
      </c>
      <c r="B557" s="337"/>
      <c r="C557" s="507"/>
      <c r="D557" s="507"/>
      <c r="E557" s="507"/>
      <c r="F557" s="508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9" t="s">
        <v>34</v>
      </c>
      <c r="B566" s="439"/>
      <c r="C566" s="440"/>
      <c r="D566" s="378">
        <f>SUM(B558:C565,B546:C555)</f>
        <v>0</v>
      </c>
      <c r="E566" s="108"/>
      <c r="F566" s="114"/>
      <c r="G566" s="114"/>
    </row>
    <row r="567" spans="1:7" ht="21" x14ac:dyDescent="0.4">
      <c r="A567" s="439" t="s">
        <v>33</v>
      </c>
      <c r="B567" s="439"/>
      <c r="C567" s="439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1"/>
      <c r="B572" s="441"/>
      <c r="C572" s="441"/>
      <c r="D572" s="441"/>
      <c r="E572" s="441"/>
      <c r="F572" s="441"/>
      <c r="G572" s="114"/>
    </row>
    <row r="573" spans="1:7" ht="22.5" x14ac:dyDescent="0.45">
      <c r="A573" s="433" t="s">
        <v>19</v>
      </c>
      <c r="B573" s="433"/>
      <c r="C573" s="433"/>
      <c r="D573" s="433"/>
      <c r="E573" s="433"/>
      <c r="F573" s="43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5" t="s">
        <v>28</v>
      </c>
      <c r="B575" s="436" t="s">
        <v>29</v>
      </c>
      <c r="C575" s="436"/>
      <c r="D575" s="436" t="s">
        <v>42</v>
      </c>
      <c r="E575" s="437" t="s">
        <v>266</v>
      </c>
      <c r="F575" s="437" t="s">
        <v>302</v>
      </c>
      <c r="G575" s="114"/>
    </row>
    <row r="576" spans="1:7" ht="21" x14ac:dyDescent="0.4">
      <c r="A576" s="435"/>
      <c r="B576" s="320" t="s">
        <v>32</v>
      </c>
      <c r="C576" s="320" t="s">
        <v>31</v>
      </c>
      <c r="D576" s="436"/>
      <c r="E576" s="437"/>
      <c r="F576" s="437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5" t="s">
        <v>10</v>
      </c>
      <c r="B578" s="496"/>
      <c r="C578" s="496"/>
      <c r="D578" s="496"/>
      <c r="E578" s="496"/>
      <c r="F578" s="497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9" t="s">
        <v>34</v>
      </c>
      <c r="B588" s="439"/>
      <c r="C588" s="440"/>
      <c r="D588" s="378">
        <f>SUM(B579:C587)</f>
        <v>0</v>
      </c>
      <c r="E588" s="108"/>
      <c r="F588" s="114"/>
      <c r="G588" s="114"/>
    </row>
    <row r="589" spans="1:7" ht="21" x14ac:dyDescent="0.4">
      <c r="A589" s="439" t="s">
        <v>33</v>
      </c>
      <c r="B589" s="439"/>
      <c r="C589" s="439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8" t="s">
        <v>23</v>
      </c>
      <c r="B591" s="499"/>
      <c r="C591" s="499"/>
      <c r="D591" s="499"/>
      <c r="E591" s="499"/>
      <c r="F591" s="500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9" t="s">
        <v>34</v>
      </c>
      <c r="B606" s="439"/>
      <c r="C606" s="440"/>
      <c r="D606" s="378">
        <f>SUM(B592:C605)</f>
        <v>0</v>
      </c>
      <c r="E606" s="108"/>
      <c r="F606" s="114"/>
      <c r="G606" s="114"/>
    </row>
    <row r="607" spans="1:7" ht="21" x14ac:dyDescent="0.4">
      <c r="A607" s="439" t="s">
        <v>33</v>
      </c>
      <c r="B607" s="439"/>
      <c r="C607" s="439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4" t="s">
        <v>170</v>
      </c>
      <c r="B610" s="505"/>
      <c r="C610" s="506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33" t="s">
        <v>8</v>
      </c>
      <c r="B612" s="433"/>
      <c r="C612" s="433"/>
      <c r="D612" s="433"/>
      <c r="E612" s="433"/>
      <c r="F612" s="43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7" t="s">
        <v>28</v>
      </c>
      <c r="B614" s="448" t="s">
        <v>29</v>
      </c>
      <c r="C614" s="448"/>
      <c r="D614" s="448" t="s">
        <v>42</v>
      </c>
      <c r="E614" s="438" t="s">
        <v>266</v>
      </c>
      <c r="F614" s="438" t="s">
        <v>302</v>
      </c>
      <c r="G614" s="114"/>
    </row>
    <row r="615" spans="1:7" ht="18.75" customHeight="1" x14ac:dyDescent="0.4">
      <c r="A615" s="447"/>
      <c r="B615" s="118" t="s">
        <v>32</v>
      </c>
      <c r="C615" s="118" t="s">
        <v>31</v>
      </c>
      <c r="D615" s="448"/>
      <c r="E615" s="438"/>
      <c r="F615" s="438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93"/>
      <c r="D617" s="493"/>
      <c r="E617" s="493"/>
      <c r="F617" s="494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9" t="s">
        <v>34</v>
      </c>
      <c r="B627" s="439"/>
      <c r="C627" s="439"/>
      <c r="D627" s="378">
        <f>SUM(B618:C626)</f>
        <v>0</v>
      </c>
      <c r="E627" s="490"/>
      <c r="F627" s="491"/>
      <c r="G627" s="129"/>
    </row>
    <row r="628" spans="1:7" ht="21" x14ac:dyDescent="0.4">
      <c r="A628" s="439" t="s">
        <v>33</v>
      </c>
      <c r="B628" s="439"/>
      <c r="C628" s="439"/>
      <c r="D628" s="388" t="e">
        <f>D627/(COUNT(B618:C626)*2)</f>
        <v>#DIV/0!</v>
      </c>
      <c r="E628" s="492"/>
      <c r="F628" s="467"/>
      <c r="G628" s="129"/>
    </row>
    <row r="629" spans="1:7" ht="21" x14ac:dyDescent="0.4">
      <c r="A629" s="325"/>
      <c r="B629" s="135"/>
      <c r="C629" s="489"/>
      <c r="D629" s="489"/>
      <c r="E629" s="489"/>
      <c r="F629" s="489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5" t="s">
        <v>34</v>
      </c>
      <c r="B639" s="456"/>
      <c r="C639" s="457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93"/>
      <c r="D642" s="493"/>
      <c r="E642" s="493"/>
      <c r="F642" s="494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5" t="s">
        <v>34</v>
      </c>
      <c r="B650" s="456"/>
      <c r="C650" s="457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2"/>
      <c r="B652" s="482"/>
      <c r="C652" s="482"/>
      <c r="D652" s="482"/>
      <c r="E652" s="482"/>
      <c r="F652" s="482"/>
      <c r="G652" s="482"/>
    </row>
    <row r="653" spans="1:16382" ht="24.75" x14ac:dyDescent="0.4">
      <c r="A653" s="363" t="s">
        <v>26</v>
      </c>
      <c r="B653" s="493"/>
      <c r="C653" s="493"/>
      <c r="D653" s="493"/>
      <c r="E653" s="493"/>
      <c r="F653" s="494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5" t="s">
        <v>311</v>
      </c>
      <c r="B661" s="476"/>
      <c r="C661" s="476"/>
      <c r="D661" s="476"/>
      <c r="E661" s="476"/>
      <c r="F661" s="477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33" t="s">
        <v>356</v>
      </c>
      <c r="B676" s="433"/>
      <c r="C676" s="433"/>
      <c r="D676" s="433"/>
      <c r="E676" s="433"/>
      <c r="F676" s="43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7" t="s">
        <v>28</v>
      </c>
      <c r="B678" s="448" t="s">
        <v>29</v>
      </c>
      <c r="C678" s="448"/>
      <c r="D678" s="448" t="s">
        <v>42</v>
      </c>
      <c r="E678" s="438" t="s">
        <v>266</v>
      </c>
      <c r="F678" s="438" t="s">
        <v>302</v>
      </c>
      <c r="G678" s="129"/>
    </row>
    <row r="679" spans="1:7" ht="21" x14ac:dyDescent="0.4">
      <c r="A679" s="447"/>
      <c r="B679" s="118" t="s">
        <v>32</v>
      </c>
      <c r="C679" s="118" t="s">
        <v>31</v>
      </c>
      <c r="D679" s="448"/>
      <c r="E679" s="438"/>
      <c r="F679" s="438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8" t="s">
        <v>459</v>
      </c>
      <c r="B704" s="478"/>
      <c r="C704" s="478"/>
      <c r="D704" s="478"/>
      <c r="E704" s="478"/>
      <c r="F704" s="478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4" t="s">
        <v>28</v>
      </c>
      <c r="B706" s="474" t="s">
        <v>29</v>
      </c>
      <c r="C706" s="474"/>
      <c r="D706" s="448" t="s">
        <v>42</v>
      </c>
      <c r="E706" s="438" t="s">
        <v>266</v>
      </c>
      <c r="F706" s="438" t="s">
        <v>302</v>
      </c>
      <c r="G706" s="274"/>
    </row>
    <row r="707" spans="1:7" ht="21" x14ac:dyDescent="0.4">
      <c r="A707" s="515"/>
      <c r="B707" s="383" t="s">
        <v>32</v>
      </c>
      <c r="C707" s="383" t="s">
        <v>31</v>
      </c>
      <c r="D707" s="448"/>
      <c r="E707" s="438"/>
      <c r="F707" s="438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501" t="s">
        <v>306</v>
      </c>
      <c r="B709" s="502"/>
      <c r="C709" s="502"/>
      <c r="D709" s="502"/>
      <c r="E709" s="502"/>
      <c r="F709" s="503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12"/>
      <c r="C715" s="513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12"/>
      <c r="C716" s="513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501" t="s">
        <v>307</v>
      </c>
      <c r="B718" s="502"/>
      <c r="C718" s="502"/>
      <c r="D718" s="502"/>
      <c r="E718" s="502"/>
      <c r="F718" s="503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6" zoomScale="80" zoomScaleNormal="90" zoomScaleSheetLayoutView="80" workbookViewId="0">
      <selection activeCell="E198" sqref="E198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9"/>
      <c r="E1" s="529"/>
      <c r="F1" s="529"/>
      <c r="G1" s="529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30" t="s">
        <v>46</v>
      </c>
      <c r="B6" s="530"/>
      <c r="C6" s="530"/>
      <c r="D6" s="530"/>
      <c r="E6" s="530"/>
      <c r="F6" s="530"/>
      <c r="G6" s="92"/>
    </row>
    <row r="7" spans="1:7" s="258" customFormat="1" ht="21.75" customHeight="1" x14ac:dyDescent="0.45">
      <c r="A7" s="531" t="str">
        <f>'Page de garde'!D18</f>
        <v>Ksour Essef</v>
      </c>
      <c r="B7" s="531"/>
      <c r="C7" s="531"/>
      <c r="D7" s="531"/>
      <c r="E7" s="531"/>
      <c r="F7" s="531"/>
      <c r="G7" s="92"/>
    </row>
    <row r="8" spans="1:7" s="258" customFormat="1" ht="24" x14ac:dyDescent="0.45">
      <c r="A8" s="4" t="s">
        <v>39</v>
      </c>
      <c r="B8" s="532" t="str">
        <f>'A1 Exploitation'!B9:F9</f>
        <v>Yassine ELLOUMI</v>
      </c>
      <c r="C8" s="532"/>
      <c r="D8" s="532"/>
      <c r="E8" s="532"/>
      <c r="F8" s="532"/>
      <c r="G8" s="92"/>
    </row>
    <row r="9" spans="1:7" s="258" customFormat="1" ht="24" x14ac:dyDescent="0.45">
      <c r="A9" s="5" t="s">
        <v>41</v>
      </c>
      <c r="B9" s="533" t="str">
        <f>'A1 Exploitation'!B10:F10</f>
        <v>Directeur du Magasin et chefs rayon</v>
      </c>
      <c r="C9" s="533"/>
      <c r="D9" s="533"/>
      <c r="E9" s="533"/>
      <c r="F9" s="533"/>
      <c r="G9" s="92"/>
    </row>
    <row r="10" spans="1:7" s="258" customFormat="1" ht="24" x14ac:dyDescent="0.45">
      <c r="A10" s="4" t="s">
        <v>40</v>
      </c>
      <c r="B10" s="528">
        <f>'A1 Exploitation'!B11:F11</f>
        <v>43509</v>
      </c>
      <c r="C10" s="528"/>
      <c r="D10" s="528"/>
      <c r="E10" s="528"/>
      <c r="F10" s="528"/>
      <c r="G10" s="92"/>
    </row>
    <row r="11" spans="1:7" s="258" customFormat="1" ht="24" x14ac:dyDescent="0.45">
      <c r="A11" s="4" t="s">
        <v>250</v>
      </c>
      <c r="B11" s="534" t="e">
        <f>D199</f>
        <v>#DIV/0!</v>
      </c>
      <c r="C11" s="534"/>
      <c r="D11" s="534"/>
      <c r="E11" s="534"/>
      <c r="F11" s="534"/>
      <c r="G11" s="92"/>
    </row>
    <row r="12" spans="1:7" s="258" customFormat="1" ht="22.5" x14ac:dyDescent="0.45">
      <c r="A12" s="1"/>
      <c r="D12" s="459"/>
      <c r="E12" s="459"/>
      <c r="F12" s="459"/>
      <c r="G12" s="459"/>
    </row>
    <row r="13" spans="1:7" s="258" customFormat="1" ht="11.25" customHeight="1" x14ac:dyDescent="0.3">
      <c r="A13" s="535" t="s">
        <v>28</v>
      </c>
      <c r="B13" s="536" t="s">
        <v>29</v>
      </c>
      <c r="C13" s="536"/>
      <c r="D13" s="536" t="s">
        <v>42</v>
      </c>
      <c r="E13" s="536" t="s">
        <v>160</v>
      </c>
      <c r="F13" s="536" t="s">
        <v>161</v>
      </c>
      <c r="G13" s="80"/>
    </row>
    <row r="14" spans="1:7" s="258" customFormat="1" ht="12.75" customHeight="1" x14ac:dyDescent="0.3">
      <c r="A14" s="535"/>
      <c r="B14" s="22" t="s">
        <v>32</v>
      </c>
      <c r="C14" s="22" t="s">
        <v>31</v>
      </c>
      <c r="D14" s="536"/>
      <c r="E14" s="536"/>
      <c r="F14" s="536"/>
      <c r="G14" s="94"/>
    </row>
    <row r="15" spans="1:7" x14ac:dyDescent="0.3">
      <c r="A15" s="549"/>
      <c r="B15" s="550"/>
      <c r="C15" s="550"/>
      <c r="D15" s="550"/>
      <c r="E15" s="550"/>
      <c r="F15" s="550"/>
    </row>
    <row r="16" spans="1:7" ht="19.5" x14ac:dyDescent="0.4">
      <c r="A16" s="542" t="s">
        <v>0</v>
      </c>
      <c r="B16" s="543"/>
      <c r="C16" s="543"/>
      <c r="D16" s="543"/>
      <c r="E16" s="543"/>
      <c r="F16" s="543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44" t="s">
        <v>34</v>
      </c>
      <c r="B22" s="538"/>
      <c r="C22" s="539"/>
      <c r="D22" s="381">
        <f>SUM(B17:C21)</f>
        <v>0</v>
      </c>
    </row>
    <row r="23" spans="1:7" x14ac:dyDescent="0.3">
      <c r="A23" s="537" t="s">
        <v>251</v>
      </c>
      <c r="B23" s="540"/>
      <c r="C23" s="541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5" t="s">
        <v>4</v>
      </c>
      <c r="B25" s="546"/>
      <c r="C25" s="546"/>
      <c r="D25" s="546"/>
      <c r="E25" s="546"/>
      <c r="F25" s="546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40"/>
      <c r="C33" s="541"/>
      <c r="D33" s="380">
        <f>SUM(B26:C32)</f>
        <v>0</v>
      </c>
    </row>
    <row r="34" spans="1:7" x14ac:dyDescent="0.3">
      <c r="A34" s="537" t="s">
        <v>251</v>
      </c>
      <c r="B34" s="540"/>
      <c r="C34" s="541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5" t="s">
        <v>180</v>
      </c>
      <c r="B36" s="546"/>
      <c r="C36" s="546"/>
      <c r="D36" s="546"/>
      <c r="E36" s="546"/>
      <c r="F36" s="546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40"/>
      <c r="C42" s="541"/>
      <c r="D42" s="380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40"/>
      <c r="C43" s="541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7" t="s">
        <v>19</v>
      </c>
      <c r="B45" s="548"/>
      <c r="C45" s="548"/>
      <c r="D45" s="548"/>
      <c r="E45" s="548"/>
      <c r="F45" s="548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40"/>
      <c r="C52" s="541"/>
      <c r="D52" s="380">
        <f>SUM(B46:C51)</f>
        <v>0</v>
      </c>
    </row>
    <row r="53" spans="1:7" x14ac:dyDescent="0.3">
      <c r="A53" s="537" t="s">
        <v>251</v>
      </c>
      <c r="B53" s="540"/>
      <c r="C53" s="541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5" t="s">
        <v>8</v>
      </c>
      <c r="B55" s="546"/>
      <c r="C55" s="546"/>
      <c r="D55" s="546"/>
      <c r="E55" s="546"/>
      <c r="F55" s="546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40"/>
      <c r="C63" s="541"/>
      <c r="D63" s="380">
        <f>SUM(B56:C62)</f>
        <v>0</v>
      </c>
    </row>
    <row r="64" spans="1:7" x14ac:dyDescent="0.3">
      <c r="A64" s="537" t="s">
        <v>251</v>
      </c>
      <c r="B64" s="540"/>
      <c r="C64" s="541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5" t="s">
        <v>111</v>
      </c>
      <c r="B66" s="546"/>
      <c r="C66" s="546"/>
      <c r="D66" s="546"/>
      <c r="E66" s="546"/>
      <c r="F66" s="546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40"/>
      <c r="C84" s="541"/>
      <c r="D84" s="380">
        <f>SUM(B67:C83)</f>
        <v>0</v>
      </c>
    </row>
    <row r="85" spans="1:7" x14ac:dyDescent="0.3">
      <c r="A85" s="537" t="s">
        <v>251</v>
      </c>
      <c r="B85" s="540"/>
      <c r="C85" s="541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5" t="s">
        <v>172</v>
      </c>
      <c r="B87" s="546"/>
      <c r="C87" s="546"/>
      <c r="D87" s="546"/>
      <c r="E87" s="546"/>
      <c r="F87" s="546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40"/>
      <c r="C102" s="541"/>
      <c r="D102" s="380">
        <f>SUM(B88:C101)</f>
        <v>0</v>
      </c>
    </row>
    <row r="103" spans="1:7" x14ac:dyDescent="0.3">
      <c r="A103" s="537" t="s">
        <v>251</v>
      </c>
      <c r="B103" s="540"/>
      <c r="C103" s="541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5" t="s">
        <v>173</v>
      </c>
      <c r="B106" s="546"/>
      <c r="C106" s="546"/>
      <c r="D106" s="546"/>
      <c r="E106" s="546"/>
      <c r="F106" s="546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40"/>
      <c r="C118" s="541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40"/>
      <c r="C119" s="541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5" t="s">
        <v>156</v>
      </c>
      <c r="B121" s="546"/>
      <c r="C121" s="546"/>
      <c r="D121" s="546"/>
      <c r="E121" s="546"/>
      <c r="F121" s="546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40"/>
      <c r="C133" s="541"/>
      <c r="D133" s="380">
        <f>SUM(B122:C132)</f>
        <v>0</v>
      </c>
    </row>
    <row r="134" spans="1:7" x14ac:dyDescent="0.3">
      <c r="A134" s="537" t="s">
        <v>251</v>
      </c>
      <c r="B134" s="540"/>
      <c r="C134" s="541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5" t="s">
        <v>61</v>
      </c>
      <c r="B136" s="546"/>
      <c r="C136" s="546"/>
      <c r="D136" s="546"/>
      <c r="E136" s="546"/>
      <c r="F136" s="546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40"/>
      <c r="C149" s="541"/>
      <c r="D149" s="380">
        <f>SUM(B137:C148)</f>
        <v>0</v>
      </c>
    </row>
    <row r="150" spans="1:7" x14ac:dyDescent="0.3">
      <c r="A150" s="537" t="s">
        <v>251</v>
      </c>
      <c r="B150" s="540"/>
      <c r="C150" s="541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5" t="s">
        <v>178</v>
      </c>
      <c r="B152" s="546"/>
      <c r="C152" s="546"/>
      <c r="D152" s="546"/>
      <c r="E152" s="546"/>
      <c r="F152" s="546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38"/>
      <c r="C161" s="539"/>
      <c r="D161" s="381">
        <f>SUM(B153:C160)</f>
        <v>0</v>
      </c>
    </row>
    <row r="162" spans="1:7" x14ac:dyDescent="0.3">
      <c r="A162" s="537" t="s">
        <v>251</v>
      </c>
      <c r="B162" s="540"/>
      <c r="C162" s="541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5" t="s">
        <v>64</v>
      </c>
      <c r="B164" s="546"/>
      <c r="C164" s="546"/>
      <c r="D164" s="546"/>
      <c r="E164" s="546"/>
      <c r="F164" s="546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40"/>
      <c r="C169" s="541"/>
      <c r="D169" s="380">
        <f>SUM(B165:C168)</f>
        <v>0</v>
      </c>
    </row>
    <row r="170" spans="1:7" x14ac:dyDescent="0.3">
      <c r="A170" s="537" t="s">
        <v>251</v>
      </c>
      <c r="B170" s="540"/>
      <c r="C170" s="541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51" t="s">
        <v>15</v>
      </c>
      <c r="B172" s="552"/>
      <c r="C172" s="552"/>
      <c r="D172" s="552"/>
      <c r="E172" s="552"/>
      <c r="F172" s="552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40"/>
      <c r="C177" s="541"/>
      <c r="D177" s="380">
        <f>SUM(B173:C176)</f>
        <v>0</v>
      </c>
    </row>
    <row r="178" spans="1:7" x14ac:dyDescent="0.3">
      <c r="A178" s="537" t="s">
        <v>251</v>
      </c>
      <c r="B178" s="540"/>
      <c r="C178" s="541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5" t="s">
        <v>65</v>
      </c>
      <c r="B180" s="546"/>
      <c r="C180" s="546"/>
      <c r="D180" s="546"/>
      <c r="E180" s="546"/>
      <c r="F180" s="546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40"/>
      <c r="C186" s="541"/>
      <c r="D186" s="380">
        <f>SUM(B181:C185)</f>
        <v>0</v>
      </c>
    </row>
    <row r="187" spans="1:7" x14ac:dyDescent="0.3">
      <c r="A187" s="537" t="s">
        <v>251</v>
      </c>
      <c r="B187" s="540"/>
      <c r="C187" s="541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5" t="s">
        <v>177</v>
      </c>
      <c r="B189" s="546"/>
      <c r="C189" s="546"/>
      <c r="D189" s="546"/>
      <c r="E189" s="546"/>
      <c r="F189" s="546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40"/>
      <c r="C194" s="541"/>
      <c r="D194" s="40">
        <f>SUM(B190:C193)</f>
        <v>0</v>
      </c>
    </row>
    <row r="195" spans="1:6" x14ac:dyDescent="0.3">
      <c r="A195" s="537" t="s">
        <v>251</v>
      </c>
      <c r="B195" s="540"/>
      <c r="C195" s="541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>
        <f>E197/F197</f>
        <v>0.22222222222222221</v>
      </c>
      <c r="E197" s="416">
        <v>2</v>
      </c>
      <c r="F197" s="416">
        <v>9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PEhfZzUldbT34ItwqPV5+IsTCyYBdSbpvOAti5udKyYjUJtkvRWLlyvmDai/EVN6DeJwX1mWdYSl9RlNTssndg==" saltValue="5nhGegThJAAI2QvXchjbyA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2019-06-30T18:00:46Z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