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Ksour Essef/2019/12/"/>
    </mc:Choice>
  </mc:AlternateContent>
  <bookViews>
    <workbookView xWindow="0" yWindow="0" windowWidth="20490" windowHeight="65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F555" i="48"/>
  <c r="E555" i="48"/>
  <c r="F515" i="48"/>
  <c r="E515" i="48"/>
  <c r="F466" i="48"/>
  <c r="E466" i="48"/>
  <c r="F419" i="48"/>
  <c r="E419" i="48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629" i="48" l="1"/>
  <c r="D630" i="48" s="1"/>
  <c r="D578" i="48"/>
  <c r="D579" i="48" s="1"/>
  <c r="D616" i="48"/>
  <c r="D617" i="48" s="1"/>
  <c r="D419" i="48"/>
  <c r="B419" i="48" s="1"/>
  <c r="D420" i="48" s="1"/>
  <c r="D595" i="48"/>
  <c r="B595" i="48" s="1"/>
  <c r="D596" i="48" s="1"/>
  <c r="D199" i="48"/>
  <c r="D200" i="48" s="1"/>
  <c r="D261" i="48"/>
  <c r="D262" i="48" s="1"/>
  <c r="D223" i="48"/>
  <c r="D224" i="48" s="1"/>
  <c r="D339" i="48"/>
  <c r="D340" i="48" s="1"/>
  <c r="D710" i="48"/>
  <c r="B710" i="48" s="1"/>
  <c r="D711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C124" i="44"/>
  <c r="C96" i="44"/>
  <c r="D244" i="48" l="1"/>
  <c r="D245" i="48" s="1"/>
  <c r="B56" i="29" s="1"/>
  <c r="D599" i="48"/>
  <c r="D600" i="48" s="1"/>
  <c r="B91" i="29" s="1"/>
  <c r="D597" i="48"/>
  <c r="B102" i="29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D361" i="44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79" i="45"/>
  <c r="D80" i="45" s="1"/>
  <c r="D165" i="47"/>
  <c r="D166" i="47" s="1"/>
  <c r="D134" i="45"/>
  <c r="D135" i="45" s="1"/>
  <c r="D385" i="44"/>
  <c r="D386" i="44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21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517" i="44"/>
  <c r="B80" i="29" s="1"/>
  <c r="D714" i="44"/>
  <c r="D715" i="44" s="1"/>
  <c r="B106" i="29" s="1"/>
  <c r="D712" i="44"/>
  <c r="D691" i="44"/>
  <c r="B101" i="29" s="1"/>
  <c r="D423" i="44"/>
  <c r="D424" i="44" s="1"/>
  <c r="B70" i="29" s="1"/>
  <c r="D183" i="44"/>
  <c r="B50" i="29" s="1"/>
  <c r="D47" i="44"/>
  <c r="D48" i="44" s="1"/>
  <c r="B40" i="29" s="1"/>
  <c r="D45" i="44"/>
  <c r="D599" i="44"/>
  <c r="D600" i="44" s="1"/>
  <c r="D214" i="47"/>
  <c r="D215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B11" i="47" l="1"/>
  <c r="B112" i="29"/>
  <c r="B25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<sst xmlns="http://schemas.openxmlformats.org/spreadsheetml/2006/main" count="2344" uniqueCount="596">
  <si>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</si>
  <si>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</si>
  <si>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</si>
  <si>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</si>
  <si>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</si>
  <si>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</si>
  <si>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</si>
  <si>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</si>
  <si>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</si>
  <si>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</si>
  <si>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</si>
  <si>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</si>
  <si>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</si>
  <si>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</si>
  <si>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</si>
  <si>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</si>
  <si>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</si>
  <si>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</si>
  <si>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</si>
  <si>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</si>
  <si>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</si>
  <si>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</si>
  <si>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</si>
  <si>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</si>
  <si>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</si>
  <si>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</si>
  <si>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</si>
  <si>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</si>
  <si>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</si>
  <si>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</si>
  <si>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</si>
  <si>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</si>
  <si>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</si>
  <si>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</si>
  <si>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</si>
  <si>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</si>
  <si>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</si>
  <si>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</si>
  <si>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</si>
  <si>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</si>
  <si>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</si>
  <si>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</si>
  <si>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</si>
  <si>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</si>
  <si>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</si>
  <si>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</si>
  <si>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</si>
  <si>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</si>
  <si>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</si>
  <si>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</si>
  <si>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</si>
  <si>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</si>
  <si>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</si>
  <si>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</si>
  <si>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</si>
  <si>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</si>
  <si>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</si>
  <si>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</si>
  <si>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</si>
  <si>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</si>
  <si>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</si>
  <si>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</si>
  <si>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</si>
  <si>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</si>
  <si>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</si>
  <si>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</si>
  <si>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</si>
  <si>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</si>
  <si>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</si>
  <si>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</si>
  <si>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</si>
  <si>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</si>
  <si>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</si>
  <si>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</si>
  <si>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</si>
  <si>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</si>
  <si>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</si>
  <si>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</si>
  <si>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</si>
  <si>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</si>
  <si>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</si>
  <si>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</si>
  <si>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</si>
  <si>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</si>
  <si>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</si>
  <si>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</si>
  <si>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</si>
  <si>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</si>
  <si>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</si>
  <si>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</si>
  <si>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</si>
  <si>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</si>
  <si>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</si>
  <si>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</si>
  <si>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</si>
  <si>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</si>
  <si>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</si>
  <si>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</si>
  <si>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</si>
  <si>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</si>
  <si>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</si>
  <si>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</si>
  <si>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</si>
  <si>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</si>
  <si>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</si>
  <si>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</si>
  <si>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</si>
  <si>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</si>
  <si>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</si>
  <si>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</si>
  <si>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</si>
  <si>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</si>
  <si>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</si>
  <si>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</si>
  <si>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</si>
  <si>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</si>
  <si>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</si>
  <si>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</si>
  <si>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</si>
  <si>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</si>
  <si>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</si>
  <si>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</si>
  <si>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</si>
  <si>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</si>
  <si>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</si>
  <si>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</si>
  <si>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</si>
  <si>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</si>
  <si>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</si>
  <si>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</si>
  <si>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</si>
  <si>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</si>
  <si>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</si>
  <si>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</si>
  <si>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</si>
  <si>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</si>
  <si>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</si>
  <si>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</si>
  <si>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</si>
  <si>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</si>
  <si>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</si>
  <si>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</si>
  <si>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</si>
  <si>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</si>
  <si>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</si>
  <si>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</si>
  <si>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</si>
  <si>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</si>
  <si>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</si>
  <si>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</si>
  <si>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</si>
  <si>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</si>
  <si>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</si>
  <si>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</si>
  <si>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</si>
  <si>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</si>
  <si>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</si>
  <si>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</si>
  <si>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</si>
  <si>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</si>
  <si>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</si>
  <si>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</si>
  <si>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</si>
  <si>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</si>
  <si>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</si>
  <si>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</si>
  <si>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</si>
  <si>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</si>
  <si>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</si>
  <si>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</si>
  <si>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</si>
  <si>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</si>
  <si>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</si>
  <si>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</si>
  <si>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</si>
  <si>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</si>
  <si>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</si>
  <si>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</si>
  <si>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</si>
  <si>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</si>
  <si>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</si>
  <si>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</si>
  <si>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</si>
  <si>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</si>
  <si>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</si>
  <si>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</si>
  <si>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</si>
  <si>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</si>
  <si>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</si>
  <si>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</si>
  <si>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</si>
  <si>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</si>
  <si>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</si>
  <si>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</si>
  <si>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</si>
  <si>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</si>
  <si>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</si>
  <si>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</si>
  <si>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</si>
  <si>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</si>
  <si>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</si>
  <si>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</si>
  <si>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</si>
  <si>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</si>
  <si>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</si>
  <si>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</si>
  <si>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</si>
  <si>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</si>
  <si>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</si>
  <si>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</si>
  <si>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</si>
  <si>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</si>
  <si>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</si>
  <si>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</si>
  <si>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</si>
  <si>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</si>
  <si>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</si>
  <si>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</si>
  <si>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</si>
  <si>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</si>
  <si>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</si>
  <si>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</si>
  <si>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</si>
  <si>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</si>
  <si>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</si>
  <si>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</si>
  <si>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</si>
  <si>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</si>
  <si>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</si>
  <si>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</si>
  <si>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</si>
  <si>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</si>
  <si>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</si>
  <si>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</si>
  <si>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</si>
  <si>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</si>
  <si>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</si>
  <si>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</si>
  <si>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</si>
  <si>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</si>
  <si>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</si>
  <si>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</si>
  <si>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</si>
  <si>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</si>
  <si>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</si>
  <si>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</si>
  <si>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</si>
  <si>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</si>
  <si>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</si>
  <si>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</si>
  <si>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</si>
  <si>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</si>
  <si>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</si>
  <si>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</si>
  <si>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</si>
  <si>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</si>
  <si>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</si>
  <si>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</si>
  <si>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</si>
  <si>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</si>
  <si>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</si>
  <si>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</si>
  <si>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</si>
  <si>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</si>
  <si>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</si>
  <si>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</si>
  <si>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</si>
  <si>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</si>
  <si>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</si>
  <si>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</si>
  <si>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</si>
  <si>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</si>
  <si>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</si>
  <si>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</si>
  <si>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</si>
  <si>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</si>
  <si>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</si>
  <si>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</si>
  <si>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</si>
  <si>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</si>
  <si>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</si>
  <si>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</si>
  <si>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</si>
  <si>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</si>
  <si>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</si>
  <si>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</si>
  <si>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</si>
  <si>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</si>
  <si>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</si>
  <si>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</si>
  <si>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</si>
  <si>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</si>
  <si>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</si>
  <si>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</si>
  <si>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</si>
  <si>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</si>
  <si>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</si>
  <si>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</si>
  <si>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</si>
  <si>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</si>
  <si>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</si>
  <si>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</si>
  <si>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</si>
  <si>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</si>
  <si>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</si>
  <si>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</si>
  <si>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</si>
  <si>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</si>
  <si>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</si>
  <si>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</si>
  <si>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</si>
  <si>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</si>
  <si>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</si>
  <si>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</si>
  <si>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</si>
  <si>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</si>
  <si>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</si>
  <si>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</si>
  <si>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</si>
  <si>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</si>
  <si>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</si>
  <si>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</si>
  <si>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</si>
  <si>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</si>
  <si>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</si>
  <si>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</si>
  <si>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</si>
  <si>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</si>
  <si>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</si>
  <si>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</si>
  <si>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</si>
  <si>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</si>
  <si>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</si>
  <si>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</si>
  <si>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</si>
  <si>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</si>
  <si>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</si>
  <si>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</si>
  <si>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</si>
  <si>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</si>
  <si>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</si>
  <si>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</si>
  <si>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</si>
  <si>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</si>
  <si>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</si>
  <si>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</si>
  <si>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</si>
  <si>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</si>
  <si>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</si>
  <si>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</si>
  <si>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</si>
  <si>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</si>
  <si>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</si>
  <si>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</si>
  <si>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</si>
  <si>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</si>
  <si>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</si>
  <si>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</si>
  <si>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</si>
  <si>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</si>
  <si>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</si>
  <si>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</si>
  <si>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</si>
  <si>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</si>
  <si>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</si>
  <si>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</si>
  <si>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</si>
  <si>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</si>
  <si>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</si>
  <si>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</si>
  <si>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</si>
  <si>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</si>
  <si>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</si>
  <si>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</si>
  <si>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</si>
  <si>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</si>
  <si>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</si>
  <si>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</si>
  <si>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</si>
  <si>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</si>
  <si>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</si>
  <si>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</si>
  <si>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</si>
  <si>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</si>
  <si>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</si>
  <si>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</si>
  <si>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</si>
  <si>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</si>
  <si>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</si>
  <si>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</si>
  <si>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</si>
  <si>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</si>
  <si>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</si>
  <si>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</si>
  <si>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</si>
  <si>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</si>
  <si>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</si>
  <si>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</si>
  <si>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</si>
  <si>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</si>
  <si>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</si>
  <si>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</si>
  <si>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</si>
  <si>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</si>
  <si>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</si>
  <si>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</si>
  <si>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</si>
  <si>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</si>
  <si>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</si>
  <si>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</si>
  <si>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</si>
  <si>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</si>
  <si>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</si>
  <si>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</si>
  <si>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</si>
  <si>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</si>
  <si>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</si>
  <si>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</si>
  <si>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</si>
  <si>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</si>
  <si>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</si>
  <si>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</si>
  <si>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</si>
  <si>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</si>
  <si>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</si>
  <si>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</si>
  <si>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</si>
  <si>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</si>
  <si>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</si>
  <si>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</si>
  <si>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</si>
  <si>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</si>
  <si>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</si>
  <si>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</si>
  <si>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</si>
  <si>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</si>
  <si>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</si>
  <si>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</si>
  <si>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</si>
  <si>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</si>
  <si>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</si>
  <si>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</si>
  <si>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</si>
  <si>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</si>
  <si>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</si>
  <si>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</si>
  <si>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</si>
  <si>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</si>
  <si>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</si>
  <si>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</si>
  <si>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</si>
  <si>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</si>
  <si>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</si>
  <si>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</si>
  <si>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</si>
  <si>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</si>
  <si>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</si>
  <si>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</si>
  <si>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</si>
  <si>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</si>
  <si>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</si>
  <si>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</si>
  <si>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</si>
  <si>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</si>
  <si>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</si>
  <si>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Mr Yassine ELLOUMI</t>
  </si>
  <si>
    <t>Dir Magasin</t>
  </si>
  <si>
    <t>Absence d'identification claire d'un coin de stockage de retour réception</t>
  </si>
  <si>
    <t xml:space="preserve">Renforcer le nettoyage </t>
  </si>
  <si>
    <t xml:space="preserve">Absence des gants dans le rayon le jour de l'audit </t>
  </si>
  <si>
    <t>Absence de papier essuie mains</t>
  </si>
  <si>
    <t>Température de la salade mechouia 7,8°C   celle de Omok hourria 8,9°C et Chawarma dinde 8,2°c</t>
  </si>
  <si>
    <t>Absence des gants le jour de l'audit</t>
  </si>
  <si>
    <t>Traitement de la rouille</t>
  </si>
  <si>
    <t xml:space="preserve">Accentuer la vérification 
des dates des portions de fromage </t>
  </si>
  <si>
    <t>Pas de labo</t>
  </si>
  <si>
    <t>Absence de papier essuie main</t>
  </si>
  <si>
    <t>Fournir du papier</t>
  </si>
  <si>
    <t>Absence de l'attestation de salubrité de la concernant la société SOPAT du lot 18619</t>
  </si>
  <si>
    <t xml:space="preserve">Glaçage manquant des produits </t>
  </si>
  <si>
    <t xml:space="preserve">Manque de fraicheur pour les bananes et kiwis </t>
  </si>
  <si>
    <t xml:space="preserve">Manque de fraicheur pour les tomates, piments verts, carottes et Aubergines </t>
  </si>
  <si>
    <t>Absence de l'étiquetage des courgettes 
préemballés  exposés</t>
  </si>
  <si>
    <t>Renforcer le nettoyage 
des caisses</t>
  </si>
  <si>
    <t>Renforcer le tri</t>
  </si>
  <si>
    <t xml:space="preserve"> La réserve manquait de rangement </t>
  </si>
  <si>
    <t>Renforcer le nettoyage</t>
  </si>
  <si>
    <t>Quelques linéaires ( farine , pots de  confitures) manquaient de propreté</t>
  </si>
  <si>
    <t>Renforcer suivi des 
DLC des produits exposés</t>
  </si>
  <si>
    <t xml:space="preserve">Appliquer la procédure </t>
  </si>
  <si>
    <t>réparation de la chambre</t>
  </si>
  <si>
    <t>Machine à glace en panne</t>
  </si>
  <si>
    <t>Installer une porte pour le local</t>
  </si>
  <si>
    <t>réparation</t>
  </si>
  <si>
    <t>Ksour Essef</t>
  </si>
  <si>
    <t xml:space="preserve">Stockage dans la chambre négative d'un lot de pain baguette précuite avec une DLC périmée le jour de l'audit: 06/08/2019  </t>
  </si>
  <si>
    <t>Les enregistrements
 des paramètres de contrôle est une obligation de référentiel indépendamment du source et de l'heure de la livraison</t>
  </si>
  <si>
    <t xml:space="preserve">Identification claire d'un espace pour le stockage du retour </t>
  </si>
  <si>
    <t xml:space="preserve">Absence d'enregistrement des paramètres de contrôle à la réception des produits frais livrés de l'entrepôt. </t>
  </si>
  <si>
    <t>Renforcer le contrôle des DLC</t>
  </si>
  <si>
    <t>Accentuer la vérification de ces produits</t>
  </si>
  <si>
    <t>Absence d'enregistrement de la date d'entame sur les cartons des gâteaux surgelés : Manque de traçabilité pour 4 pièces dans le suivi du produit opéra 20/20 du lot de F92250719</t>
  </si>
  <si>
    <t>Echantillons vérifiés présentant des poids non-conformes :
- pain olive est de 190gr .
- Baguette :  204 gr / 212 gr
- pain au son : 208 gr</t>
  </si>
  <si>
    <t>Aviser le fournisseur de cet écart</t>
  </si>
  <si>
    <t>Propreté limite du four Pizza et les grilles de la hotte</t>
  </si>
  <si>
    <t xml:space="preserve">Vérifier la disponibilité des gants </t>
  </si>
  <si>
    <t>Fournir et vérifier la disponibilité du papier essuie-mains</t>
  </si>
  <si>
    <t>Ecarter les produits du meuble jusqu'à rétablissement des températures requises</t>
  </si>
  <si>
    <t>1/portion fromage sicilien râpé Meriah non tracé 02/08.
2/Portion Mozzarella non tracé 04/08.
3/Portion gouda jaune non tracé 02/08.</t>
  </si>
  <si>
    <t>1/Portion de boyaux de salami spécial sans date d'entame.
2/ Portion de salami fromage 03/08 non tracée.
3/ Portion de jambon de dinde Mliha non tracée.</t>
  </si>
  <si>
    <t>Veiller aux indications des dates et éléments de traçabilité</t>
  </si>
  <si>
    <t xml:space="preserve">Sensibiliser et surveiller le personnel nouvellement recruté aux règles de BPH </t>
  </si>
  <si>
    <t>Respect partiel du lavage des mains pour une nouvelle recrue (stagiaire)</t>
  </si>
  <si>
    <t>Le savon liquide DEPTIL présente une date périmée (depuis le 11/04/2018)</t>
  </si>
  <si>
    <t>Veiller aux dates d'expiration des produits de nettoyage utilisés</t>
  </si>
  <si>
    <t xml:space="preserve">Vérifier la disponibilité de papier essuie-mains </t>
  </si>
  <si>
    <t xml:space="preserve">La quantité des invendus de la veille et remise au rayon n'est pas enregistrée dans les fiches de suivi de traçabilité Trad. :
1/cas du poulet trad lot 21519.
2/Escalope de dinde lot 21519. </t>
  </si>
  <si>
    <t>Surveiller de près les éléments de la traçabilité</t>
  </si>
  <si>
    <t>Vérifier la conformité des produits utilisés</t>
  </si>
  <si>
    <t>Utilisation de produit non référencé UHD (Produit "Nadine" pour lavage des assiettes)</t>
  </si>
  <si>
    <t>Vérifier le glaçage systématiquement</t>
  </si>
  <si>
    <t>Vérifier la disponibilité avant le service</t>
  </si>
  <si>
    <t xml:space="preserve">Quelques Caisses manquent de propreté </t>
  </si>
  <si>
    <t xml:space="preserve">Accentuer le tri au niveau de rayon </t>
  </si>
  <si>
    <t>Sensibiliser le personnel à l'étiquetage systématique des produits préemballés</t>
  </si>
  <si>
    <t>Propreté partielle</t>
  </si>
  <si>
    <t>Améliorer le rangement</t>
  </si>
  <si>
    <t>Renforcer les opérations  de nettoyage pour la réserve</t>
  </si>
  <si>
    <t>Les bonnes pratiques d'hygiène ne sont pas respectées lors du remplissage du sucre : gants, coiffe, etc.</t>
  </si>
  <si>
    <t>Surveiller cette opération</t>
  </si>
  <si>
    <t>Des unités de biscuits twins de marque gullon ont une date de consommation expirée le 01/08/2019.</t>
  </si>
  <si>
    <t xml:space="preserve">Assurer le suivi des températures 
</t>
  </si>
  <si>
    <t>1/Absence de suivi des températures de  l'élément négatif de glaces LONDON DAIRLY
2/Absence de suivi des températures de l'élément positif de la charcuterie pour animaux de compagnie</t>
  </si>
  <si>
    <t>Bennes à ordure maintenues à l'extérieur malgré la présence d'un local déchet</t>
  </si>
  <si>
    <t>Maintenir les bennes dans le local approprié</t>
  </si>
  <si>
    <t xml:space="preserve">POINTS TRANSERVESES DIRECTEUR MAGASIN </t>
  </si>
  <si>
    <t xml:space="preserve">Non application de la procédure de destruction des produits casses : des sachets de baklawa et kaak warka jetés dans la benne sans destruction </t>
  </si>
  <si>
    <t xml:space="preserve">Présence de givre au niveau des présentoirs des produits surgelés.
Présence excessive de condensation au niveau de l'élément d'exposition des yaourts
</t>
  </si>
  <si>
    <t>Evaporateur de la chambre - saturé de givre</t>
  </si>
  <si>
    <t>Vérifier la conformité du meuble frigorifique</t>
  </si>
  <si>
    <t>Distributeur sans couvercle de protection</t>
  </si>
  <si>
    <t>Réparer ou changer le distributeur</t>
  </si>
  <si>
    <t>Présence de rouille au niveau de l'élément de stockage des emballages du rayon charcuterie fromage</t>
  </si>
  <si>
    <t>Réparer le DEIV et assurer la vérification</t>
  </si>
  <si>
    <t>Plusieurs écarts non clôturés</t>
  </si>
  <si>
    <t>Suivre les actions correctives</t>
  </si>
  <si>
    <t>Présence de givre dans le meuble des 
produits surgelés
Présence de givre au niveau de l'évaporateur de la chambre froide négative du terminal de cuisson</t>
  </si>
  <si>
    <t>Assurer la maintenance préventive de ces éléments</t>
  </si>
  <si>
    <t xml:space="preserve">Le local déchets est dépourvu de porte </t>
  </si>
  <si>
    <t xml:space="preserve">Renforcer les contrôles </t>
  </si>
  <si>
    <t>un DEIV du rayon FLEG non fonctionnel</t>
  </si>
  <si>
    <t>Dr Hatem KARAA</t>
  </si>
  <si>
    <t>M Mohamed Ayat</t>
  </si>
  <si>
    <t>Renforcer les opérations de nettoyage de la partie supérieure de la porte de la chambre froide</t>
  </si>
  <si>
    <t>pas d'action correctives suite au contrôle des poids non conformes</t>
  </si>
  <si>
    <t xml:space="preserve">poids des produits contrôlés le jour de l'audit étaient non conformes:
SOUKRI pains sans sel 212 g au lieu de 200g
pains aux olives 182 g au lieu de 200g
pains céréales 188g au lieu de 200 g
SOPRAL: flute 210g ay lieu 200g
</t>
  </si>
  <si>
    <t>Valeur enregsitrée suite à la vérification du thermomètre à sonde est erronée</t>
  </si>
  <si>
    <t>Sol chambre froide sale</t>
  </si>
  <si>
    <t>Renforcer les opérations de nettoyage du sol de la chambre froide</t>
  </si>
  <si>
    <t>pas de trace des documents prouvant la réalisation des actions de décontaminations des œufs et des légumes</t>
  </si>
  <si>
    <t>Les numéros des lots des plaques de pizza ne sont pas enregistrés sur les fiches de traçabilité
vente d'un article " tarte au poulet" sans aucune traçabilité (en plus la fiche TSF relative à ce produit n'existe pas)</t>
  </si>
  <si>
    <t>Nettoyer le sol et la rigole d'évacuation des eaux usées au stand</t>
  </si>
  <si>
    <t>un boyau de salami aux olives el mazraa entamé depuis le 21 novembre (entamé depuis 13 jours)</t>
  </si>
  <si>
    <t>un boyau de salami VA El Mazraa ne portant pas de date d'entame</t>
  </si>
  <si>
    <t>pas de labo</t>
  </si>
  <si>
    <t>Perte de traçabilité de certains produits: exemple pilon de poulet vendu le 02 décembre mais pas de trace sur les fiches de traçabilité</t>
  </si>
  <si>
    <t>Absence de produits de nettoyage au linéaire au moment de l'audit (voir photo)</t>
  </si>
  <si>
    <t>Nettoyer la prtie supérieure de la porte de la chambre froide et la face externe des caches luminaires en chambre froide</t>
  </si>
  <si>
    <t>Dépassement de la DLUO d'un sac de gingembre (DLUO: 09/05/2019)</t>
  </si>
  <si>
    <t>Renforcer les opérations de nettoyage au dessus de l'armoire réserée au stockage des épices et des fruits à coque (voir photo)</t>
  </si>
  <si>
    <t>Dépoussièrer les linéaires</t>
  </si>
  <si>
    <t>Dépoussièrer les produits présentés à la vente (graines soufflés, boites de café soluble, …)</t>
  </si>
  <si>
    <t>Dépassement de la date limite de retrait d'une canette de boisson énergisante Power Horse DLUO: 09/12/2019</t>
  </si>
  <si>
    <t>Dépassement de la DLUO d'une boite de dragées aux amandes DF décembre 2018 DLUO + 1 an (DLUO fin novembre 2019)</t>
  </si>
  <si>
    <t>les données enregistrées suite à la vérification du thermomètre sont erronées (voir photo)</t>
  </si>
  <si>
    <t>procédure méconnue du chargé du rayon olives/épices</t>
  </si>
  <si>
    <t xml:space="preserve">Test effectué le jour de l'audit sur l'article gateau chocolat x2 lot F82080819 était concluant
pas d'enregistrement des dates d'entame sur les cartons des produits surgelés </t>
  </si>
  <si>
    <t>Absnece de papier sèche mains</t>
  </si>
  <si>
    <t>Présence de rouille en dessous de la plonge de la poissonnerie</t>
  </si>
  <si>
    <t>Dégagement de mauvaise odeur provenant du regard d'évacuation des usées dont le passage est situé au niveau de la chambre froide crèmerie du rayon PLS</t>
  </si>
  <si>
    <t>Local sans porte</t>
  </si>
  <si>
    <t>Prévoir le nettoyage de la face interne des luminaires (présence de moisissures)</t>
  </si>
  <si>
    <t>En commun avec la chambre froide FLEG</t>
  </si>
  <si>
    <t>Début de crevassement sur les bords arrondis sol mur</t>
  </si>
  <si>
    <t>Revoir l'état du sol de la réserve</t>
  </si>
  <si>
    <t>Présence de givre en chambre froide négative</t>
  </si>
  <si>
    <t>température à cœur +3°C</t>
  </si>
  <si>
    <t>meuble affiche +2,5°C
Température mesurée +3,6°C</t>
  </si>
  <si>
    <t>meuble affiche +3,5°C
Température mesurée +4,6°C</t>
  </si>
  <si>
    <t>température à cœur +2,8°C</t>
  </si>
  <si>
    <t>Meuble affiche -19,5°C</t>
  </si>
  <si>
    <t>Chambre froide affiche +0,2°C
température mesurée +1,5°C</t>
  </si>
  <si>
    <t>pas de produits de nettoyage à la poissonnerie</t>
  </si>
  <si>
    <t>Le plan d'action ne reprend qu'une action sur quatre</t>
  </si>
  <si>
    <t>Ricotta Kaiser présentée à la vente sans indication de la date d'entame</t>
  </si>
  <si>
    <t>le plan d'action en place n'est que partiel (il ne reprend que deux actions sur 06)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</si>
</sst>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165" fontId="37" fillId="0" borderId="1" xfId="0" applyNumberFormat="1" applyFont="1" applyBorder="1" applyAlignment="1" applyProtection="1">
      <alignment vertical="top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10" fontId="28" fillId="8" borderId="5" xfId="2" applyNumberFormat="1" applyFont="1" applyFill="1" applyBorder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165" fontId="29" fillId="0" borderId="6" xfId="2" applyNumberFormat="1" applyFont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0.36842105263157893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2694272"/>
        <c:axId val="562703520"/>
      </c:barChart>
      <c:catAx>
        <c:axId val="56269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2703520"/>
        <c:crosses val="autoZero"/>
        <c:auto val="1"/>
        <c:lblAlgn val="ctr"/>
        <c:lblOffset val="100"/>
        <c:noMultiLvlLbl val="0"/>
      </c:catAx>
      <c:valAx>
        <c:axId val="562703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269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0.66666666666666663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86016"/>
        <c:axId val="671291456"/>
      </c:barChart>
      <c:catAx>
        <c:axId val="67128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91456"/>
        <c:crosses val="autoZero"/>
        <c:auto val="1"/>
        <c:lblAlgn val="ctr"/>
        <c:lblOffset val="100"/>
        <c:noMultiLvlLbl val="0"/>
      </c:catAx>
      <c:valAx>
        <c:axId val="67129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8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0.59090909090909094</c:v>
                </c:pt>
                <c:pt idx="1">
                  <c:v>0.47826086956521741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82752"/>
        <c:axId val="671286560"/>
      </c:barChart>
      <c:catAx>
        <c:axId val="67128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86560"/>
        <c:crosses val="autoZero"/>
        <c:auto val="1"/>
        <c:lblAlgn val="ctr"/>
        <c:lblOffset val="100"/>
        <c:noMultiLvlLbl val="0"/>
      </c:catAx>
      <c:valAx>
        <c:axId val="671286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8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0.875</c:v>
                </c:pt>
                <c:pt idx="1">
                  <c:v>0.98648648648648651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92000"/>
        <c:axId val="671283296"/>
      </c:barChart>
      <c:catAx>
        <c:axId val="67129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83296"/>
        <c:crosses val="autoZero"/>
        <c:auto val="1"/>
        <c:lblAlgn val="ctr"/>
        <c:lblOffset val="100"/>
        <c:noMultiLvlLbl val="0"/>
      </c:catAx>
      <c:valAx>
        <c:axId val="67128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9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0.9375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81120"/>
        <c:axId val="671288736"/>
      </c:barChart>
      <c:catAx>
        <c:axId val="67128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88736"/>
        <c:crosses val="autoZero"/>
        <c:auto val="1"/>
        <c:lblAlgn val="ctr"/>
        <c:lblOffset val="100"/>
        <c:noMultiLvlLbl val="0"/>
      </c:catAx>
      <c:valAx>
        <c:axId val="67128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8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77856"/>
        <c:axId val="672077312"/>
      </c:barChart>
      <c:catAx>
        <c:axId val="67127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77312"/>
        <c:crosses val="autoZero"/>
        <c:auto val="1"/>
        <c:lblAlgn val="ctr"/>
        <c:lblOffset val="100"/>
        <c:noMultiLvlLbl val="0"/>
      </c:catAx>
      <c:valAx>
        <c:axId val="67207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7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0.90350877192982459</c:v>
                </c:pt>
                <c:pt idx="1">
                  <c:v>0.88073394495412849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086016"/>
        <c:axId val="672081120"/>
      </c:barChart>
      <c:catAx>
        <c:axId val="67208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81120"/>
        <c:crosses val="autoZero"/>
        <c:auto val="1"/>
        <c:lblAlgn val="ctr"/>
        <c:lblOffset val="100"/>
        <c:noMultiLvlLbl val="0"/>
      </c:catAx>
      <c:valAx>
        <c:axId val="672081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08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0.85838150289017345</c:v>
                </c:pt>
                <c:pt idx="1">
                  <c:v>0.8267605633802817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082752"/>
        <c:axId val="672080032"/>
      </c:barChart>
      <c:catAx>
        <c:axId val="67208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80032"/>
        <c:crosses val="autoZero"/>
        <c:auto val="1"/>
        <c:lblAlgn val="ctr"/>
        <c:lblOffset val="100"/>
        <c:noMultiLvlLbl val="0"/>
      </c:catAx>
      <c:valAx>
        <c:axId val="67208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08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0.88094513740999902</c:v>
                </c:pt>
                <c:pt idx="1">
                  <c:v>0.85374725416720509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72078400"/>
        <c:axId val="672074592"/>
        <c:extLst xmlns:c16r2="http://schemas.microsoft.com/office/drawing/2015/06/chart"/>
      </c:barChart>
      <c:catAx>
        <c:axId val="672078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74592"/>
        <c:crosses val="autoZero"/>
        <c:auto val="1"/>
        <c:lblAlgn val="ctr"/>
        <c:lblOffset val="100"/>
        <c:noMultiLvlLbl val="0"/>
      </c:catAx>
      <c:valAx>
        <c:axId val="6720745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7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0.49242424242424243</c:v>
                </c:pt>
                <c:pt idx="1">
                  <c:v>0.5558333333333334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72084928"/>
        <c:axId val="672081664"/>
        <c:extLst xmlns:c16r2="http://schemas.microsoft.com/office/drawing/2015/06/chart"/>
      </c:barChart>
      <c:catAx>
        <c:axId val="67208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81664"/>
        <c:crosses val="autoZero"/>
        <c:auto val="1"/>
        <c:lblAlgn val="ctr"/>
        <c:lblOffset val="100"/>
        <c:noMultiLvlLbl val="0"/>
      </c:catAx>
      <c:valAx>
        <c:axId val="67208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08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2702432"/>
        <c:axId val="562704064"/>
      </c:barChart>
      <c:catAx>
        <c:axId val="56270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2704064"/>
        <c:crosses val="autoZero"/>
        <c:auto val="1"/>
        <c:lblAlgn val="ctr"/>
        <c:lblOffset val="100"/>
        <c:noMultiLvlLbl val="0"/>
      </c:catAx>
      <c:valAx>
        <c:axId val="562704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270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0.76923076923076927</c:v>
                </c:pt>
                <c:pt idx="1">
                  <c:v>0.86842105263157898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9755776"/>
        <c:axId val="559748704"/>
      </c:barChart>
      <c:catAx>
        <c:axId val="55975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9748704"/>
        <c:crosses val="autoZero"/>
        <c:auto val="1"/>
        <c:lblAlgn val="ctr"/>
        <c:lblOffset val="100"/>
        <c:noMultiLvlLbl val="0"/>
      </c:catAx>
      <c:valAx>
        <c:axId val="559748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975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0.91249999999999998</c:v>
                </c:pt>
                <c:pt idx="1">
                  <c:v>0.62790697674418605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9756864"/>
        <c:axId val="559751424"/>
      </c:barChart>
      <c:catAx>
        <c:axId val="55975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59751424"/>
        <c:crosses val="autoZero"/>
        <c:auto val="1"/>
        <c:lblAlgn val="ctr"/>
        <c:lblOffset val="100"/>
        <c:noMultiLvlLbl val="0"/>
      </c:catAx>
      <c:valAx>
        <c:axId val="559751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975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0.88888888888888884</c:v>
                </c:pt>
                <c:pt idx="1">
                  <c:v>0.77631578947368418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59754688"/>
        <c:axId val="562674608"/>
      </c:barChart>
      <c:catAx>
        <c:axId val="55975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2674608"/>
        <c:crosses val="autoZero"/>
        <c:auto val="1"/>
        <c:lblAlgn val="ctr"/>
        <c:lblOffset val="100"/>
        <c:noMultiLvlLbl val="0"/>
      </c:catAx>
      <c:valAx>
        <c:axId val="56267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5975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0.9375</c:v>
                </c:pt>
                <c:pt idx="1">
                  <c:v>0.82954545454545459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62683856"/>
        <c:axId val="562677872"/>
      </c:barChart>
      <c:catAx>
        <c:axId val="56268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62677872"/>
        <c:crosses val="autoZero"/>
        <c:auto val="1"/>
        <c:lblAlgn val="ctr"/>
        <c:lblOffset val="100"/>
        <c:noMultiLvlLbl val="0"/>
      </c:catAx>
      <c:valAx>
        <c:axId val="562677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6268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0.96052631578947367</c:v>
                </c:pt>
                <c:pt idx="1">
                  <c:v>0.94871794871794868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87104"/>
        <c:axId val="671289280"/>
      </c:barChart>
      <c:catAx>
        <c:axId val="6712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89280"/>
        <c:crosses val="autoZero"/>
        <c:auto val="1"/>
        <c:lblAlgn val="ctr"/>
        <c:lblOffset val="100"/>
        <c:noMultiLvlLbl val="0"/>
      </c:catAx>
      <c:valAx>
        <c:axId val="671289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8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0.92592592592592593</c:v>
                </c:pt>
                <c:pt idx="1">
                  <c:v>0.96551724137931039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90368"/>
        <c:axId val="671280032"/>
      </c:barChart>
      <c:catAx>
        <c:axId val="6712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80032"/>
        <c:crosses val="autoZero"/>
        <c:auto val="1"/>
        <c:lblAlgn val="ctr"/>
        <c:lblOffset val="100"/>
        <c:noMultiLvlLbl val="0"/>
      </c:catAx>
      <c:valAx>
        <c:axId val="67128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1290912"/>
        <c:axId val="671282208"/>
      </c:barChart>
      <c:catAx>
        <c:axId val="67129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282208"/>
        <c:crosses val="autoZero"/>
        <c:auto val="1"/>
        <c:lblAlgn val="ctr"/>
        <c:lblOffset val="100"/>
        <c:noMultiLvlLbl val="0"/>
      </c:catAx>
      <c:valAx>
        <c:axId val="67128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129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0" zoomScaleSheetLayoutView="100" workbookViewId="0">
      <selection activeCell="B113" sqref="B11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8" t="s">
        <v>275</v>
      </c>
      <c r="B18" s="358"/>
      <c r="C18" s="358"/>
      <c r="D18" s="359" t="s">
        <v>494</v>
      </c>
      <c r="E18" s="359"/>
      <c r="F18" s="359"/>
      <c r="G18" s="359"/>
      <c r="H18" s="359"/>
      <c r="I18" s="359"/>
      <c r="J18" s="359"/>
      <c r="K18" s="359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0" t="s">
        <v>276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0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1" t="s">
        <v>278</v>
      </c>
      <c r="C23" s="361"/>
      <c r="D23" s="42"/>
      <c r="E23" s="42"/>
      <c r="F23" s="42"/>
      <c r="G23" s="42"/>
      <c r="H23" s="42"/>
      <c r="I23" s="42"/>
      <c r="J23" t="str">
        <f>D18</f>
        <v>Ksour Essef</v>
      </c>
    </row>
    <row r="24" spans="1:11" ht="33" customHeight="1" x14ac:dyDescent="0.25">
      <c r="A24" s="50" t="s">
        <v>279</v>
      </c>
      <c r="B24" s="362">
        <f>AVERAGE('A3 Exploitation'!D719,'A3 Technique'!D215)</f>
        <v>0.88094513740999902</v>
      </c>
      <c r="C24" s="362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2">
        <f>AVERAGE('A4 Exploitation'!D719,'A4 Technique'!D215)</f>
        <v>0.85374725416720509</v>
      </c>
      <c r="C25" s="362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1" t="s">
        <v>281</v>
      </c>
      <c r="C29" s="361"/>
      <c r="D29" s="42"/>
      <c r="E29" s="42"/>
      <c r="F29" s="42"/>
      <c r="G29" s="42"/>
      <c r="H29" s="42"/>
      <c r="I29" s="42"/>
      <c r="J29" t="str">
        <f>D18</f>
        <v>Ksour Essef</v>
      </c>
    </row>
    <row r="30" spans="1:11" ht="33" customHeight="1" x14ac:dyDescent="0.25">
      <c r="A30" s="50" t="s">
        <v>279</v>
      </c>
      <c r="B30" s="362">
        <f>'A3 Exploitation'!D719</f>
        <v>0.85838150289017345</v>
      </c>
      <c r="C30" s="362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2">
        <f>'A4 Exploitation'!D719</f>
        <v>0.8267605633802817</v>
      </c>
      <c r="C31" s="362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3" t="s">
        <v>282</v>
      </c>
      <c r="C34" s="363"/>
      <c r="D34" s="42"/>
      <c r="E34" s="42"/>
      <c r="F34" s="42"/>
      <c r="G34" s="42"/>
      <c r="H34" s="42"/>
      <c r="I34" s="42"/>
      <c r="J34" t="str">
        <f>D18</f>
        <v>Ksour Essef</v>
      </c>
    </row>
    <row r="35" spans="1:10" ht="33" customHeight="1" x14ac:dyDescent="0.25">
      <c r="A35" s="50" t="s">
        <v>279</v>
      </c>
      <c r="B35" s="362">
        <f>AVERAGE('A3 Exploitation'!D717, 'A3 Technique'!D213)</f>
        <v>0.49242424242424243</v>
      </c>
      <c r="C35" s="362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2">
        <f>AVERAGE('A4 Exploitation'!D717, 'A4 Technique'!D213)</f>
        <v>0.5558333333333334</v>
      </c>
      <c r="C36" s="362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1" t="s">
        <v>283</v>
      </c>
      <c r="C39" s="361"/>
      <c r="D39" s="42"/>
      <c r="E39" s="42"/>
      <c r="F39" s="42"/>
      <c r="G39" s="42"/>
      <c r="H39" s="42"/>
      <c r="I39" s="42"/>
      <c r="J39" t="str">
        <f>D18</f>
        <v>Ksour Essef</v>
      </c>
    </row>
    <row r="40" spans="1:10" ht="33" customHeight="1" x14ac:dyDescent="0.25">
      <c r="A40" s="50" t="s">
        <v>279</v>
      </c>
      <c r="B40" s="364">
        <f>'A3 Exploitation'!D48</f>
        <v>0.36842105263157893</v>
      </c>
      <c r="C40" s="364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64">
        <f>'A4 Exploitation'!D48</f>
        <v>1</v>
      </c>
      <c r="C41" s="364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1" t="s">
        <v>284</v>
      </c>
      <c r="C44" s="361"/>
      <c r="D44" s="42"/>
      <c r="E44" s="42"/>
      <c r="F44" s="42"/>
      <c r="G44" s="42"/>
      <c r="H44" s="42"/>
      <c r="I44" s="42"/>
      <c r="J44" t="str">
        <f>D18</f>
        <v>Ksour Essef</v>
      </c>
    </row>
    <row r="45" spans="1:10" ht="33" customHeight="1" x14ac:dyDescent="0.25">
      <c r="A45" s="50" t="s">
        <v>279</v>
      </c>
      <c r="B45" s="364" t="e">
        <f>'A3 Exploitation'!D129</f>
        <v>#DIV/0!</v>
      </c>
      <c r="C45" s="364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64" t="e">
        <f>'A4 Exploitation'!D129</f>
        <v>#DIV/0!</v>
      </c>
      <c r="C46" s="364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1" t="s">
        <v>444</v>
      </c>
      <c r="C49" s="361"/>
      <c r="D49" s="42"/>
      <c r="E49" s="42"/>
      <c r="F49" s="42"/>
      <c r="G49" s="42"/>
      <c r="H49" s="42"/>
      <c r="I49" s="42"/>
      <c r="J49" t="str">
        <f>D18</f>
        <v>Ksour Essef</v>
      </c>
    </row>
    <row r="50" spans="1:10" ht="33" customHeight="1" x14ac:dyDescent="0.25">
      <c r="A50" s="50" t="s">
        <v>279</v>
      </c>
      <c r="B50" s="364">
        <f>'A3 Exploitation'!D183</f>
        <v>0.76923076923076927</v>
      </c>
      <c r="C50" s="364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64">
        <f>'A4 Exploitation'!D183</f>
        <v>0.86842105263157898</v>
      </c>
      <c r="C51" s="364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1" t="s">
        <v>445</v>
      </c>
      <c r="C54" s="361"/>
      <c r="D54" s="42"/>
      <c r="E54" s="42"/>
      <c r="F54" s="42"/>
      <c r="G54" s="42"/>
      <c r="H54" s="42"/>
      <c r="I54" s="42"/>
      <c r="J54" t="str">
        <f>D18</f>
        <v>Ksour Essef</v>
      </c>
    </row>
    <row r="55" spans="1:10" ht="33" customHeight="1" x14ac:dyDescent="0.25">
      <c r="A55" s="50" t="s">
        <v>279</v>
      </c>
      <c r="B55" s="364">
        <f>'A3 Exploitation'!D245</f>
        <v>0.91249999999999998</v>
      </c>
      <c r="C55" s="364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64">
        <f>'A4 Exploitation'!D245</f>
        <v>0.62790697674418605</v>
      </c>
      <c r="C56" s="364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1" t="s">
        <v>446</v>
      </c>
      <c r="C59" s="361"/>
      <c r="D59" s="42"/>
      <c r="E59" s="42"/>
      <c r="F59" s="42"/>
      <c r="G59" s="42"/>
      <c r="H59" s="42"/>
      <c r="I59" s="42"/>
      <c r="J59" t="str">
        <f>D18</f>
        <v>Ksour Essef</v>
      </c>
    </row>
    <row r="60" spans="1:10" ht="33" customHeight="1" x14ac:dyDescent="0.25">
      <c r="A60" s="50" t="s">
        <v>279</v>
      </c>
      <c r="B60" s="364">
        <f>'A3 Exploitation'!D300</f>
        <v>0.88888888888888884</v>
      </c>
      <c r="C60" s="364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64">
        <f>'A4 Exploitation'!D300</f>
        <v>0.77631578947368418</v>
      </c>
      <c r="C61" s="364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1" t="s">
        <v>447</v>
      </c>
      <c r="C64" s="361"/>
      <c r="D64" s="42"/>
      <c r="E64" s="42"/>
      <c r="F64" s="42"/>
      <c r="G64" s="42"/>
      <c r="H64" s="42"/>
      <c r="I64" s="42"/>
      <c r="J64" t="str">
        <f>D18</f>
        <v>Ksour Essef</v>
      </c>
    </row>
    <row r="65" spans="1:10" ht="33" customHeight="1" x14ac:dyDescent="0.25">
      <c r="A65" s="50" t="s">
        <v>279</v>
      </c>
      <c r="B65" s="364">
        <f>'A3 Exploitation'!D366</f>
        <v>0.9375</v>
      </c>
      <c r="C65" s="364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64">
        <f>'A4 Exploitation'!D366</f>
        <v>0.82954545454545459</v>
      </c>
      <c r="C66" s="364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1" t="s">
        <v>448</v>
      </c>
      <c r="C69" s="361"/>
      <c r="D69" s="42"/>
      <c r="E69" s="42"/>
      <c r="F69" s="42"/>
      <c r="G69" s="42"/>
      <c r="H69" s="42"/>
      <c r="I69" s="42"/>
      <c r="J69" t="str">
        <f>D18</f>
        <v>Ksour Essef</v>
      </c>
    </row>
    <row r="70" spans="1:10" ht="33" customHeight="1" x14ac:dyDescent="0.25">
      <c r="A70" s="50" t="s">
        <v>279</v>
      </c>
      <c r="B70" s="364">
        <f>'A3 Exploitation'!D424</f>
        <v>0.96052631578947367</v>
      </c>
      <c r="C70" s="364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64">
        <f>'A4 Exploitation'!D424</f>
        <v>0.94871794871794868</v>
      </c>
      <c r="C71" s="364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1" t="s">
        <v>449</v>
      </c>
      <c r="C74" s="361"/>
      <c r="D74" s="42"/>
      <c r="E74" s="42"/>
      <c r="F74" s="42"/>
      <c r="G74" s="42"/>
      <c r="H74" s="42"/>
      <c r="I74" s="42"/>
      <c r="J74" t="str">
        <f>D18</f>
        <v>Ksour Essef</v>
      </c>
    </row>
    <row r="75" spans="1:10" ht="33" customHeight="1" x14ac:dyDescent="0.25">
      <c r="A75" s="50" t="s">
        <v>279</v>
      </c>
      <c r="B75" s="364">
        <f>'A3 Exploitation'!D471</f>
        <v>0.92592592592592593</v>
      </c>
      <c r="C75" s="364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64">
        <f>'A4 Exploitation'!D471</f>
        <v>0.96551724137931039</v>
      </c>
      <c r="C76" s="364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1" t="s">
        <v>450</v>
      </c>
      <c r="C79" s="361"/>
      <c r="D79" s="42"/>
      <c r="E79" s="42"/>
      <c r="F79" s="42"/>
      <c r="G79" s="42"/>
      <c r="H79" s="42"/>
      <c r="I79" s="42"/>
      <c r="J79" t="str">
        <f>D18</f>
        <v>Ksour Essef</v>
      </c>
    </row>
    <row r="80" spans="1:10" ht="33" customHeight="1" x14ac:dyDescent="0.25">
      <c r="A80" s="50" t="s">
        <v>279</v>
      </c>
      <c r="B80" s="364" t="e">
        <f>'A3 Exploitation'!D517</f>
        <v>#DIV/0!</v>
      </c>
      <c r="C80" s="364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64" t="e">
        <f>'A4 Exploitation'!D517</f>
        <v>#DIV/0!</v>
      </c>
      <c r="C81" s="364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1" t="s">
        <v>451</v>
      </c>
      <c r="C84" s="361"/>
      <c r="D84" s="42"/>
      <c r="E84" s="42"/>
      <c r="F84" s="42"/>
      <c r="G84" s="42"/>
      <c r="H84" s="42"/>
      <c r="I84" s="42"/>
      <c r="J84" t="str">
        <f>D18</f>
        <v>Ksour Essef</v>
      </c>
    </row>
    <row r="85" spans="1:10" ht="33" customHeight="1" x14ac:dyDescent="0.25">
      <c r="A85" s="50" t="s">
        <v>279</v>
      </c>
      <c r="B85" s="364">
        <f>'A3 Exploitation'!D560</f>
        <v>1</v>
      </c>
      <c r="C85" s="364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64">
        <f>'A4 Exploitation'!D560</f>
        <v>0.66666666666666663</v>
      </c>
      <c r="C86" s="364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1" t="s">
        <v>285</v>
      </c>
      <c r="C89" s="361"/>
      <c r="D89" s="42"/>
      <c r="E89" s="42"/>
      <c r="F89" s="42"/>
      <c r="G89" s="42"/>
      <c r="H89" s="42"/>
      <c r="I89" s="42"/>
      <c r="J89" t="str">
        <f>D18</f>
        <v>Ksour Essef</v>
      </c>
    </row>
    <row r="90" spans="1:10" ht="33" customHeight="1" x14ac:dyDescent="0.25">
      <c r="A90" s="50" t="s">
        <v>279</v>
      </c>
      <c r="B90" s="364">
        <f>'A3 Exploitation'!D600</f>
        <v>0.59090909090909094</v>
      </c>
      <c r="C90" s="364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64">
        <f>'A4 Exploitation'!D600</f>
        <v>0.47826086956521741</v>
      </c>
      <c r="C91" s="364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1" t="s">
        <v>286</v>
      </c>
      <c r="C94" s="361"/>
      <c r="D94" s="42"/>
      <c r="E94" s="42"/>
      <c r="F94" s="42"/>
      <c r="G94" s="42"/>
      <c r="H94" s="42"/>
      <c r="I94" s="42"/>
      <c r="J94" t="str">
        <f>D18</f>
        <v>Ksour Essef</v>
      </c>
    </row>
    <row r="95" spans="1:10" ht="33" customHeight="1" x14ac:dyDescent="0.25">
      <c r="A95" s="50" t="s">
        <v>279</v>
      </c>
      <c r="B95" s="364">
        <f>'A3 Exploitation'!D662</f>
        <v>0.875</v>
      </c>
      <c r="C95" s="364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64">
        <f>'A4 Exploitation'!D662</f>
        <v>0.98648648648648651</v>
      </c>
      <c r="C96" s="364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5"/>
      <c r="C99" s="365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1" t="s">
        <v>452</v>
      </c>
      <c r="C100" s="361"/>
      <c r="D100" s="42"/>
      <c r="E100" s="42"/>
      <c r="F100" s="42"/>
      <c r="G100" s="42"/>
      <c r="H100" s="42"/>
      <c r="I100" s="42"/>
      <c r="J100" t="str">
        <f>D18</f>
        <v>Ksour Essef</v>
      </c>
    </row>
    <row r="101" spans="1:10" ht="33" customHeight="1" x14ac:dyDescent="0.25">
      <c r="A101" s="50" t="s">
        <v>279</v>
      </c>
      <c r="B101" s="364">
        <f>'A3 Exploitation'!D691</f>
        <v>0.94444444444444442</v>
      </c>
      <c r="C101" s="364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64">
        <f>'A4 Exploitation'!D691</f>
        <v>0.9375</v>
      </c>
      <c r="C102" s="364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1" t="s">
        <v>453</v>
      </c>
      <c r="C105" s="361"/>
      <c r="J105" t="str">
        <f>D18</f>
        <v>Ksour Essef</v>
      </c>
    </row>
    <row r="106" spans="1:10" ht="33" customHeight="1" x14ac:dyDescent="0.25">
      <c r="A106" s="50" t="s">
        <v>279</v>
      </c>
      <c r="B106" s="364">
        <f>'A3 Exploitation'!D715</f>
        <v>1</v>
      </c>
      <c r="C106" s="364"/>
    </row>
    <row r="107" spans="1:10" ht="33" customHeight="1" x14ac:dyDescent="0.25">
      <c r="A107" s="50" t="s">
        <v>280</v>
      </c>
      <c r="B107" s="364">
        <f>'A4 Exploitation'!D715</f>
        <v>1</v>
      </c>
      <c r="C107" s="364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1" t="s">
        <v>287</v>
      </c>
      <c r="C110" s="361"/>
      <c r="J110" t="str">
        <f>D18</f>
        <v>Ksour Essef</v>
      </c>
    </row>
    <row r="111" spans="1:10" ht="33" customHeight="1" x14ac:dyDescent="0.25">
      <c r="A111" s="50" t="s">
        <v>279</v>
      </c>
      <c r="B111" s="364">
        <f>'A3 Technique'!D215</f>
        <v>0.90350877192982459</v>
      </c>
      <c r="C111" s="364"/>
    </row>
    <row r="112" spans="1:10" ht="33" customHeight="1" x14ac:dyDescent="0.25">
      <c r="A112" s="50" t="s">
        <v>280</v>
      </c>
      <c r="B112" s="364">
        <f>'A4 Technique'!D215</f>
        <v>0.88073394495412849</v>
      </c>
      <c r="C112" s="364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B112:C112"/>
    <mergeCell ref="B107:C107"/>
    <mergeCell ref="B106:C106"/>
    <mergeCell ref="B110:C110"/>
    <mergeCell ref="B102:C102"/>
    <mergeCell ref="B105:C105"/>
    <mergeCell ref="B99:C99"/>
    <mergeCell ref="B100:C100"/>
    <mergeCell ref="B111:C111"/>
    <mergeCell ref="B96:C96"/>
    <mergeCell ref="B91:C91"/>
    <mergeCell ref="B101:C101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70:C70"/>
    <mergeCell ref="B71:C71"/>
    <mergeCell ref="B65:C65"/>
    <mergeCell ref="B66:C66"/>
    <mergeCell ref="B79:C79"/>
    <mergeCell ref="B64:C64"/>
    <mergeCell ref="B55:C55"/>
    <mergeCell ref="B56:C56"/>
    <mergeCell ref="B59:C59"/>
    <mergeCell ref="B69:C69"/>
    <mergeCell ref="B51:C51"/>
    <mergeCell ref="B54:C54"/>
    <mergeCell ref="B49:C49"/>
    <mergeCell ref="B50:C50"/>
    <mergeCell ref="B61:C61"/>
    <mergeCell ref="B60:C60"/>
    <mergeCell ref="B36:C36"/>
    <mergeCell ref="B34:C34"/>
    <mergeCell ref="B44:C44"/>
    <mergeCell ref="B46:C46"/>
    <mergeCell ref="B45:C45"/>
    <mergeCell ref="B39:C39"/>
    <mergeCell ref="B41:C41"/>
    <mergeCell ref="B40:C40"/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70" zoomScaleNormal="100" zoomScaleSheetLayoutView="70" workbookViewId="0">
      <selection activeCell="F687" sqref="F687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6"/>
      <c r="E1" s="366"/>
      <c r="F1" s="366"/>
      <c r="G1" s="366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367" t="s">
        <v>149</v>
      </c>
      <c r="B7" s="367"/>
      <c r="C7" s="367"/>
      <c r="D7" s="367"/>
      <c r="E7" s="367"/>
      <c r="F7" s="367"/>
      <c r="G7" s="93"/>
    </row>
    <row r="8" spans="1:7" ht="22.5" x14ac:dyDescent="0.45">
      <c r="A8" s="368" t="str">
        <f>'Page de garde'!D18</f>
        <v>Ksour Essef</v>
      </c>
      <c r="B8" s="368"/>
      <c r="C8" s="368"/>
      <c r="D8" s="368"/>
      <c r="E8" s="368"/>
      <c r="F8" s="368"/>
      <c r="G8" s="93"/>
    </row>
    <row r="9" spans="1:7" ht="22.5" x14ac:dyDescent="0.45">
      <c r="A9" s="94" t="s">
        <v>39</v>
      </c>
      <c r="B9" s="369" t="s">
        <v>465</v>
      </c>
      <c r="C9" s="369"/>
      <c r="D9" s="369"/>
      <c r="E9" s="369"/>
      <c r="F9" s="369"/>
      <c r="G9" s="93"/>
    </row>
    <row r="10" spans="1:7" ht="22.5" x14ac:dyDescent="0.45">
      <c r="A10" s="95" t="s">
        <v>41</v>
      </c>
      <c r="B10" s="370" t="s">
        <v>466</v>
      </c>
      <c r="C10" s="370"/>
      <c r="D10" s="370"/>
      <c r="E10" s="370"/>
      <c r="F10" s="370"/>
      <c r="G10" s="93"/>
    </row>
    <row r="11" spans="1:7" ht="22.5" x14ac:dyDescent="0.45">
      <c r="A11" s="94" t="s">
        <v>40</v>
      </c>
      <c r="B11" s="371">
        <v>43683</v>
      </c>
      <c r="C11" s="371"/>
      <c r="D11" s="371"/>
      <c r="E11" s="371"/>
      <c r="F11" s="371"/>
      <c r="G11" s="93"/>
    </row>
    <row r="12" spans="1:7" ht="22.5" x14ac:dyDescent="0.45">
      <c r="A12" s="94" t="s">
        <v>198</v>
      </c>
      <c r="B12" s="376">
        <f>D719</f>
        <v>0.85838150289017345</v>
      </c>
      <c r="C12" s="376"/>
      <c r="D12" s="376"/>
      <c r="E12" s="376"/>
      <c r="F12" s="376"/>
      <c r="G12" s="93"/>
    </row>
    <row r="13" spans="1:7" ht="22.5" x14ac:dyDescent="0.45">
      <c r="A13" s="92"/>
      <c r="B13" s="90"/>
      <c r="C13" s="90"/>
      <c r="D13" s="366"/>
      <c r="E13" s="366"/>
      <c r="F13" s="366"/>
      <c r="G13" s="366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43683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264</v>
      </c>
      <c r="F17" s="375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4"/>
      <c r="E18" s="375"/>
      <c r="F18" s="375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84" x14ac:dyDescent="0.4">
      <c r="A31" s="103" t="s">
        <v>316</v>
      </c>
      <c r="B31" s="104">
        <v>1</v>
      </c>
      <c r="C31" s="104"/>
      <c r="D31" s="105" t="s">
        <v>467</v>
      </c>
      <c r="E31" s="105" t="s">
        <v>497</v>
      </c>
      <c r="F31" s="105" t="s">
        <v>292</v>
      </c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0</v>
      </c>
      <c r="C34" s="117">
        <f>IF(B34=0, -5, "0")</f>
        <v>-5</v>
      </c>
      <c r="D34" s="115" t="s">
        <v>478</v>
      </c>
      <c r="E34" s="106"/>
      <c r="F34" s="105" t="s">
        <v>292</v>
      </c>
      <c r="G34" s="96"/>
    </row>
    <row r="35" spans="1:7" ht="210" x14ac:dyDescent="0.4">
      <c r="A35" s="187" t="s">
        <v>454</v>
      </c>
      <c r="B35" s="104">
        <v>0</v>
      </c>
      <c r="C35" s="118">
        <f>IF(B35=0, -10, "0")</f>
        <v>-10</v>
      </c>
      <c r="D35" s="105" t="s">
        <v>498</v>
      </c>
      <c r="E35" s="105" t="s">
        <v>496</v>
      </c>
      <c r="F35" s="105" t="s">
        <v>292</v>
      </c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0.14285714285714285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14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0.36842105263157893</v>
      </c>
      <c r="E48" s="90"/>
      <c r="F48" s="96"/>
      <c r="G48" s="96"/>
    </row>
    <row r="49" spans="1:7" ht="21" x14ac:dyDescent="0.3">
      <c r="A49" s="372"/>
      <c r="B49" s="372"/>
      <c r="C49" s="372"/>
      <c r="D49" s="372"/>
      <c r="E49" s="372"/>
      <c r="F49" s="372"/>
      <c r="G49" s="37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43683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264</v>
      </c>
      <c r="F52" s="375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4"/>
      <c r="E53" s="375"/>
      <c r="F53" s="375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4"/>
      <c r="B64" s="385"/>
      <c r="C64" s="385"/>
      <c r="D64" s="385"/>
      <c r="E64" s="385"/>
      <c r="F64" s="385"/>
      <c r="G64" s="385"/>
    </row>
    <row r="65" spans="1:7" ht="43.5" customHeight="1" x14ac:dyDescent="0.4">
      <c r="A65" s="380" t="s">
        <v>341</v>
      </c>
      <c r="B65" s="380"/>
      <c r="C65" s="380"/>
      <c r="D65" s="380"/>
      <c r="E65" s="380"/>
      <c r="F65" s="38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87" t="s">
        <v>342</v>
      </c>
      <c r="B84" s="387"/>
      <c r="C84" s="387"/>
      <c r="D84" s="387"/>
      <c r="E84" s="387"/>
      <c r="F84" s="38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7"/>
      <c r="B101" s="378"/>
      <c r="C101" s="378"/>
      <c r="D101" s="378"/>
      <c r="E101" s="378"/>
      <c r="F101" s="379"/>
      <c r="G101" s="96"/>
    </row>
    <row r="102" spans="1:7" ht="46.5" customHeight="1" x14ac:dyDescent="0.4">
      <c r="A102" s="380" t="s">
        <v>343</v>
      </c>
      <c r="B102" s="380"/>
      <c r="C102" s="380"/>
      <c r="D102" s="380"/>
      <c r="E102" s="380"/>
      <c r="F102" s="38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7"/>
      <c r="B109" s="378"/>
      <c r="C109" s="378"/>
      <c r="D109" s="378"/>
      <c r="E109" s="378"/>
      <c r="F109" s="379"/>
      <c r="G109" s="96"/>
    </row>
    <row r="110" spans="1:7" ht="39.75" customHeight="1" x14ac:dyDescent="0.4">
      <c r="A110" s="380" t="s">
        <v>375</v>
      </c>
      <c r="B110" s="380"/>
      <c r="C110" s="380"/>
      <c r="D110" s="380"/>
      <c r="E110" s="380"/>
      <c r="F110" s="38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8"/>
      <c r="B118" s="378"/>
      <c r="C118" s="378"/>
      <c r="D118" s="378"/>
      <c r="E118" s="378"/>
      <c r="F118" s="378"/>
      <c r="G118" s="96"/>
    </row>
    <row r="119" spans="1:7" ht="22.5" x14ac:dyDescent="0.4">
      <c r="A119" s="380" t="s">
        <v>304</v>
      </c>
      <c r="B119" s="380"/>
      <c r="C119" s="380"/>
      <c r="D119" s="380"/>
      <c r="E119" s="380"/>
      <c r="F119" s="38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1"/>
      <c r="B130" s="381"/>
      <c r="C130" s="381"/>
      <c r="D130" s="381"/>
      <c r="E130" s="381"/>
      <c r="F130" s="381"/>
      <c r="G130" s="96"/>
    </row>
    <row r="131" spans="1:16384" ht="22.5" customHeight="1" x14ac:dyDescent="0.4">
      <c r="A131" s="382" t="s">
        <v>404</v>
      </c>
      <c r="B131" s="382"/>
      <c r="C131" s="382"/>
      <c r="D131" s="382"/>
      <c r="E131" s="382"/>
      <c r="F131" s="382"/>
      <c r="G131" s="96"/>
    </row>
    <row r="132" spans="1:16384" ht="22.5" customHeight="1" x14ac:dyDescent="0.4">
      <c r="A132" s="383"/>
      <c r="B132" s="383"/>
      <c r="C132" s="383"/>
      <c r="D132" s="383"/>
      <c r="E132" s="383"/>
      <c r="F132" s="383"/>
      <c r="G132" s="96"/>
    </row>
    <row r="133" spans="1:16384" s="258" customFormat="1" ht="22.5" customHeight="1" x14ac:dyDescent="0.25">
      <c r="A133" s="373" t="s">
        <v>28</v>
      </c>
      <c r="B133" s="374" t="s">
        <v>29</v>
      </c>
      <c r="C133" s="374"/>
      <c r="D133" s="374" t="s">
        <v>42</v>
      </c>
      <c r="E133" s="375" t="s">
        <v>264</v>
      </c>
      <c r="F133" s="375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4"/>
      <c r="E134" s="375"/>
      <c r="F134" s="375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9" t="s">
        <v>441</v>
      </c>
      <c r="B137" s="389"/>
      <c r="C137" s="389"/>
      <c r="D137" s="389"/>
      <c r="E137" s="389"/>
      <c r="F137" s="38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84" x14ac:dyDescent="0.4">
      <c r="A141" s="107" t="s">
        <v>357</v>
      </c>
      <c r="B141" s="104">
        <v>0</v>
      </c>
      <c r="C141" s="107"/>
      <c r="D141" s="107" t="s">
        <v>495</v>
      </c>
      <c r="E141" s="107" t="s">
        <v>499</v>
      </c>
      <c r="F141" s="209" t="s">
        <v>292</v>
      </c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8" t="s">
        <v>340</v>
      </c>
      <c r="B144" s="388"/>
      <c r="C144" s="388"/>
      <c r="D144" s="388"/>
      <c r="E144" s="388"/>
      <c r="F144" s="388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04" customHeight="1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501</v>
      </c>
      <c r="E152" s="107" t="s">
        <v>500</v>
      </c>
      <c r="F152" s="209" t="s">
        <v>293</v>
      </c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7"/>
      <c r="B161" s="378"/>
      <c r="C161" s="378"/>
      <c r="D161" s="378"/>
      <c r="E161" s="378"/>
      <c r="F161" s="378"/>
      <c r="G161" s="96"/>
    </row>
    <row r="162" spans="1:7" ht="32.25" customHeight="1" x14ac:dyDescent="0.4">
      <c r="A162" s="389" t="s">
        <v>442</v>
      </c>
      <c r="B162" s="389"/>
      <c r="C162" s="389"/>
      <c r="D162" s="389"/>
      <c r="E162" s="389"/>
      <c r="F162" s="38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05" x14ac:dyDescent="0.4">
      <c r="A166" s="107" t="s">
        <v>334</v>
      </c>
      <c r="B166" s="104">
        <v>1</v>
      </c>
      <c r="C166" s="107"/>
      <c r="D166" s="107" t="s">
        <v>502</v>
      </c>
      <c r="E166" s="105" t="s">
        <v>503</v>
      </c>
      <c r="F166" s="209" t="s">
        <v>293</v>
      </c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0"/>
      <c r="B172" s="391"/>
      <c r="C172" s="391"/>
      <c r="D172" s="391"/>
      <c r="E172" s="391"/>
      <c r="F172" s="391"/>
      <c r="G172" s="96"/>
    </row>
    <row r="173" spans="1:7" ht="32.25" customHeight="1" x14ac:dyDescent="0.4">
      <c r="A173" s="389" t="s">
        <v>304</v>
      </c>
      <c r="B173" s="389"/>
      <c r="C173" s="389"/>
      <c r="D173" s="389"/>
      <c r="E173" s="389"/>
      <c r="F173" s="38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0.5</v>
      </c>
      <c r="E181" s="353">
        <v>1</v>
      </c>
      <c r="F181" s="353">
        <v>2</v>
      </c>
      <c r="G181" s="96"/>
    </row>
    <row r="182" spans="1:7" ht="22.5" x14ac:dyDescent="0.4">
      <c r="A182" s="231" t="s">
        <v>418</v>
      </c>
      <c r="B182" s="392"/>
      <c r="C182" s="393"/>
      <c r="D182" s="243">
        <f>SUM(B145:C160,B174:C181,B163:C171,B138:C142)</f>
        <v>60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0.76923076923076927</v>
      </c>
      <c r="E183" s="90"/>
      <c r="F183" s="96"/>
      <c r="G183" s="96"/>
    </row>
    <row r="184" spans="1:7" ht="21" x14ac:dyDescent="0.4">
      <c r="A184" s="400"/>
      <c r="B184" s="400"/>
      <c r="C184" s="400"/>
      <c r="D184" s="400"/>
      <c r="E184" s="400"/>
      <c r="F184" s="40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43683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4" t="s">
        <v>29</v>
      </c>
      <c r="C187" s="374"/>
      <c r="D187" s="374" t="s">
        <v>42</v>
      </c>
      <c r="E187" s="375" t="s">
        <v>264</v>
      </c>
      <c r="F187" s="375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4"/>
      <c r="E188" s="375"/>
      <c r="F188" s="375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4" t="s">
        <v>34</v>
      </c>
      <c r="B199" s="395"/>
      <c r="C199" s="396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372"/>
      <c r="B201" s="372"/>
      <c r="C201" s="372"/>
      <c r="D201" s="372"/>
      <c r="E201" s="372"/>
      <c r="F201" s="37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504</v>
      </c>
      <c r="E203" s="141" t="s">
        <v>468</v>
      </c>
      <c r="F203" s="105" t="s">
        <v>293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63" x14ac:dyDescent="0.4">
      <c r="A206" s="103" t="s">
        <v>53</v>
      </c>
      <c r="B206" s="104">
        <v>0</v>
      </c>
      <c r="C206" s="104"/>
      <c r="D206" s="157" t="s">
        <v>469</v>
      </c>
      <c r="E206" s="105" t="s">
        <v>505</v>
      </c>
      <c r="F206" s="105" t="s">
        <v>292</v>
      </c>
      <c r="G206" s="96"/>
    </row>
    <row r="207" spans="1:7" ht="51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5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63" x14ac:dyDescent="0.4">
      <c r="A219" s="103" t="s">
        <v>384</v>
      </c>
      <c r="B219" s="104">
        <v>0</v>
      </c>
      <c r="C219" s="166"/>
      <c r="D219" s="105" t="s">
        <v>470</v>
      </c>
      <c r="E219" s="105" t="s">
        <v>506</v>
      </c>
      <c r="F219" s="105" t="s">
        <v>292</v>
      </c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126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471</v>
      </c>
      <c r="E222" s="105" t="s">
        <v>507</v>
      </c>
      <c r="F222" s="105" t="s">
        <v>292</v>
      </c>
      <c r="G222" s="96"/>
    </row>
    <row r="223" spans="1:7" ht="21" x14ac:dyDescent="0.4">
      <c r="A223" s="394" t="s">
        <v>34</v>
      </c>
      <c r="B223" s="395"/>
      <c r="C223" s="396"/>
      <c r="D223" s="123">
        <f>SUM(B203:C222)</f>
        <v>34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0.85</v>
      </c>
      <c r="E224" s="90"/>
      <c r="F224" s="96"/>
      <c r="G224" s="96"/>
    </row>
    <row r="225" spans="1:7" ht="21" x14ac:dyDescent="0.4">
      <c r="A225" s="372"/>
      <c r="B225" s="372"/>
      <c r="C225" s="372"/>
      <c r="D225" s="372"/>
      <c r="E225" s="372"/>
      <c r="F225" s="37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7" t="s">
        <v>304</v>
      </c>
      <c r="B232" s="398"/>
      <c r="C232" s="398"/>
      <c r="D232" s="39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42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0.75</v>
      </c>
      <c r="E240" s="353">
        <v>3</v>
      </c>
      <c r="F240" s="353">
        <v>4</v>
      </c>
      <c r="G240" s="96"/>
    </row>
    <row r="241" spans="1:7" ht="21" x14ac:dyDescent="0.4">
      <c r="A241" s="394" t="s">
        <v>34</v>
      </c>
      <c r="B241" s="395"/>
      <c r="C241" s="396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73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0.91249999999999998</v>
      </c>
      <c r="E245" s="90"/>
      <c r="F245" s="96"/>
      <c r="G245" s="96"/>
    </row>
    <row r="246" spans="1:7" ht="21" x14ac:dyDescent="0.4">
      <c r="A246" s="372"/>
      <c r="B246" s="372"/>
      <c r="C246" s="372"/>
      <c r="D246" s="372"/>
      <c r="E246" s="372"/>
      <c r="F246" s="37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43683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4" t="s">
        <v>29</v>
      </c>
      <c r="C249" s="374"/>
      <c r="D249" s="374" t="s">
        <v>42</v>
      </c>
      <c r="E249" s="375" t="s">
        <v>264</v>
      </c>
      <c r="F249" s="375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4"/>
      <c r="E250" s="375"/>
      <c r="F250" s="375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4" t="s">
        <v>34</v>
      </c>
      <c r="B261" s="395"/>
      <c r="C261" s="396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5"/>
      <c r="F266" s="105"/>
      <c r="G266" s="96"/>
    </row>
    <row r="267" spans="1:7" ht="21" x14ac:dyDescent="0.4">
      <c r="A267" s="103" t="s">
        <v>53</v>
      </c>
      <c r="B267" s="104">
        <v>0</v>
      </c>
      <c r="C267" s="104"/>
      <c r="D267" s="157" t="s">
        <v>472</v>
      </c>
      <c r="E267" s="106" t="s">
        <v>505</v>
      </c>
      <c r="F267" s="105" t="s">
        <v>292</v>
      </c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33.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508</v>
      </c>
      <c r="E275" s="105" t="s">
        <v>474</v>
      </c>
      <c r="F275" s="105" t="s">
        <v>293</v>
      </c>
      <c r="G275" s="96"/>
    </row>
    <row r="276" spans="1:7" ht="136.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509</v>
      </c>
      <c r="E276" s="105" t="s">
        <v>510</v>
      </c>
      <c r="F276" s="105" t="s">
        <v>293</v>
      </c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126" customHeight="1" x14ac:dyDescent="0.4">
      <c r="A280" s="139" t="s">
        <v>63</v>
      </c>
      <c r="B280" s="104">
        <v>1</v>
      </c>
      <c r="C280" s="140" t="str">
        <f>IF(B280=0, -5, "0")</f>
        <v>0</v>
      </c>
      <c r="D280" s="105" t="s">
        <v>512</v>
      </c>
      <c r="E280" s="164" t="s">
        <v>511</v>
      </c>
      <c r="F280" s="105" t="s">
        <v>292</v>
      </c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63" x14ac:dyDescent="0.4">
      <c r="A282" s="103" t="s">
        <v>384</v>
      </c>
      <c r="B282" s="104">
        <v>1</v>
      </c>
      <c r="C282" s="166"/>
      <c r="D282" s="105" t="s">
        <v>470</v>
      </c>
      <c r="E282" s="105" t="s">
        <v>515</v>
      </c>
      <c r="F282" s="105" t="s">
        <v>292</v>
      </c>
      <c r="G282" s="96"/>
    </row>
    <row r="283" spans="1:7" ht="114.75" customHeight="1" x14ac:dyDescent="0.4">
      <c r="A283" s="103" t="s">
        <v>148</v>
      </c>
      <c r="B283" s="104">
        <v>1</v>
      </c>
      <c r="C283" s="104"/>
      <c r="D283" s="105" t="s">
        <v>513</v>
      </c>
      <c r="E283" s="105" t="s">
        <v>514</v>
      </c>
      <c r="F283" s="105" t="s">
        <v>292</v>
      </c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1"/>
      <c r="B286" s="401"/>
      <c r="C286" s="401"/>
      <c r="D286" s="401"/>
      <c r="E286" s="401"/>
      <c r="F286" s="401"/>
      <c r="G286" s="96"/>
    </row>
    <row r="287" spans="1:7" ht="31.5" customHeight="1" x14ac:dyDescent="0.4">
      <c r="A287" s="402" t="s">
        <v>304</v>
      </c>
      <c r="B287" s="402"/>
      <c r="C287" s="402"/>
      <c r="D287" s="402"/>
      <c r="E287" s="402"/>
      <c r="F287" s="40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0.33333333333333331</v>
      </c>
      <c r="E295" s="353">
        <v>1</v>
      </c>
      <c r="F295" s="353">
        <v>3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0.8571428571428571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0.88888888888888884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43683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4" t="s">
        <v>29</v>
      </c>
      <c r="C304" s="374"/>
      <c r="D304" s="374" t="s">
        <v>42</v>
      </c>
      <c r="E304" s="375" t="s">
        <v>264</v>
      </c>
      <c r="F304" s="375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4"/>
      <c r="E305" s="375"/>
      <c r="F305" s="375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 t="s">
        <v>475</v>
      </c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148.5" customHeight="1" x14ac:dyDescent="0.4">
      <c r="A332" s="173" t="s">
        <v>58</v>
      </c>
      <c r="B332" s="104">
        <v>1</v>
      </c>
      <c r="C332" s="118" t="str">
        <f>IF(B332=0, -10, "0")</f>
        <v>0</v>
      </c>
      <c r="D332" s="172" t="s">
        <v>516</v>
      </c>
      <c r="E332" s="105" t="s">
        <v>517</v>
      </c>
      <c r="F332" s="105" t="s">
        <v>293</v>
      </c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1</v>
      </c>
      <c r="C336" s="166"/>
      <c r="D336" s="105" t="s">
        <v>476</v>
      </c>
      <c r="E336" s="106" t="s">
        <v>477</v>
      </c>
      <c r="F336" s="105" t="s">
        <v>292</v>
      </c>
      <c r="G336" s="96"/>
    </row>
    <row r="337" spans="1:7" ht="65.25" customHeight="1" x14ac:dyDescent="0.4">
      <c r="A337" s="103" t="s">
        <v>367</v>
      </c>
      <c r="B337" s="104">
        <v>1</v>
      </c>
      <c r="C337" s="104"/>
      <c r="D337" s="105" t="s">
        <v>519</v>
      </c>
      <c r="E337" s="105" t="s">
        <v>518</v>
      </c>
      <c r="F337" s="105" t="s">
        <v>292</v>
      </c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0.91176470588235292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5"/>
      <c r="B352" s="405"/>
      <c r="C352" s="405"/>
      <c r="D352" s="405"/>
      <c r="E352" s="405"/>
      <c r="F352" s="405"/>
      <c r="G352" s="405"/>
    </row>
    <row r="353" spans="1:7" ht="32.25" customHeight="1" x14ac:dyDescent="0.4">
      <c r="A353" s="406" t="s">
        <v>304</v>
      </c>
      <c r="B353" s="406"/>
      <c r="C353" s="406"/>
      <c r="D353" s="406"/>
      <c r="E353" s="406"/>
      <c r="F353" s="406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0</v>
      </c>
      <c r="C361" s="137"/>
      <c r="D361" s="319">
        <f>IFERROR(E361/F361,"N.A")</f>
        <v>0</v>
      </c>
      <c r="E361" s="353">
        <v>0</v>
      </c>
      <c r="F361" s="353">
        <v>1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28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0.93333333333333335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75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0.9375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43683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4" t="s">
        <v>29</v>
      </c>
      <c r="C370" s="374"/>
      <c r="D370" s="374" t="s">
        <v>42</v>
      </c>
      <c r="E370" s="375" t="s">
        <v>264</v>
      </c>
      <c r="F370" s="375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4"/>
      <c r="E371" s="375"/>
      <c r="F371" s="375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 t="s">
        <v>491</v>
      </c>
      <c r="E380" s="106"/>
      <c r="F380" s="105" t="s">
        <v>292</v>
      </c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99.75" customHeight="1" x14ac:dyDescent="0.4">
      <c r="A389" s="135" t="s">
        <v>355</v>
      </c>
      <c r="B389" s="104">
        <v>1</v>
      </c>
      <c r="C389" s="104"/>
      <c r="D389" s="90" t="s">
        <v>479</v>
      </c>
      <c r="E389" s="105" t="s">
        <v>520</v>
      </c>
      <c r="F389" s="105" t="s">
        <v>292</v>
      </c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63" x14ac:dyDescent="0.4">
      <c r="A406" s="103" t="s">
        <v>384</v>
      </c>
      <c r="B406" s="104">
        <v>1</v>
      </c>
      <c r="C406" s="166"/>
      <c r="D406" s="156" t="s">
        <v>476</v>
      </c>
      <c r="E406" s="105" t="s">
        <v>521</v>
      </c>
      <c r="F406" s="105" t="s">
        <v>292</v>
      </c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3"/>
      <c r="B410" s="386"/>
      <c r="C410" s="386"/>
      <c r="D410" s="386"/>
      <c r="E410" s="386"/>
      <c r="F410" s="386"/>
      <c r="G410" s="386"/>
    </row>
    <row r="411" spans="1:7" ht="24.75" x14ac:dyDescent="0.4">
      <c r="A411" s="404" t="s">
        <v>313</v>
      </c>
      <c r="B411" s="404"/>
      <c r="C411" s="404"/>
      <c r="D411" s="404"/>
      <c r="E411" s="404"/>
      <c r="F411" s="404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f>IF(D419=1, 2, IF(AND(D419&lt;1,D419&gt;0), 1, IF(D419=0,"0","NA")))</f>
        <v>1</v>
      </c>
      <c r="C419" s="104"/>
      <c r="D419" s="319">
        <f>IFERROR(E419/F419,"N.A")</f>
        <v>0.75</v>
      </c>
      <c r="E419" s="353">
        <v>3</v>
      </c>
      <c r="F419" s="353">
        <v>4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53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0.9464285714285714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0.96052631578947367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43683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4" t="s">
        <v>29</v>
      </c>
      <c r="C428" s="374"/>
      <c r="D428" s="374" t="s">
        <v>42</v>
      </c>
      <c r="E428" s="375" t="s">
        <v>264</v>
      </c>
      <c r="F428" s="375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4"/>
      <c r="E429" s="375"/>
      <c r="F429" s="375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63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522</v>
      </c>
      <c r="E445" s="105" t="s">
        <v>483</v>
      </c>
      <c r="F445" s="105" t="s">
        <v>292</v>
      </c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480</v>
      </c>
      <c r="E447" s="105" t="s">
        <v>523</v>
      </c>
      <c r="F447" s="105" t="s">
        <v>292</v>
      </c>
      <c r="G447" s="96"/>
    </row>
    <row r="448" spans="1:7" ht="63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481</v>
      </c>
      <c r="E448" s="106" t="s">
        <v>484</v>
      </c>
      <c r="F448" s="105" t="s">
        <v>292</v>
      </c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126" x14ac:dyDescent="0.4">
      <c r="A451" s="103" t="s">
        <v>185</v>
      </c>
      <c r="B451" s="104">
        <v>1</v>
      </c>
      <c r="C451" s="104"/>
      <c r="D451" s="135" t="s">
        <v>482</v>
      </c>
      <c r="E451" s="105" t="s">
        <v>524</v>
      </c>
      <c r="F451" s="105" t="s">
        <v>292</v>
      </c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4" t="s">
        <v>304</v>
      </c>
      <c r="B459" s="404"/>
      <c r="C459" s="404"/>
      <c r="D459" s="404"/>
      <c r="E459" s="404"/>
      <c r="F459" s="404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 t="str">
        <f>IF(D466=1, 2, IF(AND(D466&lt;1,D466&gt;0), 1, IF(D466=0,"0","NA")))</f>
        <v>0</v>
      </c>
      <c r="C466" s="104"/>
      <c r="D466" s="319">
        <f>IFERROR(E466/F466,"N.A")</f>
        <v>0</v>
      </c>
      <c r="E466" s="353">
        <v>0</v>
      </c>
      <c r="F466" s="353">
        <v>2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34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0.89473684210526316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50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0.92592592592592593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0" t="s">
        <v>405</v>
      </c>
      <c r="B473" s="410"/>
      <c r="C473" s="410"/>
      <c r="D473" s="410"/>
      <c r="E473" s="410"/>
      <c r="F473" s="410"/>
      <c r="G473" s="96"/>
    </row>
    <row r="474" spans="1:7" ht="21" customHeight="1" x14ac:dyDescent="0.4">
      <c r="A474" s="191">
        <f>B11</f>
        <v>43683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8" t="s">
        <v>304</v>
      </c>
      <c r="B508" s="408"/>
      <c r="C508" s="408"/>
      <c r="D508" s="408"/>
      <c r="E508" s="408"/>
      <c r="F508" s="408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09" t="s">
        <v>97</v>
      </c>
      <c r="B520" s="409"/>
      <c r="C520" s="409"/>
      <c r="D520" s="409"/>
      <c r="E520" s="409"/>
      <c r="F520" s="409"/>
      <c r="G520" s="96"/>
    </row>
    <row r="521" spans="1:7" ht="22.5" customHeight="1" x14ac:dyDescent="0.4">
      <c r="A521" s="191">
        <f>B11</f>
        <v>43683</v>
      </c>
      <c r="B521" s="96"/>
      <c r="C521" s="96"/>
      <c r="D521" s="114"/>
      <c r="E521" s="114"/>
      <c r="F521" s="114"/>
      <c r="G521" s="96"/>
    </row>
    <row r="522" spans="1:7" ht="21" x14ac:dyDescent="0.4">
      <c r="A522" s="419" t="s">
        <v>28</v>
      </c>
      <c r="B522" s="421" t="s">
        <v>29</v>
      </c>
      <c r="C522" s="422"/>
      <c r="D522" s="374" t="s">
        <v>42</v>
      </c>
      <c r="E522" s="375" t="s">
        <v>264</v>
      </c>
      <c r="F522" s="375" t="s">
        <v>295</v>
      </c>
      <c r="G522" s="96"/>
    </row>
    <row r="523" spans="1:7" ht="21" x14ac:dyDescent="0.4">
      <c r="A523" s="420"/>
      <c r="B523" s="249" t="s">
        <v>32</v>
      </c>
      <c r="C523" s="250" t="s">
        <v>31</v>
      </c>
      <c r="D523" s="374"/>
      <c r="E523" s="375"/>
      <c r="F523" s="375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23"/>
      <c r="D525" s="423"/>
      <c r="E525" s="423"/>
      <c r="F525" s="424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4" t="s">
        <v>34</v>
      </c>
      <c r="B532" s="395"/>
      <c r="C532" s="396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4" t="s">
        <v>33</v>
      </c>
      <c r="B533" s="395"/>
      <c r="C533" s="396"/>
      <c r="D533" s="298">
        <f>D532/(COUNT(B526:C531)*2)</f>
        <v>1</v>
      </c>
      <c r="E533" s="202"/>
      <c r="F533" s="202"/>
      <c r="G533" s="96"/>
    </row>
    <row r="534" spans="1:7" ht="21" x14ac:dyDescent="0.4">
      <c r="A534" s="372"/>
      <c r="B534" s="372"/>
      <c r="C534" s="372"/>
      <c r="D534" s="372"/>
      <c r="E534" s="372"/>
      <c r="F534" s="37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05"/>
      <c r="C546" s="405"/>
      <c r="D546" s="405"/>
      <c r="E546" s="405"/>
      <c r="F546" s="405"/>
      <c r="G546" s="405"/>
    </row>
    <row r="547" spans="1:7" ht="35.25" customHeight="1" x14ac:dyDescent="0.4">
      <c r="A547" s="290" t="s">
        <v>304</v>
      </c>
      <c r="B547" s="265"/>
      <c r="C547" s="415"/>
      <c r="D547" s="415"/>
      <c r="E547" s="415"/>
      <c r="F547" s="416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>
        <f>IF(D555=1, 2, IF(AND(D555&lt;1,D555&gt;0), 1, IF(D555=0,"0","NA")))</f>
        <v>2</v>
      </c>
      <c r="C555" s="104"/>
      <c r="D555" s="319">
        <f>IFERROR(E555/F555,"N.A")</f>
        <v>1</v>
      </c>
      <c r="E555" s="353">
        <v>2</v>
      </c>
      <c r="F555" s="353">
        <v>2</v>
      </c>
      <c r="G555" s="96"/>
    </row>
    <row r="556" spans="1:7" ht="21" x14ac:dyDescent="0.4">
      <c r="A556" s="417" t="s">
        <v>34</v>
      </c>
      <c r="B556" s="417"/>
      <c r="C556" s="418"/>
      <c r="D556" s="327">
        <f>SUM(B548:C555,B536:C545)</f>
        <v>34</v>
      </c>
      <c r="E556" s="90"/>
      <c r="F556" s="96"/>
      <c r="G556" s="96"/>
    </row>
    <row r="557" spans="1:7" ht="21" x14ac:dyDescent="0.4">
      <c r="A557" s="417" t="s">
        <v>33</v>
      </c>
      <c r="B557" s="417"/>
      <c r="C557" s="417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2"/>
      <c r="B562" s="372"/>
      <c r="C562" s="372"/>
      <c r="D562" s="372"/>
      <c r="E562" s="372"/>
      <c r="F562" s="372"/>
      <c r="G562" s="96"/>
    </row>
    <row r="563" spans="1:7" ht="22.5" x14ac:dyDescent="0.45">
      <c r="A563" s="433" t="s">
        <v>19</v>
      </c>
      <c r="B563" s="433"/>
      <c r="C563" s="433"/>
      <c r="D563" s="433"/>
      <c r="E563" s="433"/>
      <c r="F563" s="433"/>
      <c r="G563" s="96"/>
    </row>
    <row r="564" spans="1:7" ht="22.5" x14ac:dyDescent="0.4">
      <c r="A564" s="198">
        <f>B11</f>
        <v>43683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5" t="s">
        <v>10</v>
      </c>
      <c r="B568" s="426"/>
      <c r="C568" s="426"/>
      <c r="D568" s="426"/>
      <c r="E568" s="426"/>
      <c r="F568" s="427"/>
      <c r="G568" s="96"/>
    </row>
    <row r="569" spans="1:7" ht="84" x14ac:dyDescent="0.4">
      <c r="A569" s="103" t="s">
        <v>86</v>
      </c>
      <c r="B569" s="104">
        <v>1</v>
      </c>
      <c r="C569" s="104"/>
      <c r="D569" s="105" t="s">
        <v>525</v>
      </c>
      <c r="E569" s="105" t="s">
        <v>527</v>
      </c>
      <c r="F569" s="105" t="s">
        <v>293</v>
      </c>
      <c r="G569" s="96"/>
    </row>
    <row r="570" spans="1:7" ht="42" x14ac:dyDescent="0.4">
      <c r="A570" s="103" t="s">
        <v>45</v>
      </c>
      <c r="B570" s="104">
        <v>1</v>
      </c>
      <c r="C570" s="104"/>
      <c r="D570" s="105" t="s">
        <v>485</v>
      </c>
      <c r="E570" s="105" t="s">
        <v>526</v>
      </c>
      <c r="F570" s="105" t="s">
        <v>293</v>
      </c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84" x14ac:dyDescent="0.4">
      <c r="A577" s="103" t="s">
        <v>217</v>
      </c>
      <c r="B577" s="104">
        <v>1</v>
      </c>
      <c r="C577" s="104"/>
      <c r="D577" s="105" t="s">
        <v>528</v>
      </c>
      <c r="E577" s="105" t="s">
        <v>529</v>
      </c>
      <c r="F577" s="105" t="s">
        <v>292</v>
      </c>
      <c r="G577" s="96"/>
    </row>
    <row r="578" spans="1:7" ht="21" x14ac:dyDescent="0.4">
      <c r="A578" s="417" t="s">
        <v>34</v>
      </c>
      <c r="B578" s="417"/>
      <c r="C578" s="418"/>
      <c r="D578" s="327">
        <f>SUM(B569:C577)</f>
        <v>15</v>
      </c>
      <c r="E578" s="90"/>
      <c r="F578" s="96"/>
      <c r="G578" s="96"/>
    </row>
    <row r="579" spans="1:7" ht="21" x14ac:dyDescent="0.4">
      <c r="A579" s="417" t="s">
        <v>33</v>
      </c>
      <c r="B579" s="417"/>
      <c r="C579" s="417"/>
      <c r="D579" s="298">
        <f>D578/(COUNT(B569:C577)*2)</f>
        <v>0.83333333333333337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8" t="s">
        <v>23</v>
      </c>
      <c r="B581" s="429"/>
      <c r="C581" s="429"/>
      <c r="D581" s="429"/>
      <c r="E581" s="429"/>
      <c r="F581" s="430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487</v>
      </c>
      <c r="E582" s="106" t="s">
        <v>486</v>
      </c>
      <c r="F582" s="105" t="s">
        <v>293</v>
      </c>
      <c r="G582" s="96"/>
    </row>
    <row r="583" spans="1:7" ht="78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530</v>
      </c>
      <c r="E583" s="105" t="s">
        <v>488</v>
      </c>
      <c r="F583" s="105" t="s">
        <v>293</v>
      </c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1" t="s">
        <v>370</v>
      </c>
      <c r="B588" s="432"/>
      <c r="C588" s="432"/>
      <c r="D588" s="432"/>
      <c r="E588" s="432"/>
      <c r="F588" s="432"/>
      <c r="G588" s="432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 t="s">
        <v>30</v>
      </c>
      <c r="C595" s="104"/>
      <c r="D595" s="319">
        <f>IFERROR(E595/F595,"N.A")</f>
        <v>0</v>
      </c>
      <c r="E595" s="353">
        <v>0</v>
      </c>
      <c r="F595" s="353">
        <v>3</v>
      </c>
      <c r="G595" s="96"/>
    </row>
    <row r="596" spans="1:7" ht="21" x14ac:dyDescent="0.4">
      <c r="A596" s="417" t="s">
        <v>34</v>
      </c>
      <c r="B596" s="417"/>
      <c r="C596" s="418"/>
      <c r="D596" s="327">
        <f>SUM(B589:C595,B582:C587)</f>
        <v>11</v>
      </c>
      <c r="E596" s="90"/>
      <c r="F596" s="96"/>
      <c r="G596" s="96"/>
    </row>
    <row r="597" spans="1:7" ht="21" x14ac:dyDescent="0.4">
      <c r="A597" s="417" t="s">
        <v>33</v>
      </c>
      <c r="B597" s="417"/>
      <c r="C597" s="417"/>
      <c r="D597" s="298">
        <f>D596/(COUNT(B582:C587,B589:C595)*2)</f>
        <v>0.42307692307692307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26</v>
      </c>
      <c r="E599" s="239"/>
      <c r="F599" s="239"/>
      <c r="G599" s="96"/>
    </row>
    <row r="600" spans="1:7" ht="22.5" x14ac:dyDescent="0.45">
      <c r="A600" s="439" t="s">
        <v>168</v>
      </c>
      <c r="B600" s="440"/>
      <c r="C600" s="441"/>
      <c r="D600" s="127">
        <f>D599/(COUNT(B569:C577,B589:C595,B582:C587)*2)</f>
        <v>0.59090909090909094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3" t="s">
        <v>8</v>
      </c>
      <c r="B602" s="433"/>
      <c r="C602" s="433"/>
      <c r="D602" s="433"/>
      <c r="E602" s="433"/>
      <c r="F602" s="433"/>
      <c r="G602" s="96"/>
    </row>
    <row r="603" spans="1:7" ht="22.5" x14ac:dyDescent="0.4">
      <c r="A603" s="129">
        <f>B11</f>
        <v>43683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4" t="s">
        <v>29</v>
      </c>
      <c r="C604" s="374"/>
      <c r="D604" s="374" t="s">
        <v>42</v>
      </c>
      <c r="E604" s="375" t="s">
        <v>264</v>
      </c>
      <c r="F604" s="375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4"/>
      <c r="E605" s="375"/>
      <c r="F605" s="375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434"/>
      <c r="D607" s="434"/>
      <c r="E607" s="434"/>
      <c r="F607" s="43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7" t="s">
        <v>34</v>
      </c>
      <c r="B616" s="417"/>
      <c r="C616" s="417"/>
      <c r="D616" s="327">
        <f>SUM(B608:C615)</f>
        <v>16</v>
      </c>
      <c r="E616" s="436"/>
      <c r="F616" s="401"/>
      <c r="G616" s="96"/>
    </row>
    <row r="617" spans="1:7" ht="21" x14ac:dyDescent="0.4">
      <c r="A617" s="417" t="s">
        <v>33</v>
      </c>
      <c r="B617" s="417"/>
      <c r="C617" s="417"/>
      <c r="D617" s="298">
        <f>D616/(COUNT(B608:C615)*2)</f>
        <v>1</v>
      </c>
      <c r="E617" s="437"/>
      <c r="F617" s="407"/>
      <c r="G617" s="96"/>
    </row>
    <row r="618" spans="1:7" ht="21" x14ac:dyDescent="0.4">
      <c r="A618" s="128"/>
      <c r="B618" s="96"/>
      <c r="C618" s="438"/>
      <c r="D618" s="438"/>
      <c r="E618" s="438"/>
      <c r="F618" s="43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4" t="s">
        <v>34</v>
      </c>
      <c r="B629" s="395"/>
      <c r="C629" s="396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4"/>
      <c r="D632" s="434"/>
      <c r="E632" s="434"/>
      <c r="F632" s="43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4" t="s">
        <v>34</v>
      </c>
      <c r="B639" s="395"/>
      <c r="C639" s="39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3"/>
      <c r="B641" s="443"/>
      <c r="C641" s="443"/>
      <c r="D641" s="443"/>
      <c r="E641" s="443"/>
      <c r="F641" s="443"/>
      <c r="G641" s="443"/>
    </row>
    <row r="642" spans="1:7" ht="24.75" x14ac:dyDescent="0.4">
      <c r="A642" s="284" t="s">
        <v>26</v>
      </c>
      <c r="B642" s="434"/>
      <c r="C642" s="434"/>
      <c r="D642" s="434"/>
      <c r="E642" s="434"/>
      <c r="F642" s="43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5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4" t="s">
        <v>304</v>
      </c>
      <c r="B650" s="445"/>
      <c r="C650" s="445"/>
      <c r="D650" s="445"/>
      <c r="E650" s="445"/>
      <c r="F650" s="44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126" x14ac:dyDescent="0.4">
      <c r="A654" s="310" t="s">
        <v>311</v>
      </c>
      <c r="B654" s="104">
        <v>0</v>
      </c>
      <c r="C654" s="118">
        <f>IF(B654=0, -5, "0")</f>
        <v>-5</v>
      </c>
      <c r="D654" s="355" t="s">
        <v>532</v>
      </c>
      <c r="E654" s="354" t="s">
        <v>531</v>
      </c>
      <c r="F654" s="105" t="s">
        <v>292</v>
      </c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 t="str">
        <f>IF(D657=1, 2, IF(AND(D657&lt;1,D657&gt;0), 1, IF(D657=0,"0","NA")))</f>
        <v>0</v>
      </c>
      <c r="C657" s="104"/>
      <c r="D657" s="319">
        <f>IFERROR(E657/F657,"N.A")</f>
        <v>0</v>
      </c>
      <c r="E657" s="353">
        <v>0</v>
      </c>
      <c r="F657" s="353"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0.65384615384615385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0.875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3" t="s">
        <v>535</v>
      </c>
      <c r="B665" s="433"/>
      <c r="C665" s="433"/>
      <c r="D665" s="433"/>
      <c r="E665" s="433"/>
      <c r="F665" s="433"/>
      <c r="G665" s="96"/>
    </row>
    <row r="666" spans="1:7" ht="21" x14ac:dyDescent="0.4">
      <c r="A666" s="198">
        <f>B11</f>
        <v>43683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4" t="s">
        <v>29</v>
      </c>
      <c r="C667" s="374"/>
      <c r="D667" s="374" t="s">
        <v>42</v>
      </c>
      <c r="E667" s="375" t="s">
        <v>264</v>
      </c>
      <c r="F667" s="375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4"/>
      <c r="E668" s="375"/>
      <c r="F668" s="375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63" x14ac:dyDescent="0.4">
      <c r="A685" s="213" t="s">
        <v>374</v>
      </c>
      <c r="B685" s="104">
        <v>1</v>
      </c>
      <c r="C685" s="118"/>
      <c r="D685" s="356" t="s">
        <v>533</v>
      </c>
      <c r="E685" s="354" t="s">
        <v>534</v>
      </c>
      <c r="F685" s="105" t="s">
        <v>292</v>
      </c>
      <c r="G685" s="96"/>
    </row>
    <row r="686" spans="1:7" ht="96.75" customHeight="1" x14ac:dyDescent="0.4">
      <c r="A686" s="208" t="s">
        <v>312</v>
      </c>
      <c r="B686" s="104">
        <v>1</v>
      </c>
      <c r="C686" s="118"/>
      <c r="D686" s="103" t="s">
        <v>536</v>
      </c>
      <c r="E686" s="105" t="s">
        <v>489</v>
      </c>
      <c r="F686" s="105" t="s">
        <v>293</v>
      </c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3">
        <v>1</v>
      </c>
      <c r="F689" s="353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34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0.94444444444444442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2" t="s">
        <v>439</v>
      </c>
      <c r="B693" s="442"/>
      <c r="C693" s="442"/>
      <c r="D693" s="442"/>
      <c r="E693" s="442"/>
      <c r="F693" s="442"/>
      <c r="G693" s="215"/>
    </row>
    <row r="694" spans="1:7" ht="21" customHeight="1" x14ac:dyDescent="0.4">
      <c r="A694" s="198">
        <f>B11</f>
        <v>43683</v>
      </c>
      <c r="B694" s="96"/>
      <c r="C694" s="96"/>
      <c r="D694" s="214"/>
      <c r="E694" s="214"/>
      <c r="F694" s="214"/>
      <c r="G694" s="215"/>
    </row>
    <row r="695" spans="1:7" ht="21" x14ac:dyDescent="0.4">
      <c r="A695" s="452" t="s">
        <v>28</v>
      </c>
      <c r="B695" s="421" t="s">
        <v>29</v>
      </c>
      <c r="C695" s="421"/>
      <c r="D695" s="374" t="s">
        <v>42</v>
      </c>
      <c r="E695" s="375" t="s">
        <v>264</v>
      </c>
      <c r="F695" s="375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4"/>
      <c r="E696" s="375"/>
      <c r="F696" s="375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449" t="s">
        <v>299</v>
      </c>
      <c r="B698" s="450"/>
      <c r="C698" s="450"/>
      <c r="D698" s="450"/>
      <c r="E698" s="450"/>
      <c r="F698" s="451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1" x14ac:dyDescent="0.4">
      <c r="A703" s="213" t="s">
        <v>315</v>
      </c>
      <c r="B703" s="216">
        <v>2</v>
      </c>
      <c r="C703" s="216"/>
      <c r="D703" s="133"/>
      <c r="E703" s="133"/>
      <c r="F703" s="160"/>
      <c r="G703" s="215"/>
    </row>
    <row r="704" spans="1:7" ht="21" x14ac:dyDescent="0.4">
      <c r="A704" s="108" t="s">
        <v>34</v>
      </c>
      <c r="B704" s="447"/>
      <c r="C704" s="448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7"/>
      <c r="C705" s="448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9" t="s">
        <v>300</v>
      </c>
      <c r="B707" s="450"/>
      <c r="C707" s="450"/>
      <c r="D707" s="450"/>
      <c r="E707" s="450"/>
      <c r="F707" s="45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0.48484848484848481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594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0.85838150289017345</v>
      </c>
      <c r="E719" s="3"/>
      <c r="F719" s="3"/>
    </row>
  </sheetData>
  <sheetProtection algorithmName="SHA-512" hashValue="kA+1IpliHes5pbCqtmFMLfF/YdSkpp8qvzBkCW8F90H7Fei5mwAfpAKJu8NxKhua484sE9JksBa8gRshxkdpmA==" saltValue="JNykM9oM75pgX5L73odYLg==" spinCount="100000" sheet="1" objects="1" scenarios="1" formatCells="0" formatColumns="0" formatRows="0"/>
  <mergeCells count="154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Normal="90" zoomScaleSheetLayoutView="100" workbookViewId="0">
      <selection activeCell="F208" sqref="F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4"/>
      <c r="E1" s="454"/>
      <c r="F1" s="454"/>
      <c r="G1" s="454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5" t="s">
        <v>46</v>
      </c>
      <c r="B6" s="455"/>
      <c r="C6" s="455"/>
      <c r="D6" s="455"/>
      <c r="E6" s="455"/>
      <c r="F6" s="455"/>
      <c r="G6" s="79"/>
    </row>
    <row r="7" spans="1:7" s="2" customFormat="1" ht="21.75" customHeight="1" x14ac:dyDescent="0.45">
      <c r="A7" s="456" t="str">
        <f>'Page de garde'!D18</f>
        <v>Ksour Essef</v>
      </c>
      <c r="B7" s="456"/>
      <c r="C7" s="456"/>
      <c r="D7" s="456"/>
      <c r="E7" s="456"/>
      <c r="F7" s="456"/>
      <c r="G7" s="79"/>
    </row>
    <row r="8" spans="1:7" s="2" customFormat="1" ht="24" x14ac:dyDescent="0.45">
      <c r="A8" s="4" t="s">
        <v>39</v>
      </c>
      <c r="B8" s="457" t="str">
        <f>'A3 Exploitation'!B9:F9</f>
        <v>Mr Yassine ELLOUMI</v>
      </c>
      <c r="C8" s="457"/>
      <c r="D8" s="457"/>
      <c r="E8" s="457"/>
      <c r="F8" s="457"/>
      <c r="G8" s="79"/>
    </row>
    <row r="9" spans="1:7" s="2" customFormat="1" ht="24" x14ac:dyDescent="0.45">
      <c r="A9" s="5" t="s">
        <v>41</v>
      </c>
      <c r="B9" s="458" t="str">
        <f>'A3 Exploitation'!B10:F10</f>
        <v>Dir Magasin</v>
      </c>
      <c r="C9" s="458"/>
      <c r="D9" s="458"/>
      <c r="E9" s="458"/>
      <c r="F9" s="458"/>
      <c r="G9" s="79"/>
    </row>
    <row r="10" spans="1:7" s="2" customFormat="1" ht="24" x14ac:dyDescent="0.45">
      <c r="A10" s="4" t="s">
        <v>40</v>
      </c>
      <c r="B10" s="453">
        <f>'A3 Exploitation'!B11:F11</f>
        <v>43683</v>
      </c>
      <c r="C10" s="453"/>
      <c r="D10" s="453"/>
      <c r="E10" s="453"/>
      <c r="F10" s="453"/>
      <c r="G10" s="79"/>
    </row>
    <row r="11" spans="1:7" s="2" customFormat="1" ht="24" x14ac:dyDescent="0.45">
      <c r="A11" s="4" t="s">
        <v>248</v>
      </c>
      <c r="B11" s="462">
        <f>D215</f>
        <v>0.90350877192982459</v>
      </c>
      <c r="C11" s="462"/>
      <c r="D11" s="462"/>
      <c r="E11" s="462"/>
      <c r="F11" s="462"/>
      <c r="G11" s="79"/>
    </row>
    <row r="12" spans="1:7" s="2" customFormat="1" ht="22.5" x14ac:dyDescent="0.45">
      <c r="A12" s="1"/>
      <c r="D12" s="366"/>
      <c r="E12" s="366"/>
      <c r="F12" s="366"/>
      <c r="G12" s="366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158</v>
      </c>
      <c r="F13" s="464" t="s">
        <v>159</v>
      </c>
    </row>
    <row r="14" spans="1:7" s="2" customFormat="1" ht="12.75" customHeight="1" x14ac:dyDescent="0.3">
      <c r="A14" s="463"/>
      <c r="B14" s="18" t="s">
        <v>32</v>
      </c>
      <c r="C14" s="18" t="s">
        <v>31</v>
      </c>
      <c r="D14" s="464"/>
      <c r="E14" s="464"/>
      <c r="F14" s="464"/>
      <c r="G14" s="78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7" t="s">
        <v>0</v>
      </c>
      <c r="B16" s="468"/>
      <c r="C16" s="468"/>
      <c r="D16" s="468"/>
      <c r="E16" s="468"/>
      <c r="F16" s="468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9" t="s">
        <v>34</v>
      </c>
      <c r="B22" s="470"/>
      <c r="C22" s="471"/>
      <c r="D22" s="330">
        <f>SUM(B17:C21)</f>
        <v>10</v>
      </c>
    </row>
    <row r="23" spans="1:7" x14ac:dyDescent="0.3">
      <c r="A23" s="459" t="s">
        <v>249</v>
      </c>
      <c r="B23" s="460"/>
      <c r="C23" s="461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9" t="s">
        <v>34</v>
      </c>
      <c r="B33" s="460"/>
      <c r="C33" s="461"/>
      <c r="D33" s="329">
        <f>SUM(B26:C32)</f>
        <v>14</v>
      </c>
    </row>
    <row r="34" spans="1:6" x14ac:dyDescent="0.3">
      <c r="A34" s="459" t="s">
        <v>249</v>
      </c>
      <c r="B34" s="460"/>
      <c r="C34" s="461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9" t="s">
        <v>34</v>
      </c>
      <c r="B42" s="460"/>
      <c r="C42" s="461"/>
      <c r="D42" s="329">
        <f>SUM(B37:C41)</f>
        <v>10</v>
      </c>
    </row>
    <row r="43" spans="1:6" x14ac:dyDescent="0.3">
      <c r="A43" s="459" t="s">
        <v>249</v>
      </c>
      <c r="B43" s="460"/>
      <c r="C43" s="46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4" t="s">
        <v>405</v>
      </c>
      <c r="B45" s="475"/>
      <c r="C45" s="475"/>
      <c r="D45" s="475"/>
      <c r="E45" s="475"/>
      <c r="F45" s="476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9" t="s">
        <v>34</v>
      </c>
      <c r="B58" s="460"/>
      <c r="C58" s="461"/>
      <c r="D58" s="341">
        <f>SUM(B46:C57)</f>
        <v>0</v>
      </c>
    </row>
    <row r="59" spans="1:6" x14ac:dyDescent="0.3">
      <c r="A59" s="459" t="s">
        <v>249</v>
      </c>
      <c r="B59" s="460"/>
      <c r="C59" s="46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7" t="s">
        <v>19</v>
      </c>
      <c r="B61" s="478"/>
      <c r="C61" s="478"/>
      <c r="D61" s="478"/>
      <c r="E61" s="478"/>
      <c r="F61" s="478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9" t="s">
        <v>34</v>
      </c>
      <c r="B68" s="460"/>
      <c r="C68" s="461"/>
      <c r="D68" s="329">
        <f>SUM(B62:C67)</f>
        <v>12</v>
      </c>
    </row>
    <row r="69" spans="1:6" x14ac:dyDescent="0.3">
      <c r="A69" s="459" t="s">
        <v>249</v>
      </c>
      <c r="B69" s="460"/>
      <c r="C69" s="461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75.75" x14ac:dyDescent="0.35">
      <c r="A72" s="25" t="s">
        <v>146</v>
      </c>
      <c r="B72" s="55">
        <v>0</v>
      </c>
      <c r="C72" s="6">
        <f>IF(B72=0, -5, "0")</f>
        <v>-5</v>
      </c>
      <c r="D72" s="357" t="s">
        <v>537</v>
      </c>
      <c r="E72" s="357" t="s">
        <v>549</v>
      </c>
      <c r="F72" s="55" t="s">
        <v>293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9" t="s">
        <v>34</v>
      </c>
      <c r="B79" s="460"/>
      <c r="C79" s="461"/>
      <c r="D79" s="329">
        <f>SUM(B72:C78)</f>
        <v>7</v>
      </c>
    </row>
    <row r="80" spans="1:6" x14ac:dyDescent="0.3">
      <c r="A80" s="459" t="s">
        <v>249</v>
      </c>
      <c r="B80" s="460"/>
      <c r="C80" s="461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357"/>
      <c r="E85" s="357"/>
      <c r="F85" s="55"/>
    </row>
    <row r="86" spans="1:6" ht="19.5" x14ac:dyDescent="0.4">
      <c r="A86" s="6" t="s">
        <v>204</v>
      </c>
      <c r="B86" s="61">
        <v>0</v>
      </c>
      <c r="C86" s="62"/>
      <c r="D86" s="357" t="s">
        <v>538</v>
      </c>
      <c r="E86" s="357" t="s">
        <v>490</v>
      </c>
      <c r="F86" s="55" t="s">
        <v>293</v>
      </c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9" t="s">
        <v>34</v>
      </c>
      <c r="B100" s="460"/>
      <c r="C100" s="461"/>
      <c r="D100" s="329">
        <f>SUM(B83:C99)</f>
        <v>28</v>
      </c>
    </row>
    <row r="101" spans="1:6" x14ac:dyDescent="0.3">
      <c r="A101" s="459" t="s">
        <v>249</v>
      </c>
      <c r="B101" s="460"/>
      <c r="C101" s="461"/>
      <c r="D101" s="17">
        <f>D100/(COUNT(B83:C99)*2)</f>
        <v>0.93333333333333335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357"/>
      <c r="E114" s="357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357"/>
      <c r="E115" s="357"/>
      <c r="F115" s="55"/>
    </row>
    <row r="116" spans="1:6" ht="45.75" x14ac:dyDescent="0.35">
      <c r="A116" s="27" t="s">
        <v>251</v>
      </c>
      <c r="B116" s="69">
        <v>1</v>
      </c>
      <c r="C116" s="6" t="str">
        <f>IF(B116=0, -5, "0")</f>
        <v>0</v>
      </c>
      <c r="D116" s="357" t="s">
        <v>471</v>
      </c>
      <c r="E116" s="357" t="s">
        <v>539</v>
      </c>
      <c r="F116" s="55" t="s">
        <v>292</v>
      </c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9" t="s">
        <v>34</v>
      </c>
      <c r="B118" s="460"/>
      <c r="C118" s="461"/>
      <c r="D118" s="329">
        <f>SUM(B104:C117)</f>
        <v>23</v>
      </c>
    </row>
    <row r="119" spans="1:6" x14ac:dyDescent="0.3">
      <c r="A119" s="459" t="s">
        <v>249</v>
      </c>
      <c r="B119" s="460"/>
      <c r="C119" s="461"/>
      <c r="D119" s="17">
        <f>D118/(COUNT(B104:C117)*2)</f>
        <v>0.95833333333333337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9" t="s">
        <v>34</v>
      </c>
      <c r="B134" s="460"/>
      <c r="C134" s="461"/>
      <c r="D134" s="329">
        <f>SUM(B123:C133)</f>
        <v>22</v>
      </c>
    </row>
    <row r="135" spans="1:6" x14ac:dyDescent="0.3">
      <c r="A135" s="459" t="s">
        <v>249</v>
      </c>
      <c r="B135" s="460"/>
      <c r="C135" s="461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9" t="s">
        <v>34</v>
      </c>
      <c r="B149" s="460"/>
      <c r="C149" s="461"/>
      <c r="D149" s="329">
        <f>SUM(B138:C148)</f>
        <v>20</v>
      </c>
    </row>
    <row r="150" spans="1:6" x14ac:dyDescent="0.3">
      <c r="A150" s="459" t="s">
        <v>249</v>
      </c>
      <c r="B150" s="460"/>
      <c r="C150" s="461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0</v>
      </c>
      <c r="C163" s="56"/>
      <c r="D163" s="56" t="s">
        <v>491</v>
      </c>
      <c r="E163" s="55" t="s">
        <v>493</v>
      </c>
      <c r="F163" s="55" t="s">
        <v>292</v>
      </c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9" t="s">
        <v>34</v>
      </c>
      <c r="B165" s="460"/>
      <c r="C165" s="461"/>
      <c r="D165" s="329">
        <f>SUM(B153:C164)</f>
        <v>22</v>
      </c>
    </row>
    <row r="166" spans="1:6" x14ac:dyDescent="0.3">
      <c r="A166" s="459" t="s">
        <v>249</v>
      </c>
      <c r="B166" s="460"/>
      <c r="C166" s="461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33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540</v>
      </c>
      <c r="E171" s="56" t="s">
        <v>541</v>
      </c>
      <c r="F171" s="55" t="s">
        <v>292</v>
      </c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9" t="s">
        <v>34</v>
      </c>
      <c r="B177" s="470"/>
      <c r="C177" s="471"/>
      <c r="D177" s="330">
        <f>SUM(B169:C176)</f>
        <v>15</v>
      </c>
    </row>
    <row r="178" spans="1:6" x14ac:dyDescent="0.3">
      <c r="A178" s="459" t="s">
        <v>249</v>
      </c>
      <c r="B178" s="460"/>
      <c r="C178" s="461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542</v>
      </c>
      <c r="E183" s="56" t="s">
        <v>473</v>
      </c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9" t="s">
        <v>34</v>
      </c>
      <c r="B185" s="460"/>
      <c r="C185" s="461"/>
      <c r="D185" s="329">
        <f>SUM(B181:C184)</f>
        <v>7</v>
      </c>
    </row>
    <row r="186" spans="1:6" x14ac:dyDescent="0.3">
      <c r="A186" s="459" t="s">
        <v>249</v>
      </c>
      <c r="B186" s="460"/>
      <c r="C186" s="461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9" t="s">
        <v>15</v>
      </c>
      <c r="B188" s="480"/>
      <c r="C188" s="480"/>
      <c r="D188" s="480"/>
      <c r="E188" s="480"/>
      <c r="F188" s="480"/>
    </row>
    <row r="189" spans="1:6" ht="49.5" x14ac:dyDescent="0.3">
      <c r="A189" s="6" t="s">
        <v>150</v>
      </c>
      <c r="B189" s="55">
        <v>0</v>
      </c>
      <c r="C189" s="55"/>
      <c r="D189" s="56" t="s">
        <v>550</v>
      </c>
      <c r="E189" s="56" t="s">
        <v>543</v>
      </c>
      <c r="F189" s="55" t="s">
        <v>292</v>
      </c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9" t="s">
        <v>34</v>
      </c>
      <c r="B193" s="460"/>
      <c r="C193" s="461"/>
      <c r="D193" s="329">
        <f>SUM(B189:C192)</f>
        <v>6</v>
      </c>
    </row>
    <row r="194" spans="1:7" x14ac:dyDescent="0.3">
      <c r="A194" s="459" t="s">
        <v>249</v>
      </c>
      <c r="B194" s="460"/>
      <c r="C194" s="461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ht="33" x14ac:dyDescent="0.3">
      <c r="A197" s="26" t="s">
        <v>268</v>
      </c>
      <c r="B197" s="55">
        <v>0</v>
      </c>
      <c r="C197" s="55"/>
      <c r="D197" s="56" t="s">
        <v>548</v>
      </c>
      <c r="E197" s="56" t="s">
        <v>492</v>
      </c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9" t="s">
        <v>34</v>
      </c>
      <c r="B202" s="460"/>
      <c r="C202" s="461"/>
      <c r="D202" s="329">
        <f>SUM(B197:C201)</f>
        <v>8</v>
      </c>
    </row>
    <row r="203" spans="1:7" x14ac:dyDescent="0.3">
      <c r="A203" s="459" t="s">
        <v>249</v>
      </c>
      <c r="B203" s="460"/>
      <c r="C203" s="461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ht="33" x14ac:dyDescent="0.3">
      <c r="A206" s="26" t="s">
        <v>302</v>
      </c>
      <c r="B206" s="55">
        <v>1</v>
      </c>
      <c r="C206" s="55"/>
      <c r="D206" s="55" t="s">
        <v>544</v>
      </c>
      <c r="E206" s="56" t="s">
        <v>545</v>
      </c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82.5" x14ac:dyDescent="0.3">
      <c r="A208" s="6" t="s">
        <v>265</v>
      </c>
      <c r="B208" s="55">
        <v>1</v>
      </c>
      <c r="C208" s="55"/>
      <c r="D208" s="56" t="s">
        <v>546</v>
      </c>
      <c r="E208" s="56" t="s">
        <v>547</v>
      </c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9" t="s">
        <v>34</v>
      </c>
      <c r="B210" s="460"/>
      <c r="C210" s="461"/>
      <c r="D210" s="34">
        <f>SUM(B206:C209)</f>
        <v>2</v>
      </c>
    </row>
    <row r="211" spans="1:6" x14ac:dyDescent="0.3">
      <c r="A211" s="459" t="s">
        <v>249</v>
      </c>
      <c r="B211" s="460"/>
      <c r="C211" s="461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206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0.90350877192982459</v>
      </c>
    </row>
  </sheetData>
  <sheetProtection algorithmName="SHA-512" hashValue="n6A/vrTGaYKRD4Qj3kn5orpbAqJiI0wqKiAlWIBWR86RdaBV+muMGOW1bxvm7t7rWKloa5SPsJiMAwvexpt4eA==" saltValue="gzkIbAQCgf/To4O9msYAhw==" spinCount="100000" sheet="1" objects="1" scenarios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0" zoomScaleNormal="100" workbookViewId="0">
      <selection activeCell="F656" sqref="F656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366"/>
      <c r="E1" s="366"/>
      <c r="F1" s="366"/>
      <c r="G1" s="366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367" t="s">
        <v>149</v>
      </c>
      <c r="B7" s="367"/>
      <c r="C7" s="367"/>
      <c r="D7" s="367"/>
      <c r="E7" s="367"/>
      <c r="F7" s="367"/>
      <c r="G7" s="93"/>
    </row>
    <row r="8" spans="1:7" ht="22.5" x14ac:dyDescent="0.45">
      <c r="A8" s="368" t="str">
        <f>'Page de garde'!D18</f>
        <v>Ksour Essef</v>
      </c>
      <c r="B8" s="368"/>
      <c r="C8" s="368"/>
      <c r="D8" s="368"/>
      <c r="E8" s="368"/>
      <c r="F8" s="368"/>
      <c r="G8" s="93"/>
    </row>
    <row r="9" spans="1:7" ht="22.5" x14ac:dyDescent="0.45">
      <c r="A9" s="94" t="s">
        <v>39</v>
      </c>
      <c r="B9" s="369" t="s">
        <v>551</v>
      </c>
      <c r="C9" s="369"/>
      <c r="D9" s="369"/>
      <c r="E9" s="369"/>
      <c r="F9" s="369"/>
      <c r="G9" s="93"/>
    </row>
    <row r="10" spans="1:7" ht="22.5" x14ac:dyDescent="0.45">
      <c r="A10" s="95" t="s">
        <v>41</v>
      </c>
      <c r="B10" s="370" t="s">
        <v>552</v>
      </c>
      <c r="C10" s="370"/>
      <c r="D10" s="370"/>
      <c r="E10" s="370"/>
      <c r="F10" s="370"/>
      <c r="G10" s="93"/>
    </row>
    <row r="11" spans="1:7" ht="22.5" x14ac:dyDescent="0.45">
      <c r="A11" s="94" t="s">
        <v>40</v>
      </c>
      <c r="B11" s="371">
        <v>43802</v>
      </c>
      <c r="C11" s="371"/>
      <c r="D11" s="371"/>
      <c r="E11" s="371"/>
      <c r="F11" s="371"/>
      <c r="G11" s="93"/>
    </row>
    <row r="12" spans="1:7" ht="22.5" x14ac:dyDescent="0.45">
      <c r="A12" s="94" t="s">
        <v>198</v>
      </c>
      <c r="B12" s="376">
        <f>D719</f>
        <v>0.8267605633802817</v>
      </c>
      <c r="C12" s="376"/>
      <c r="D12" s="376"/>
      <c r="E12" s="376"/>
      <c r="F12" s="376"/>
      <c r="G12" s="93"/>
    </row>
    <row r="13" spans="1:7" ht="22.5" x14ac:dyDescent="0.45">
      <c r="A13" s="92"/>
      <c r="B13" s="90"/>
      <c r="C13" s="90"/>
      <c r="D13" s="366"/>
      <c r="E13" s="366"/>
      <c r="F13" s="366"/>
      <c r="G13" s="366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43802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4" t="s">
        <v>29</v>
      </c>
      <c r="C17" s="374"/>
      <c r="D17" s="374" t="s">
        <v>42</v>
      </c>
      <c r="E17" s="375" t="s">
        <v>264</v>
      </c>
      <c r="F17" s="375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4"/>
      <c r="E18" s="375"/>
      <c r="F18" s="375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 t="s">
        <v>292</v>
      </c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21">
        <f>COUNTIF('A3 Exploitation'!F21:F42,"ok")</f>
        <v>3</v>
      </c>
      <c r="F43" s="321">
        <f>COUNTA('A3 Exploitation'!F21:F42)</f>
        <v>3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372"/>
      <c r="B49" s="372"/>
      <c r="C49" s="372"/>
      <c r="D49" s="372"/>
      <c r="E49" s="372"/>
      <c r="F49" s="372"/>
      <c r="G49" s="372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43802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4" t="s">
        <v>29</v>
      </c>
      <c r="C52" s="374"/>
      <c r="D52" s="374" t="s">
        <v>42</v>
      </c>
      <c r="E52" s="375" t="s">
        <v>264</v>
      </c>
      <c r="F52" s="375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4"/>
      <c r="E53" s="375"/>
      <c r="F53" s="375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384"/>
      <c r="B64" s="385"/>
      <c r="C64" s="385"/>
      <c r="D64" s="385"/>
      <c r="E64" s="385"/>
      <c r="F64" s="385"/>
      <c r="G64" s="385"/>
    </row>
    <row r="65" spans="1:7" ht="43.5" customHeight="1" x14ac:dyDescent="0.4">
      <c r="A65" s="380" t="s">
        <v>341</v>
      </c>
      <c r="B65" s="380"/>
      <c r="C65" s="380"/>
      <c r="D65" s="380"/>
      <c r="E65" s="380"/>
      <c r="F65" s="38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87" t="s">
        <v>342</v>
      </c>
      <c r="B84" s="387"/>
      <c r="C84" s="387"/>
      <c r="D84" s="387"/>
      <c r="E84" s="387"/>
      <c r="F84" s="387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377"/>
      <c r="B101" s="378"/>
      <c r="C101" s="378"/>
      <c r="D101" s="378"/>
      <c r="E101" s="378"/>
      <c r="F101" s="379"/>
      <c r="G101" s="96"/>
    </row>
    <row r="102" spans="1:7" ht="46.5" customHeight="1" x14ac:dyDescent="0.4">
      <c r="A102" s="380" t="s">
        <v>343</v>
      </c>
      <c r="B102" s="380"/>
      <c r="C102" s="380"/>
      <c r="D102" s="380"/>
      <c r="E102" s="380"/>
      <c r="F102" s="38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377"/>
      <c r="B109" s="378"/>
      <c r="C109" s="378"/>
      <c r="D109" s="378"/>
      <c r="E109" s="378"/>
      <c r="F109" s="379"/>
      <c r="G109" s="96"/>
    </row>
    <row r="110" spans="1:7" ht="39.75" customHeight="1" x14ac:dyDescent="0.4">
      <c r="A110" s="380" t="s">
        <v>375</v>
      </c>
      <c r="B110" s="380"/>
      <c r="C110" s="380"/>
      <c r="D110" s="380"/>
      <c r="E110" s="380"/>
      <c r="F110" s="38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378"/>
      <c r="B118" s="378"/>
      <c r="C118" s="378"/>
      <c r="D118" s="378"/>
      <c r="E118" s="378"/>
      <c r="F118" s="378"/>
      <c r="G118" s="96"/>
    </row>
    <row r="119" spans="1:7" ht="22.5" x14ac:dyDescent="0.4">
      <c r="A119" s="380" t="s">
        <v>304</v>
      </c>
      <c r="B119" s="380"/>
      <c r="C119" s="380"/>
      <c r="D119" s="380"/>
      <c r="E119" s="380"/>
      <c r="F119" s="38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381"/>
      <c r="B130" s="381"/>
      <c r="C130" s="381"/>
      <c r="D130" s="381"/>
      <c r="E130" s="381"/>
      <c r="F130" s="381"/>
      <c r="G130" s="96"/>
    </row>
    <row r="131" spans="1:16384" ht="22.5" customHeight="1" x14ac:dyDescent="0.4">
      <c r="A131" s="382" t="s">
        <v>404</v>
      </c>
      <c r="B131" s="382"/>
      <c r="C131" s="382"/>
      <c r="D131" s="382"/>
      <c r="E131" s="382"/>
      <c r="F131" s="382"/>
      <c r="G131" s="96"/>
    </row>
    <row r="132" spans="1:16384" ht="22.5" customHeight="1" x14ac:dyDescent="0.4">
      <c r="A132" s="383"/>
      <c r="B132" s="383"/>
      <c r="C132" s="383"/>
      <c r="D132" s="383"/>
      <c r="E132" s="383"/>
      <c r="F132" s="383"/>
      <c r="G132" s="96"/>
    </row>
    <row r="133" spans="1:16384" s="258" customFormat="1" ht="22.5" customHeight="1" x14ac:dyDescent="0.25">
      <c r="A133" s="373" t="s">
        <v>28</v>
      </c>
      <c r="B133" s="374" t="s">
        <v>29</v>
      </c>
      <c r="C133" s="374"/>
      <c r="D133" s="374" t="s">
        <v>42</v>
      </c>
      <c r="E133" s="375" t="s">
        <v>264</v>
      </c>
      <c r="F133" s="375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4"/>
      <c r="E134" s="375"/>
      <c r="F134" s="375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389" t="s">
        <v>441</v>
      </c>
      <c r="B137" s="389"/>
      <c r="C137" s="389"/>
      <c r="D137" s="389"/>
      <c r="E137" s="389"/>
      <c r="F137" s="38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63" x14ac:dyDescent="0.4">
      <c r="A139" s="107" t="s">
        <v>327</v>
      </c>
      <c r="B139" s="104">
        <v>0</v>
      </c>
      <c r="C139" s="107"/>
      <c r="D139" s="107" t="s">
        <v>553</v>
      </c>
      <c r="E139" s="107"/>
      <c r="F139" s="209" t="s">
        <v>292</v>
      </c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388" t="s">
        <v>340</v>
      </c>
      <c r="B144" s="388"/>
      <c r="C144" s="388"/>
      <c r="D144" s="388"/>
      <c r="E144" s="388"/>
      <c r="F144" s="388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42" x14ac:dyDescent="0.4">
      <c r="A151" s="107" t="s">
        <v>331</v>
      </c>
      <c r="B151" s="252">
        <v>0</v>
      </c>
      <c r="C151" s="107"/>
      <c r="D151" s="107" t="s">
        <v>554</v>
      </c>
      <c r="E151" s="107"/>
      <c r="F151" s="209" t="s">
        <v>292</v>
      </c>
      <c r="G151" s="96"/>
    </row>
    <row r="152" spans="1:7" ht="126" x14ac:dyDescent="0.4">
      <c r="A152" s="224" t="s">
        <v>358</v>
      </c>
      <c r="B152" s="252">
        <v>1</v>
      </c>
      <c r="C152" s="118" t="str">
        <f>IF(B152=0, -10, "0")</f>
        <v>0</v>
      </c>
      <c r="D152" s="107" t="s">
        <v>576</v>
      </c>
      <c r="E152" s="107"/>
      <c r="F152" s="209" t="s">
        <v>292</v>
      </c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63" x14ac:dyDescent="0.4">
      <c r="A154" s="107" t="s">
        <v>140</v>
      </c>
      <c r="B154" s="252">
        <v>0</v>
      </c>
      <c r="C154" s="107"/>
      <c r="D154" s="107" t="s">
        <v>556</v>
      </c>
      <c r="E154" s="107"/>
      <c r="F154" s="209" t="s">
        <v>292</v>
      </c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377"/>
      <c r="B161" s="378"/>
      <c r="C161" s="378"/>
      <c r="D161" s="378"/>
      <c r="E161" s="378"/>
      <c r="F161" s="378"/>
      <c r="G161" s="96"/>
    </row>
    <row r="162" spans="1:7" ht="32.25" customHeight="1" x14ac:dyDescent="0.4">
      <c r="A162" s="389" t="s">
        <v>442</v>
      </c>
      <c r="B162" s="389"/>
      <c r="C162" s="389"/>
      <c r="D162" s="389"/>
      <c r="E162" s="389"/>
      <c r="F162" s="38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68" x14ac:dyDescent="0.4">
      <c r="A166" s="107" t="s">
        <v>334</v>
      </c>
      <c r="B166" s="104">
        <v>0</v>
      </c>
      <c r="C166" s="107"/>
      <c r="D166" s="107" t="s">
        <v>555</v>
      </c>
      <c r="E166" s="106"/>
      <c r="F166" s="209" t="s">
        <v>292</v>
      </c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390"/>
      <c r="B172" s="391"/>
      <c r="C172" s="391"/>
      <c r="D172" s="391"/>
      <c r="E172" s="391"/>
      <c r="F172" s="391"/>
      <c r="G172" s="96"/>
    </row>
    <row r="173" spans="1:7" ht="32.25" customHeight="1" x14ac:dyDescent="0.4">
      <c r="A173" s="389" t="s">
        <v>304</v>
      </c>
      <c r="B173" s="389"/>
      <c r="C173" s="389"/>
      <c r="D173" s="389"/>
      <c r="E173" s="389"/>
      <c r="F173" s="38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f>IF(D181=1, 2, IF(AND(D181&lt;1,D181&gt;0), 1, IF(D181=0,"0","NA")))</f>
        <v>1</v>
      </c>
      <c r="C181" s="103"/>
      <c r="D181" s="319">
        <f>IFERROR(E181/F181,"N.A")</f>
        <v>0.33333333333333331</v>
      </c>
      <c r="E181" s="321">
        <f>COUNTIF('A3 Exploitation'!F138:F180,"ok")</f>
        <v>1</v>
      </c>
      <c r="F181" s="321">
        <f>COUNTA('A3 Exploitation'!F138:F180)</f>
        <v>3</v>
      </c>
      <c r="G181" s="96"/>
    </row>
    <row r="182" spans="1:7" ht="22.5" x14ac:dyDescent="0.4">
      <c r="A182" s="231" t="s">
        <v>418</v>
      </c>
      <c r="B182" s="392"/>
      <c r="C182" s="393"/>
      <c r="D182" s="243">
        <f>SUM(B145:C160,B174:C181,B163:C171,B138:C142)</f>
        <v>66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0.86842105263157898</v>
      </c>
      <c r="E183" s="90"/>
      <c r="F183" s="96"/>
      <c r="G183" s="96"/>
    </row>
    <row r="184" spans="1:7" ht="21" x14ac:dyDescent="0.4">
      <c r="A184" s="400"/>
      <c r="B184" s="400"/>
      <c r="C184" s="400"/>
      <c r="D184" s="400"/>
      <c r="E184" s="400"/>
      <c r="F184" s="40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43802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4" t="s">
        <v>29</v>
      </c>
      <c r="C187" s="374"/>
      <c r="D187" s="374" t="s">
        <v>42</v>
      </c>
      <c r="E187" s="375" t="s">
        <v>264</v>
      </c>
      <c r="F187" s="375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4"/>
      <c r="E188" s="375"/>
      <c r="F188" s="375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84" x14ac:dyDescent="0.4">
      <c r="A191" s="130" t="s">
        <v>49</v>
      </c>
      <c r="B191" s="104">
        <v>0</v>
      </c>
      <c r="C191" s="104"/>
      <c r="D191" s="105" t="s">
        <v>557</v>
      </c>
      <c r="E191" s="105" t="s">
        <v>558</v>
      </c>
      <c r="F191" s="105" t="s">
        <v>293</v>
      </c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4" t="s">
        <v>34</v>
      </c>
      <c r="B199" s="395"/>
      <c r="C199" s="396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372"/>
      <c r="B201" s="372"/>
      <c r="C201" s="372"/>
      <c r="D201" s="372"/>
      <c r="E201" s="372"/>
      <c r="F201" s="372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0</v>
      </c>
      <c r="C203" s="104"/>
      <c r="D203" s="141" t="s">
        <v>504</v>
      </c>
      <c r="E203" s="141" t="s">
        <v>468</v>
      </c>
      <c r="F203" s="105" t="s">
        <v>293</v>
      </c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84" x14ac:dyDescent="0.4">
      <c r="A214" s="139" t="s">
        <v>378</v>
      </c>
      <c r="B214" s="104">
        <v>0</v>
      </c>
      <c r="C214" s="159">
        <f>IF(B214=0, -5, "0")</f>
        <v>-5</v>
      </c>
      <c r="D214" s="105" t="s">
        <v>559</v>
      </c>
      <c r="E214" s="105"/>
      <c r="F214" s="105" t="s">
        <v>292</v>
      </c>
      <c r="G214" s="96"/>
    </row>
    <row r="215" spans="1:7" ht="147.75" x14ac:dyDescent="0.45">
      <c r="A215" s="184" t="s">
        <v>132</v>
      </c>
      <c r="B215" s="104">
        <v>0</v>
      </c>
      <c r="C215" s="118">
        <f>IF(B215=0, -10, "0")</f>
        <v>-10</v>
      </c>
      <c r="D215" s="145" t="s">
        <v>560</v>
      </c>
      <c r="E215" s="105"/>
      <c r="F215" s="105" t="s">
        <v>292</v>
      </c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0</v>
      </c>
      <c r="C219" s="166"/>
      <c r="D219" s="105" t="s">
        <v>577</v>
      </c>
      <c r="E219" s="106"/>
      <c r="F219" s="105" t="s">
        <v>292</v>
      </c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4" t="s">
        <v>34</v>
      </c>
      <c r="B223" s="395"/>
      <c r="C223" s="396"/>
      <c r="D223" s="123">
        <f>SUM(B203:C222)</f>
        <v>17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0.38636363636363635</v>
      </c>
      <c r="E224" s="90"/>
      <c r="F224" s="96"/>
      <c r="G224" s="96"/>
    </row>
    <row r="225" spans="1:7" ht="21" x14ac:dyDescent="0.4">
      <c r="A225" s="372"/>
      <c r="B225" s="372"/>
      <c r="C225" s="372"/>
      <c r="D225" s="372"/>
      <c r="E225" s="372"/>
      <c r="F225" s="372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397" t="s">
        <v>304</v>
      </c>
      <c r="B232" s="398"/>
      <c r="C232" s="398"/>
      <c r="D232" s="39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0</v>
      </c>
      <c r="C234" s="166"/>
      <c r="D234" s="105" t="s">
        <v>593</v>
      </c>
      <c r="E234" s="105"/>
      <c r="F234" s="105" t="s">
        <v>292</v>
      </c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1</v>
      </c>
      <c r="C240" s="137"/>
      <c r="D240" s="319">
        <f>IFERROR(E240/F240,"N.A")</f>
        <v>0.75</v>
      </c>
      <c r="E240" s="321">
        <f>COUNTIF('A3 Exploitation'!F191:F239,"ok")</f>
        <v>3</v>
      </c>
      <c r="F240" s="321">
        <f>COUNTA('A3 Exploitation'!F191:F239)</f>
        <v>4</v>
      </c>
      <c r="G240" s="96"/>
    </row>
    <row r="241" spans="1:7" ht="21" x14ac:dyDescent="0.4">
      <c r="A241" s="394" t="s">
        <v>34</v>
      </c>
      <c r="B241" s="395"/>
      <c r="C241" s="396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0.88461538461538458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54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>
        <f>D244/(COUNT(B227:C231,B191:C198,B203:C222,B233:C240)*2)</f>
        <v>0.62790697674418605</v>
      </c>
      <c r="E245" s="90"/>
      <c r="F245" s="96"/>
      <c r="G245" s="96"/>
    </row>
    <row r="246" spans="1:7" ht="21" x14ac:dyDescent="0.4">
      <c r="A246" s="372"/>
      <c r="B246" s="372"/>
      <c r="C246" s="372"/>
      <c r="D246" s="372"/>
      <c r="E246" s="372"/>
      <c r="F246" s="372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43802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4" t="s">
        <v>29</v>
      </c>
      <c r="C249" s="374"/>
      <c r="D249" s="374" t="s">
        <v>42</v>
      </c>
      <c r="E249" s="375" t="s">
        <v>264</v>
      </c>
      <c r="F249" s="375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4"/>
      <c r="E250" s="375"/>
      <c r="F250" s="375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4" t="s">
        <v>34</v>
      </c>
      <c r="B261" s="395"/>
      <c r="C261" s="396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42" x14ac:dyDescent="0.4">
      <c r="A266" s="103" t="s">
        <v>106</v>
      </c>
      <c r="B266" s="104">
        <v>0</v>
      </c>
      <c r="C266" s="104"/>
      <c r="D266" s="141" t="s">
        <v>561</v>
      </c>
      <c r="E266" s="106"/>
      <c r="F266" s="105" t="s">
        <v>292</v>
      </c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63" x14ac:dyDescent="0.4">
      <c r="A273" s="168" t="s">
        <v>379</v>
      </c>
      <c r="B273" s="104">
        <v>0</v>
      </c>
      <c r="C273" s="140">
        <f>IF(B273=0, -5, "0")</f>
        <v>-5</v>
      </c>
      <c r="D273" s="157" t="s">
        <v>562</v>
      </c>
      <c r="E273" s="105"/>
      <c r="F273" s="105" t="s">
        <v>292</v>
      </c>
      <c r="G273" s="96"/>
    </row>
    <row r="274" spans="1:7" ht="42" x14ac:dyDescent="0.4">
      <c r="A274" s="103" t="s">
        <v>116</v>
      </c>
      <c r="B274" s="104">
        <v>0</v>
      </c>
      <c r="C274" s="104"/>
      <c r="D274" s="157" t="s">
        <v>594</v>
      </c>
      <c r="E274" s="106"/>
      <c r="F274" s="105" t="s">
        <v>293</v>
      </c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51.7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563</v>
      </c>
      <c r="E276" s="106"/>
      <c r="F276" s="105" t="s">
        <v>293</v>
      </c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1"/>
      <c r="B286" s="401"/>
      <c r="C286" s="401"/>
      <c r="D286" s="401"/>
      <c r="E286" s="401"/>
      <c r="F286" s="401"/>
      <c r="G286" s="96"/>
    </row>
    <row r="287" spans="1:7" ht="31.5" customHeight="1" x14ac:dyDescent="0.4">
      <c r="A287" s="402" t="s">
        <v>304</v>
      </c>
      <c r="B287" s="402"/>
      <c r="C287" s="402"/>
      <c r="D287" s="402"/>
      <c r="E287" s="402"/>
      <c r="F287" s="402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78" customHeight="1" x14ac:dyDescent="0.4">
      <c r="A289" s="103" t="s">
        <v>296</v>
      </c>
      <c r="B289" s="104">
        <v>0</v>
      </c>
      <c r="C289" s="104"/>
      <c r="D289" s="105" t="s">
        <v>595</v>
      </c>
      <c r="E289" s="106"/>
      <c r="F289" s="105" t="s">
        <v>292</v>
      </c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0.66666666666666663</v>
      </c>
      <c r="E295" s="321">
        <f>COUNTIF('A3 Exploitation'!F253:F294,"ok")</f>
        <v>4</v>
      </c>
      <c r="F295" s="321">
        <f>COUNTA('A3 Exploitation'!F253:F294)</f>
        <v>6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43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0.71666666666666667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59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>
        <f>D299/(COUNT(B253:C260,B265:C285,B288:C295)*2)</f>
        <v>0.77631578947368418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43802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4" t="s">
        <v>29</v>
      </c>
      <c r="C304" s="374"/>
      <c r="D304" s="374" t="s">
        <v>42</v>
      </c>
      <c r="E304" s="375" t="s">
        <v>264</v>
      </c>
      <c r="F304" s="375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4"/>
      <c r="E305" s="375"/>
      <c r="F305" s="375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 t="s">
        <v>564</v>
      </c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84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565</v>
      </c>
      <c r="E332" s="106"/>
      <c r="F332" s="105" t="s">
        <v>293</v>
      </c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0.63157894736842102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5"/>
      <c r="B352" s="405"/>
      <c r="C352" s="405"/>
      <c r="D352" s="405"/>
      <c r="E352" s="405"/>
      <c r="F352" s="405"/>
      <c r="G352" s="405"/>
    </row>
    <row r="353" spans="1:7" ht="32.25" customHeight="1" x14ac:dyDescent="0.4">
      <c r="A353" s="406" t="s">
        <v>304</v>
      </c>
      <c r="B353" s="406"/>
      <c r="C353" s="406"/>
      <c r="D353" s="406"/>
      <c r="E353" s="406"/>
      <c r="F353" s="406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0.66666666666666663</v>
      </c>
      <c r="E361" s="321">
        <f>COUNTIF('A3 Exploitation'!F308:F360,"ok")</f>
        <v>2</v>
      </c>
      <c r="F361" s="321">
        <f>COUNTA('A3 Exploitation'!F308:F360)</f>
        <v>3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33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0.97058823529411764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73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0.82954545454545459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43802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4" t="s">
        <v>29</v>
      </c>
      <c r="C370" s="374"/>
      <c r="D370" s="374" t="s">
        <v>42</v>
      </c>
      <c r="E370" s="375" t="s">
        <v>264</v>
      </c>
      <c r="F370" s="375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4"/>
      <c r="E371" s="375"/>
      <c r="F371" s="375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63" x14ac:dyDescent="0.4">
      <c r="A374" s="130" t="s">
        <v>115</v>
      </c>
      <c r="B374" s="104">
        <v>0</v>
      </c>
      <c r="C374" s="104"/>
      <c r="D374" s="131" t="s">
        <v>553</v>
      </c>
      <c r="E374" s="106"/>
      <c r="F374" s="105" t="s">
        <v>292</v>
      </c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63" x14ac:dyDescent="0.4">
      <c r="A407" s="103" t="s">
        <v>148</v>
      </c>
      <c r="B407" s="104">
        <v>0</v>
      </c>
      <c r="C407" s="104"/>
      <c r="D407" s="156" t="s">
        <v>566</v>
      </c>
      <c r="E407" s="106"/>
      <c r="F407" s="105" t="s">
        <v>292</v>
      </c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03"/>
      <c r="B410" s="386"/>
      <c r="C410" s="386"/>
      <c r="D410" s="386"/>
      <c r="E410" s="386"/>
      <c r="F410" s="386"/>
      <c r="G410" s="386"/>
    </row>
    <row r="411" spans="1:7" ht="24.75" x14ac:dyDescent="0.4">
      <c r="A411" s="404" t="s">
        <v>313</v>
      </c>
      <c r="B411" s="404"/>
      <c r="C411" s="404"/>
      <c r="D411" s="404"/>
      <c r="E411" s="404"/>
      <c r="F411" s="404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21">
        <f>COUNTIF('A3 Exploitation'!F374:F418,"ok")</f>
        <v>3</v>
      </c>
      <c r="F419" s="321">
        <f>COUNTA('A3 Exploitation'!F374:F418)</f>
        <v>3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54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0.9642857142857143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74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>
        <f>D423/(COUNT(B374:C384,B389:C409,B412:C419)*2)</f>
        <v>0.94871794871794868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43802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4" t="s">
        <v>29</v>
      </c>
      <c r="C428" s="374"/>
      <c r="D428" s="374" t="s">
        <v>42</v>
      </c>
      <c r="E428" s="375" t="s">
        <v>264</v>
      </c>
      <c r="F428" s="375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4"/>
      <c r="E429" s="375"/>
      <c r="F429" s="375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84" x14ac:dyDescent="0.4">
      <c r="A432" s="192" t="s">
        <v>6</v>
      </c>
      <c r="B432" s="104">
        <v>0</v>
      </c>
      <c r="C432" s="104"/>
      <c r="D432" s="105" t="s">
        <v>567</v>
      </c>
      <c r="E432" s="106"/>
      <c r="F432" s="105" t="s">
        <v>292</v>
      </c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14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0.875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04" t="s">
        <v>304</v>
      </c>
      <c r="B459" s="404"/>
      <c r="C459" s="404"/>
      <c r="D459" s="404"/>
      <c r="E459" s="404"/>
      <c r="F459" s="404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21">
        <f>COUNTIF('A3 Exploitation'!F432:F465,"ok")</f>
        <v>4</v>
      </c>
      <c r="F466" s="321">
        <f>COUNTA('A3 Exploitation'!F432:F465)</f>
        <v>4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42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>
        <f>D470/(COUNT(B444:C457,B432:C439,B460:C466)*2)</f>
        <v>0.96551724137931039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0" t="s">
        <v>405</v>
      </c>
      <c r="B473" s="410"/>
      <c r="C473" s="410"/>
      <c r="D473" s="410"/>
      <c r="E473" s="410"/>
      <c r="F473" s="410"/>
      <c r="G473" s="96"/>
    </row>
    <row r="474" spans="1:7" ht="21" customHeight="1" x14ac:dyDescent="0.4">
      <c r="A474" s="191">
        <f>B11</f>
        <v>43802</v>
      </c>
      <c r="F474" s="2"/>
      <c r="G474" s="96"/>
    </row>
    <row r="475" spans="1:7" ht="21" x14ac:dyDescent="0.4">
      <c r="A475" s="411" t="s">
        <v>28</v>
      </c>
      <c r="B475" s="412" t="s">
        <v>29</v>
      </c>
      <c r="C475" s="412"/>
      <c r="D475" s="412" t="s">
        <v>42</v>
      </c>
      <c r="E475" s="413" t="s">
        <v>264</v>
      </c>
      <c r="F475" s="413" t="s">
        <v>295</v>
      </c>
      <c r="G475" s="96"/>
    </row>
    <row r="476" spans="1:7" ht="21" x14ac:dyDescent="0.4">
      <c r="A476" s="411"/>
      <c r="B476" s="254" t="s">
        <v>32</v>
      </c>
      <c r="C476" s="254" t="s">
        <v>31</v>
      </c>
      <c r="D476" s="412"/>
      <c r="E476" s="413"/>
      <c r="F476" s="413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1" t="s">
        <v>52</v>
      </c>
      <c r="B478" s="481"/>
      <c r="C478" s="481"/>
      <c r="D478" s="481"/>
      <c r="E478" s="481"/>
      <c r="F478" s="481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2" t="s">
        <v>443</v>
      </c>
      <c r="B484" s="483"/>
      <c r="C484" s="483"/>
      <c r="D484" s="483"/>
      <c r="E484" s="483"/>
      <c r="F484" s="483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4" t="s">
        <v>23</v>
      </c>
      <c r="B495" s="485"/>
      <c r="C495" s="485"/>
      <c r="D495" s="485"/>
      <c r="E495" s="485"/>
      <c r="F495" s="486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8" t="s">
        <v>304</v>
      </c>
      <c r="B508" s="408"/>
      <c r="C508" s="408"/>
      <c r="D508" s="408"/>
      <c r="E508" s="408"/>
      <c r="F508" s="408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09" t="s">
        <v>97</v>
      </c>
      <c r="B520" s="409"/>
      <c r="C520" s="409"/>
      <c r="D520" s="409"/>
      <c r="E520" s="409"/>
      <c r="F520" s="409"/>
      <c r="G520" s="96"/>
    </row>
    <row r="521" spans="1:7" ht="22.5" customHeight="1" x14ac:dyDescent="0.4">
      <c r="A521" s="191">
        <f>B11</f>
        <v>43802</v>
      </c>
      <c r="B521" s="96"/>
      <c r="C521" s="96"/>
      <c r="D521" s="114"/>
      <c r="E521" s="114"/>
      <c r="F521" s="114"/>
      <c r="G521" s="96"/>
    </row>
    <row r="522" spans="1:7" ht="21" x14ac:dyDescent="0.4">
      <c r="A522" s="419" t="s">
        <v>28</v>
      </c>
      <c r="B522" s="421" t="s">
        <v>29</v>
      </c>
      <c r="C522" s="422"/>
      <c r="D522" s="374" t="s">
        <v>42</v>
      </c>
      <c r="E522" s="375" t="s">
        <v>264</v>
      </c>
      <c r="F522" s="375" t="s">
        <v>295</v>
      </c>
      <c r="G522" s="96"/>
    </row>
    <row r="523" spans="1:7" ht="21" x14ac:dyDescent="0.4">
      <c r="A523" s="420"/>
      <c r="B523" s="249" t="s">
        <v>32</v>
      </c>
      <c r="C523" s="250" t="s">
        <v>31</v>
      </c>
      <c r="D523" s="374"/>
      <c r="E523" s="375"/>
      <c r="F523" s="375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23"/>
      <c r="D525" s="423"/>
      <c r="E525" s="423"/>
      <c r="F525" s="424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84" x14ac:dyDescent="0.4">
      <c r="A529" s="192" t="s">
        <v>145</v>
      </c>
      <c r="B529" s="104">
        <v>0</v>
      </c>
      <c r="C529" s="104"/>
      <c r="D529" s="103" t="s">
        <v>569</v>
      </c>
      <c r="E529" s="106"/>
      <c r="F529" s="105" t="s">
        <v>292</v>
      </c>
      <c r="G529" s="96"/>
    </row>
    <row r="530" spans="1:7" ht="66.75" customHeight="1" x14ac:dyDescent="0.45">
      <c r="A530" s="184" t="s">
        <v>48</v>
      </c>
      <c r="B530" s="104">
        <v>0</v>
      </c>
      <c r="C530" s="118">
        <f>IF(B530=0, -10, "0")</f>
        <v>-10</v>
      </c>
      <c r="D530" s="279" t="s">
        <v>568</v>
      </c>
      <c r="E530" s="274"/>
      <c r="F530" s="105" t="s">
        <v>292</v>
      </c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4" t="s">
        <v>34</v>
      </c>
      <c r="B532" s="395"/>
      <c r="C532" s="396"/>
      <c r="D532" s="315">
        <f>SUM(B526:C531)</f>
        <v>-2</v>
      </c>
      <c r="E532" s="202"/>
      <c r="F532" s="202"/>
      <c r="G532" s="96"/>
    </row>
    <row r="533" spans="1:7" ht="21" customHeight="1" x14ac:dyDescent="0.4">
      <c r="A533" s="394" t="s">
        <v>33</v>
      </c>
      <c r="B533" s="395"/>
      <c r="C533" s="396"/>
      <c r="D533" s="298">
        <f>D532/(COUNT(B526:C531)*2)</f>
        <v>-0.14285714285714285</v>
      </c>
      <c r="E533" s="202"/>
      <c r="F533" s="202"/>
      <c r="G533" s="96"/>
    </row>
    <row r="534" spans="1:7" ht="21" x14ac:dyDescent="0.4">
      <c r="A534" s="372"/>
      <c r="B534" s="372"/>
      <c r="C534" s="372"/>
      <c r="D534" s="372"/>
      <c r="E534" s="372"/>
      <c r="F534" s="372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4"/>
      <c r="B546" s="405"/>
      <c r="C546" s="405"/>
      <c r="D546" s="405"/>
      <c r="E546" s="405"/>
      <c r="F546" s="405"/>
      <c r="G546" s="405"/>
    </row>
    <row r="547" spans="1:7" ht="35.25" customHeight="1" x14ac:dyDescent="0.4">
      <c r="A547" s="290" t="s">
        <v>304</v>
      </c>
      <c r="B547" s="265"/>
      <c r="C547" s="415"/>
      <c r="D547" s="415"/>
      <c r="E547" s="415"/>
      <c r="F547" s="416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17" t="s">
        <v>34</v>
      </c>
      <c r="B556" s="417"/>
      <c r="C556" s="418"/>
      <c r="D556" s="345">
        <f>SUM(B548:C555,B536:C545)</f>
        <v>34</v>
      </c>
      <c r="E556" s="90"/>
      <c r="F556" s="96"/>
      <c r="G556" s="96"/>
    </row>
    <row r="557" spans="1:7" ht="21" x14ac:dyDescent="0.4">
      <c r="A557" s="417" t="s">
        <v>33</v>
      </c>
      <c r="B557" s="417"/>
      <c r="C557" s="417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32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>
        <f>D559/(COUNT(B536:C545,B526:C531,B548:C555)*2)</f>
        <v>0.66666666666666663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372"/>
      <c r="B562" s="372"/>
      <c r="C562" s="372"/>
      <c r="D562" s="372"/>
      <c r="E562" s="372"/>
      <c r="F562" s="372"/>
      <c r="G562" s="96"/>
    </row>
    <row r="563" spans="1:7" ht="22.5" x14ac:dyDescent="0.45">
      <c r="A563" s="433" t="s">
        <v>19</v>
      </c>
      <c r="B563" s="433"/>
      <c r="C563" s="433"/>
      <c r="D563" s="433"/>
      <c r="E563" s="433"/>
      <c r="F563" s="433"/>
      <c r="G563" s="96"/>
    </row>
    <row r="564" spans="1:7" ht="22.5" x14ac:dyDescent="0.4">
      <c r="A564" s="198">
        <f>B11</f>
        <v>43802</v>
      </c>
      <c r="B564" s="96"/>
      <c r="C564" s="96"/>
      <c r="D564" s="280"/>
      <c r="E564" s="280"/>
      <c r="F564" s="280"/>
      <c r="G564" s="96"/>
    </row>
    <row r="565" spans="1:7" ht="21" x14ac:dyDescent="0.4">
      <c r="A565" s="411" t="s">
        <v>28</v>
      </c>
      <c r="B565" s="412" t="s">
        <v>29</v>
      </c>
      <c r="C565" s="412"/>
      <c r="D565" s="412" t="s">
        <v>42</v>
      </c>
      <c r="E565" s="413" t="s">
        <v>264</v>
      </c>
      <c r="F565" s="413" t="s">
        <v>295</v>
      </c>
      <c r="G565" s="96"/>
    </row>
    <row r="566" spans="1:7" ht="21" x14ac:dyDescent="0.4">
      <c r="A566" s="411"/>
      <c r="B566" s="254" t="s">
        <v>32</v>
      </c>
      <c r="C566" s="254" t="s">
        <v>31</v>
      </c>
      <c r="D566" s="412"/>
      <c r="E566" s="413"/>
      <c r="F566" s="413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25" t="s">
        <v>10</v>
      </c>
      <c r="B568" s="426"/>
      <c r="C568" s="426"/>
      <c r="D568" s="426"/>
      <c r="E568" s="426"/>
      <c r="F568" s="427"/>
      <c r="G568" s="96"/>
    </row>
    <row r="569" spans="1:7" ht="84" x14ac:dyDescent="0.4">
      <c r="A569" s="103" t="s">
        <v>86</v>
      </c>
      <c r="B569" s="104">
        <v>0</v>
      </c>
      <c r="C569" s="104"/>
      <c r="D569" s="105" t="s">
        <v>525</v>
      </c>
      <c r="E569" s="105" t="s">
        <v>527</v>
      </c>
      <c r="F569" s="105" t="s">
        <v>293</v>
      </c>
      <c r="G569" s="96"/>
    </row>
    <row r="570" spans="1:7" ht="42" x14ac:dyDescent="0.4">
      <c r="A570" s="103" t="s">
        <v>45</v>
      </c>
      <c r="B570" s="104">
        <v>0</v>
      </c>
      <c r="C570" s="104"/>
      <c r="D570" s="105" t="s">
        <v>485</v>
      </c>
      <c r="E570" s="105" t="s">
        <v>526</v>
      </c>
      <c r="F570" s="105" t="s">
        <v>293</v>
      </c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17" t="s">
        <v>34</v>
      </c>
      <c r="B578" s="417"/>
      <c r="C578" s="418"/>
      <c r="D578" s="345">
        <f>SUM(B569:C577)</f>
        <v>14</v>
      </c>
      <c r="E578" s="90"/>
      <c r="F578" s="96"/>
      <c r="G578" s="96"/>
    </row>
    <row r="579" spans="1:7" ht="21" x14ac:dyDescent="0.4">
      <c r="A579" s="417" t="s">
        <v>33</v>
      </c>
      <c r="B579" s="417"/>
      <c r="C579" s="417"/>
      <c r="D579" s="298">
        <f>D578/(COUNT(B569:C577)*2)</f>
        <v>0.77777777777777779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28" t="s">
        <v>23</v>
      </c>
      <c r="B581" s="429"/>
      <c r="C581" s="429"/>
      <c r="D581" s="429"/>
      <c r="E581" s="429"/>
      <c r="F581" s="430"/>
      <c r="G581" s="96"/>
    </row>
    <row r="582" spans="1:7" ht="21" x14ac:dyDescent="0.4">
      <c r="A582" s="103" t="s">
        <v>87</v>
      </c>
      <c r="B582" s="104">
        <v>0</v>
      </c>
      <c r="C582" s="104"/>
      <c r="D582" s="105" t="s">
        <v>570</v>
      </c>
      <c r="E582" s="106"/>
      <c r="F582" s="105" t="s">
        <v>293</v>
      </c>
      <c r="G582" s="96"/>
    </row>
    <row r="583" spans="1:7" ht="100.5" customHeight="1" x14ac:dyDescent="0.45">
      <c r="A583" s="184" t="s">
        <v>7</v>
      </c>
      <c r="B583" s="104">
        <v>0</v>
      </c>
      <c r="C583" s="118">
        <f>IF(B583=0, -10, "0")</f>
        <v>-10</v>
      </c>
      <c r="D583" s="141" t="s">
        <v>573</v>
      </c>
      <c r="E583" s="106"/>
      <c r="F583" s="105" t="s">
        <v>293</v>
      </c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84" x14ac:dyDescent="0.4">
      <c r="A585" s="103" t="s">
        <v>184</v>
      </c>
      <c r="B585" s="104">
        <v>0</v>
      </c>
      <c r="C585" s="104"/>
      <c r="D585" s="241" t="s">
        <v>572</v>
      </c>
      <c r="E585" s="241"/>
      <c r="F585" s="105" t="s">
        <v>292</v>
      </c>
      <c r="G585" s="96"/>
    </row>
    <row r="586" spans="1:7" ht="63" x14ac:dyDescent="0.4">
      <c r="A586" s="309" t="s">
        <v>88</v>
      </c>
      <c r="B586" s="104">
        <v>1</v>
      </c>
      <c r="C586" s="140" t="str">
        <f>IF(B586=0, -5, "0")</f>
        <v>0</v>
      </c>
      <c r="D586" s="212" t="s">
        <v>571</v>
      </c>
      <c r="E586" s="212"/>
      <c r="F586" s="105" t="s">
        <v>293</v>
      </c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31" t="s">
        <v>370</v>
      </c>
      <c r="B588" s="432"/>
      <c r="C588" s="432"/>
      <c r="D588" s="432"/>
      <c r="E588" s="432"/>
      <c r="F588" s="432"/>
      <c r="G588" s="432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f>IF(D595=1, 2, IF(AND(D595&lt;1,D595&gt;0), 1, IF(D595=0,"0","NA")))</f>
        <v>1</v>
      </c>
      <c r="C595" s="104"/>
      <c r="D595" s="319">
        <f>IFERROR(E595/F595,"N.A")</f>
        <v>0.2</v>
      </c>
      <c r="E595" s="321">
        <f>COUNTIF('A3 Exploitation'!F569:F594,"ok")</f>
        <v>1</v>
      </c>
      <c r="F595" s="321">
        <f>COUNTA('A3 Exploitation'!F569:F594)</f>
        <v>5</v>
      </c>
      <c r="G595" s="96"/>
    </row>
    <row r="596" spans="1:7" ht="21" x14ac:dyDescent="0.4">
      <c r="A596" s="417" t="s">
        <v>34</v>
      </c>
      <c r="B596" s="417"/>
      <c r="C596" s="418"/>
      <c r="D596" s="345">
        <f>SUM(B589:C595,B582:C587)</f>
        <v>8</v>
      </c>
      <c r="E596" s="90"/>
      <c r="F596" s="96"/>
      <c r="G596" s="96"/>
    </row>
    <row r="597" spans="1:7" ht="21" x14ac:dyDescent="0.4">
      <c r="A597" s="417" t="s">
        <v>33</v>
      </c>
      <c r="B597" s="417"/>
      <c r="C597" s="417"/>
      <c r="D597" s="298">
        <f>D596/(COUNT(B582:C587,B589:C595)*2)</f>
        <v>0.2857142857142857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22</v>
      </c>
      <c r="E599" s="239"/>
      <c r="F599" s="239"/>
      <c r="G599" s="96"/>
    </row>
    <row r="600" spans="1:7" ht="22.5" x14ac:dyDescent="0.45">
      <c r="A600" s="439" t="s">
        <v>168</v>
      </c>
      <c r="B600" s="440"/>
      <c r="C600" s="441"/>
      <c r="D600" s="127">
        <f>D599/(COUNT(B569:C577,B589:C595,B582:C587)*2)</f>
        <v>0.47826086956521741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33" t="s">
        <v>8</v>
      </c>
      <c r="B602" s="433"/>
      <c r="C602" s="433"/>
      <c r="D602" s="433"/>
      <c r="E602" s="433"/>
      <c r="F602" s="433"/>
      <c r="G602" s="96"/>
    </row>
    <row r="603" spans="1:7" ht="22.5" x14ac:dyDescent="0.4">
      <c r="A603" s="129">
        <f>B11</f>
        <v>43802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4" t="s">
        <v>29</v>
      </c>
      <c r="C604" s="374"/>
      <c r="D604" s="374" t="s">
        <v>42</v>
      </c>
      <c r="E604" s="375" t="s">
        <v>264</v>
      </c>
      <c r="F604" s="375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4"/>
      <c r="E605" s="375"/>
      <c r="F605" s="375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434"/>
      <c r="D607" s="434"/>
      <c r="E607" s="434"/>
      <c r="F607" s="435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17" t="s">
        <v>34</v>
      </c>
      <c r="B616" s="417"/>
      <c r="C616" s="417"/>
      <c r="D616" s="345">
        <f>SUM(B608:C615)</f>
        <v>16</v>
      </c>
      <c r="E616" s="436"/>
      <c r="F616" s="401"/>
      <c r="G616" s="96"/>
    </row>
    <row r="617" spans="1:7" ht="21" x14ac:dyDescent="0.4">
      <c r="A617" s="417" t="s">
        <v>33</v>
      </c>
      <c r="B617" s="417"/>
      <c r="C617" s="417"/>
      <c r="D617" s="298">
        <f>D616/(COUNT(B608:C615)*2)</f>
        <v>1</v>
      </c>
      <c r="E617" s="437"/>
      <c r="F617" s="407"/>
      <c r="G617" s="96"/>
    </row>
    <row r="618" spans="1:7" ht="21" x14ac:dyDescent="0.4">
      <c r="A618" s="128"/>
      <c r="B618" s="96"/>
      <c r="C618" s="438"/>
      <c r="D618" s="438"/>
      <c r="E618" s="438"/>
      <c r="F618" s="43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4" t="s">
        <v>34</v>
      </c>
      <c r="B629" s="395"/>
      <c r="C629" s="396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434"/>
      <c r="D632" s="434"/>
      <c r="E632" s="434"/>
      <c r="F632" s="435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4" t="s">
        <v>34</v>
      </c>
      <c r="B639" s="395"/>
      <c r="C639" s="396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443"/>
      <c r="B641" s="443"/>
      <c r="C641" s="443"/>
      <c r="D641" s="443"/>
      <c r="E641" s="443"/>
      <c r="F641" s="443"/>
      <c r="G641" s="443"/>
    </row>
    <row r="642" spans="1:7" ht="24.75" x14ac:dyDescent="0.4">
      <c r="A642" s="284" t="s">
        <v>26</v>
      </c>
      <c r="B642" s="434"/>
      <c r="C642" s="434"/>
      <c r="D642" s="434"/>
      <c r="E642" s="434"/>
      <c r="F642" s="435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444" t="s">
        <v>304</v>
      </c>
      <c r="B650" s="445"/>
      <c r="C650" s="445"/>
      <c r="D650" s="445"/>
      <c r="E650" s="445"/>
      <c r="F650" s="44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63" x14ac:dyDescent="0.4">
      <c r="A654" s="310" t="s">
        <v>311</v>
      </c>
      <c r="B654" s="104">
        <v>1</v>
      </c>
      <c r="C654" s="118" t="str">
        <f>IF(B654=0, -5, "0")</f>
        <v>0</v>
      </c>
      <c r="D654" s="121" t="s">
        <v>574</v>
      </c>
      <c r="E654" s="122"/>
      <c r="F654" s="105" t="s">
        <v>292</v>
      </c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f>IF(D657=1, 2, IF(AND(D657&lt;1,D657&gt;0), 1, IF(D657=0,"0","NA")))</f>
        <v>2</v>
      </c>
      <c r="C657" s="104"/>
      <c r="D657" s="319">
        <f>IFERROR(E657/F657,"N.A")</f>
        <v>1</v>
      </c>
      <c r="E657" s="321">
        <f>COUNTIF('A3 Exploitation'!F608:F656,"ok")</f>
        <v>1</v>
      </c>
      <c r="F657" s="321">
        <f>COUNTA('A3 Exploitation'!F608:F656)</f>
        <v>1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0.9642857142857143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73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>
        <f>D661/(COUNT(B651:C657,B620:C628,B633:C638,B608:C615,B643:C649)*2)</f>
        <v>0.98648648648648651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33" t="s">
        <v>346</v>
      </c>
      <c r="B665" s="433"/>
      <c r="C665" s="433"/>
      <c r="D665" s="433"/>
      <c r="E665" s="433"/>
      <c r="F665" s="433"/>
      <c r="G665" s="96"/>
    </row>
    <row r="666" spans="1:7" ht="21" x14ac:dyDescent="0.4">
      <c r="A666" s="198">
        <f>B11</f>
        <v>43802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4" t="s">
        <v>29</v>
      </c>
      <c r="C667" s="374"/>
      <c r="D667" s="374" t="s">
        <v>42</v>
      </c>
      <c r="E667" s="375" t="s">
        <v>264</v>
      </c>
      <c r="F667" s="375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4"/>
      <c r="E668" s="375"/>
      <c r="F668" s="375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42" x14ac:dyDescent="0.4">
      <c r="A686" s="208" t="s">
        <v>312</v>
      </c>
      <c r="B686" s="104">
        <v>1</v>
      </c>
      <c r="C686" s="118"/>
      <c r="D686" s="103" t="s">
        <v>575</v>
      </c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21">
        <f>COUNTIF('A3 Exploitation'!F670:F688,"ok")</f>
        <v>1</v>
      </c>
      <c r="F689" s="321">
        <f>COUNTA('A3 Exploitation'!F670:F688)</f>
        <v>2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30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>
        <f>D690/(COUNT(B670:C689)*2)</f>
        <v>0.9375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442" t="s">
        <v>439</v>
      </c>
      <c r="B693" s="442"/>
      <c r="C693" s="442"/>
      <c r="D693" s="442"/>
      <c r="E693" s="442"/>
      <c r="F693" s="442"/>
      <c r="G693" s="215"/>
    </row>
    <row r="694" spans="1:7" ht="21" customHeight="1" x14ac:dyDescent="0.4">
      <c r="A694" s="198">
        <f>B11</f>
        <v>43802</v>
      </c>
      <c r="B694" s="96"/>
      <c r="C694" s="96"/>
      <c r="D694" s="214"/>
      <c r="E694" s="214"/>
      <c r="F694" s="214"/>
      <c r="G694" s="215"/>
    </row>
    <row r="695" spans="1:7" ht="21" x14ac:dyDescent="0.4">
      <c r="A695" s="452" t="s">
        <v>28</v>
      </c>
      <c r="B695" s="421" t="s">
        <v>29</v>
      </c>
      <c r="C695" s="421"/>
      <c r="D695" s="374" t="s">
        <v>42</v>
      </c>
      <c r="E695" s="375" t="s">
        <v>264</v>
      </c>
      <c r="F695" s="375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4"/>
      <c r="E696" s="375"/>
      <c r="F696" s="375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449" t="s">
        <v>299</v>
      </c>
      <c r="B698" s="450"/>
      <c r="C698" s="450"/>
      <c r="D698" s="450"/>
      <c r="E698" s="450"/>
      <c r="F698" s="451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447"/>
      <c r="C704" s="448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447"/>
      <c r="C705" s="448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449" t="s">
        <v>300</v>
      </c>
      <c r="B707" s="450"/>
      <c r="C707" s="450"/>
      <c r="D707" s="450"/>
      <c r="E707" s="450"/>
      <c r="F707" s="45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4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0.71166666666666667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587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0.8267605633802817</v>
      </c>
      <c r="E719" s="3"/>
      <c r="F719" s="3"/>
    </row>
  </sheetData>
  <sheetProtection formatCells="0" formatColumns="0" formatRows="0"/>
  <mergeCells count="157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583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3:B171 B633:B638 B105:B108 B374:B384 B460:B466 B85:B100 B39:B42 B412:B419 B536:B545 B584:B587 B120:B126 B651:B657 B526:B531 B288:B295 B320:B338 B444:B458 B509:B515 B496:B498 B582 B708:B710 B643:B649 B389:B409 B66:B82 B227:B231 B265:B285 B620:B628 B500:B506 B343:B351 B253:B260 B191:B198 B670:B689 B63 B233:B240 B432:B439 B518:B519 B30:B37 B548:B555 B589:B595 B113:B117 B569:B577 B308:B315 B479:B483 B485:B494 B608:B615 B354:B361 B56:B61 B103 B111 B145:B160 B174:B181 B203:B222 B699:B703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zoomScale="80" zoomScaleNormal="80" zoomScaleSheetLayoutView="80" workbookViewId="0">
      <selection activeCell="F197" sqref="F19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54"/>
      <c r="E1" s="454"/>
      <c r="F1" s="454"/>
      <c r="G1" s="454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55" t="s">
        <v>46</v>
      </c>
      <c r="B6" s="455"/>
      <c r="C6" s="455"/>
      <c r="D6" s="455"/>
      <c r="E6" s="455"/>
      <c r="F6" s="455"/>
      <c r="G6" s="79"/>
    </row>
    <row r="7" spans="1:7" s="2" customFormat="1" ht="21.75" customHeight="1" x14ac:dyDescent="0.45">
      <c r="A7" s="456" t="str">
        <f>'Page de garde'!D18</f>
        <v>Ksour Essef</v>
      </c>
      <c r="B7" s="456"/>
      <c r="C7" s="456"/>
      <c r="D7" s="456"/>
      <c r="E7" s="456"/>
      <c r="F7" s="456"/>
      <c r="G7" s="79"/>
    </row>
    <row r="8" spans="1:7" s="2" customFormat="1" ht="24" x14ac:dyDescent="0.45">
      <c r="A8" s="4" t="s">
        <v>39</v>
      </c>
      <c r="B8" s="457" t="str">
        <f>'A4 Exploitation'!B9:F9</f>
        <v>Dr Hatem KARAA</v>
      </c>
      <c r="C8" s="457"/>
      <c r="D8" s="457"/>
      <c r="E8" s="457"/>
      <c r="F8" s="457"/>
      <c r="G8" s="79"/>
    </row>
    <row r="9" spans="1:7" s="2" customFormat="1" ht="24" x14ac:dyDescent="0.45">
      <c r="A9" s="5" t="s">
        <v>41</v>
      </c>
      <c r="B9" s="458" t="str">
        <f>'A4 Exploitation'!B10:F10</f>
        <v>M Mohamed Ayat</v>
      </c>
      <c r="C9" s="458"/>
      <c r="D9" s="458"/>
      <c r="E9" s="458"/>
      <c r="F9" s="458"/>
      <c r="G9" s="79"/>
    </row>
    <row r="10" spans="1:7" s="2" customFormat="1" ht="24" x14ac:dyDescent="0.45">
      <c r="A10" s="4" t="s">
        <v>40</v>
      </c>
      <c r="B10" s="453">
        <f>'A4 Exploitation'!B11:F11</f>
        <v>43802</v>
      </c>
      <c r="C10" s="453"/>
      <c r="D10" s="453"/>
      <c r="E10" s="453"/>
      <c r="F10" s="453"/>
      <c r="G10" s="79"/>
    </row>
    <row r="11" spans="1:7" s="2" customFormat="1" ht="24" x14ac:dyDescent="0.45">
      <c r="A11" s="4" t="s">
        <v>248</v>
      </c>
      <c r="B11" s="462">
        <f>D215</f>
        <v>0.88073394495412849</v>
      </c>
      <c r="C11" s="462"/>
      <c r="D11" s="462"/>
      <c r="E11" s="462"/>
      <c r="F11" s="462"/>
      <c r="G11" s="79"/>
    </row>
    <row r="12" spans="1:7" s="2" customFormat="1" ht="22.5" x14ac:dyDescent="0.45">
      <c r="A12" s="1"/>
      <c r="D12" s="366"/>
      <c r="E12" s="366"/>
      <c r="F12" s="366"/>
      <c r="G12" s="366"/>
    </row>
    <row r="13" spans="1:7" s="2" customFormat="1" ht="11.25" customHeight="1" x14ac:dyDescent="0.3">
      <c r="A13" s="463" t="s">
        <v>28</v>
      </c>
      <c r="B13" s="464" t="s">
        <v>29</v>
      </c>
      <c r="C13" s="464"/>
      <c r="D13" s="464" t="s">
        <v>42</v>
      </c>
      <c r="E13" s="464" t="s">
        <v>158</v>
      </c>
      <c r="F13" s="464" t="s">
        <v>159</v>
      </c>
    </row>
    <row r="14" spans="1:7" s="2" customFormat="1" ht="12.75" customHeight="1" x14ac:dyDescent="0.3">
      <c r="A14" s="463"/>
      <c r="B14" s="18" t="s">
        <v>32</v>
      </c>
      <c r="C14" s="18" t="s">
        <v>31</v>
      </c>
      <c r="D14" s="464"/>
      <c r="E14" s="464"/>
      <c r="F14" s="464"/>
      <c r="G14" s="78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67" t="s">
        <v>0</v>
      </c>
      <c r="B16" s="468"/>
      <c r="C16" s="468"/>
      <c r="D16" s="468"/>
      <c r="E16" s="468"/>
      <c r="F16" s="468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69" t="s">
        <v>34</v>
      </c>
      <c r="B22" s="470"/>
      <c r="C22" s="471"/>
      <c r="D22" s="330">
        <f>SUM(B17:C21)</f>
        <v>10</v>
      </c>
    </row>
    <row r="23" spans="1:7" x14ac:dyDescent="0.3">
      <c r="A23" s="459" t="s">
        <v>249</v>
      </c>
      <c r="B23" s="460"/>
      <c r="C23" s="461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33.75" x14ac:dyDescent="0.35">
      <c r="A26" s="24" t="s">
        <v>84</v>
      </c>
      <c r="B26" s="55">
        <v>1</v>
      </c>
      <c r="C26" s="6" t="str">
        <f>IF(B26=0, -5, "0")</f>
        <v>0</v>
      </c>
      <c r="D26" s="56" t="s">
        <v>583</v>
      </c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ht="49.5" x14ac:dyDescent="0.3">
      <c r="A32" s="6" t="s">
        <v>247</v>
      </c>
      <c r="B32" s="55">
        <v>0</v>
      </c>
      <c r="C32" s="55"/>
      <c r="D32" s="56" t="s">
        <v>581</v>
      </c>
      <c r="E32" s="55"/>
      <c r="F32" s="55" t="s">
        <v>292</v>
      </c>
    </row>
    <row r="33" spans="1:6" x14ac:dyDescent="0.3">
      <c r="A33" s="459" t="s">
        <v>34</v>
      </c>
      <c r="B33" s="460"/>
      <c r="C33" s="461"/>
      <c r="D33" s="329">
        <f>SUM(B26:C32)</f>
        <v>11</v>
      </c>
    </row>
    <row r="34" spans="1:6" x14ac:dyDescent="0.3">
      <c r="A34" s="459" t="s">
        <v>249</v>
      </c>
      <c r="B34" s="460"/>
      <c r="C34" s="461"/>
      <c r="D34" s="17">
        <f>D33/(COUNT(B26:C32)*2)</f>
        <v>0.7857142857142857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33.75" x14ac:dyDescent="0.35">
      <c r="A37" s="24" t="s">
        <v>84</v>
      </c>
      <c r="B37" s="55" t="s">
        <v>30</v>
      </c>
      <c r="C37" s="6" t="str">
        <f>IF(B37=0, -5, "0")</f>
        <v>0</v>
      </c>
      <c r="D37" s="56" t="s">
        <v>582</v>
      </c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9" t="s">
        <v>34</v>
      </c>
      <c r="B42" s="460"/>
      <c r="C42" s="461"/>
      <c r="D42" s="329">
        <f>SUM(B37:C41)</f>
        <v>8</v>
      </c>
    </row>
    <row r="43" spans="1:6" x14ac:dyDescent="0.3">
      <c r="A43" s="459" t="s">
        <v>249</v>
      </c>
      <c r="B43" s="460"/>
      <c r="C43" s="46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4" t="s">
        <v>405</v>
      </c>
      <c r="B45" s="475"/>
      <c r="C45" s="475"/>
      <c r="D45" s="475"/>
      <c r="E45" s="475"/>
      <c r="F45" s="476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9" t="s">
        <v>34</v>
      </c>
      <c r="B58" s="460"/>
      <c r="C58" s="461"/>
      <c r="D58" s="341">
        <f>SUM(B46:C57)</f>
        <v>0</v>
      </c>
    </row>
    <row r="59" spans="1:6" x14ac:dyDescent="0.3">
      <c r="A59" s="459" t="s">
        <v>249</v>
      </c>
      <c r="B59" s="460"/>
      <c r="C59" s="46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77" t="s">
        <v>19</v>
      </c>
      <c r="B61" s="478"/>
      <c r="C61" s="478"/>
      <c r="D61" s="478"/>
      <c r="E61" s="478"/>
      <c r="F61" s="478"/>
    </row>
    <row r="62" spans="1:6" x14ac:dyDescent="0.3">
      <c r="A62" s="6" t="s">
        <v>224</v>
      </c>
      <c r="B62" s="55">
        <v>1</v>
      </c>
      <c r="C62" s="55"/>
      <c r="D62" s="55" t="s">
        <v>584</v>
      </c>
      <c r="E62" s="55"/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9" t="s">
        <v>34</v>
      </c>
      <c r="B68" s="460"/>
      <c r="C68" s="461"/>
      <c r="D68" s="329">
        <f>SUM(B62:C67)</f>
        <v>11</v>
      </c>
    </row>
    <row r="69" spans="1:6" x14ac:dyDescent="0.3">
      <c r="A69" s="459" t="s">
        <v>249</v>
      </c>
      <c r="B69" s="460"/>
      <c r="C69" s="461"/>
      <c r="D69" s="17">
        <f>D68/(COUNT(B62:C67)*2)</f>
        <v>0.91666666666666663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75.75" x14ac:dyDescent="0.35">
      <c r="A72" s="25" t="s">
        <v>146</v>
      </c>
      <c r="B72" s="55">
        <v>0</v>
      </c>
      <c r="C72" s="6">
        <f>IF(B72=0, -5, "0")</f>
        <v>-5</v>
      </c>
      <c r="D72" s="357" t="s">
        <v>537</v>
      </c>
      <c r="E72" s="357" t="s">
        <v>549</v>
      </c>
      <c r="F72" s="55" t="s">
        <v>292</v>
      </c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9" t="s">
        <v>34</v>
      </c>
      <c r="B79" s="460"/>
      <c r="C79" s="461"/>
      <c r="D79" s="329">
        <f>SUM(B72:C78)</f>
        <v>7</v>
      </c>
    </row>
    <row r="80" spans="1:6" x14ac:dyDescent="0.3">
      <c r="A80" s="459" t="s">
        <v>249</v>
      </c>
      <c r="B80" s="460"/>
      <c r="C80" s="461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34.5" x14ac:dyDescent="0.4">
      <c r="A86" s="6" t="s">
        <v>204</v>
      </c>
      <c r="B86" s="61">
        <v>0</v>
      </c>
      <c r="C86" s="62"/>
      <c r="D86" s="56" t="s">
        <v>585</v>
      </c>
      <c r="E86" s="64"/>
      <c r="F86" s="55" t="s">
        <v>293</v>
      </c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9" t="s">
        <v>34</v>
      </c>
      <c r="B100" s="460"/>
      <c r="C100" s="461"/>
      <c r="D100" s="329">
        <f>SUM(B83:C99)</f>
        <v>24</v>
      </c>
    </row>
    <row r="101" spans="1:6" x14ac:dyDescent="0.3">
      <c r="A101" s="459" t="s">
        <v>249</v>
      </c>
      <c r="B101" s="460"/>
      <c r="C101" s="461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9" t="s">
        <v>34</v>
      </c>
      <c r="B118" s="460"/>
      <c r="C118" s="461"/>
      <c r="D118" s="329">
        <f>SUM(B104:C117)</f>
        <v>24</v>
      </c>
    </row>
    <row r="119" spans="1:6" x14ac:dyDescent="0.3">
      <c r="A119" s="459" t="s">
        <v>249</v>
      </c>
      <c r="B119" s="460"/>
      <c r="C119" s="461"/>
      <c r="D119" s="17">
        <f>D118/(COUNT(B104:C117)*2)</f>
        <v>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588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55" t="s">
        <v>589</v>
      </c>
      <c r="E133" s="55"/>
      <c r="F133" s="55"/>
    </row>
    <row r="134" spans="1:6" x14ac:dyDescent="0.3">
      <c r="A134" s="459" t="s">
        <v>34</v>
      </c>
      <c r="B134" s="460"/>
      <c r="C134" s="461"/>
      <c r="D134" s="329">
        <f>SUM(B123:C133)</f>
        <v>22</v>
      </c>
    </row>
    <row r="135" spans="1:6" x14ac:dyDescent="0.3">
      <c r="A135" s="459" t="s">
        <v>249</v>
      </c>
      <c r="B135" s="460"/>
      <c r="C135" s="461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587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55" t="s">
        <v>586</v>
      </c>
      <c r="E148" s="63"/>
      <c r="F148" s="55"/>
    </row>
    <row r="149" spans="1:6" x14ac:dyDescent="0.3">
      <c r="A149" s="459" t="s">
        <v>34</v>
      </c>
      <c r="B149" s="460"/>
      <c r="C149" s="461"/>
      <c r="D149" s="329">
        <f>SUM(B138:C148)</f>
        <v>16</v>
      </c>
    </row>
    <row r="150" spans="1:6" x14ac:dyDescent="0.3">
      <c r="A150" s="459" t="s">
        <v>249</v>
      </c>
      <c r="B150" s="460"/>
      <c r="C150" s="461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33.75" x14ac:dyDescent="0.35">
      <c r="A154" s="24" t="s">
        <v>108</v>
      </c>
      <c r="B154" s="69">
        <v>2</v>
      </c>
      <c r="C154" s="6" t="str">
        <f>IF(B154=0, -5, "0")</f>
        <v>0</v>
      </c>
      <c r="D154" s="81" t="s">
        <v>591</v>
      </c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74" t="s">
        <v>590</v>
      </c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9" t="s">
        <v>34</v>
      </c>
      <c r="B165" s="460"/>
      <c r="C165" s="461"/>
      <c r="D165" s="329">
        <f>SUM(B153:C164)</f>
        <v>24</v>
      </c>
    </row>
    <row r="166" spans="1:6" x14ac:dyDescent="0.3">
      <c r="A166" s="459" t="s">
        <v>249</v>
      </c>
      <c r="B166" s="460"/>
      <c r="C166" s="461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9" t="s">
        <v>34</v>
      </c>
      <c r="B177" s="470"/>
      <c r="C177" s="471"/>
      <c r="D177" s="330">
        <f>SUM(B169:C176)</f>
        <v>16</v>
      </c>
    </row>
    <row r="178" spans="1:6" x14ac:dyDescent="0.3">
      <c r="A178" s="459" t="s">
        <v>249</v>
      </c>
      <c r="B178" s="460"/>
      <c r="C178" s="461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33" x14ac:dyDescent="0.3">
      <c r="A182" s="6" t="s">
        <v>241</v>
      </c>
      <c r="B182" s="55">
        <v>0</v>
      </c>
      <c r="C182" s="55"/>
      <c r="D182" s="56" t="s">
        <v>592</v>
      </c>
      <c r="E182" s="55"/>
      <c r="F182" s="55" t="s">
        <v>292</v>
      </c>
    </row>
    <row r="183" spans="1:6" ht="33" x14ac:dyDescent="0.3">
      <c r="A183" s="26" t="s">
        <v>174</v>
      </c>
      <c r="B183" s="55">
        <v>0</v>
      </c>
      <c r="C183" s="55"/>
      <c r="D183" s="56" t="s">
        <v>578</v>
      </c>
      <c r="E183" s="55"/>
      <c r="F183" s="55" t="s">
        <v>293</v>
      </c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9" t="s">
        <v>34</v>
      </c>
      <c r="B185" s="460"/>
      <c r="C185" s="461"/>
      <c r="D185" s="329">
        <f>SUM(B181:C184)</f>
        <v>4</v>
      </c>
    </row>
    <row r="186" spans="1:6" x14ac:dyDescent="0.3">
      <c r="A186" s="459" t="s">
        <v>249</v>
      </c>
      <c r="B186" s="460"/>
      <c r="C186" s="461"/>
      <c r="D186" s="17">
        <f>D185/(COUNT(B181:C184)*2)</f>
        <v>0.5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9" t="s">
        <v>15</v>
      </c>
      <c r="B188" s="480"/>
      <c r="C188" s="480"/>
      <c r="D188" s="480"/>
      <c r="E188" s="480"/>
      <c r="F188" s="480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9" t="s">
        <v>34</v>
      </c>
      <c r="B193" s="460"/>
      <c r="C193" s="461"/>
      <c r="D193" s="329">
        <f>SUM(B189:C192)</f>
        <v>8</v>
      </c>
    </row>
    <row r="194" spans="1:7" x14ac:dyDescent="0.3">
      <c r="A194" s="459" t="s">
        <v>249</v>
      </c>
      <c r="B194" s="460"/>
      <c r="C194" s="461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x14ac:dyDescent="0.3">
      <c r="A197" s="26" t="s">
        <v>268</v>
      </c>
      <c r="B197" s="55">
        <v>0</v>
      </c>
      <c r="C197" s="55"/>
      <c r="D197" s="56" t="s">
        <v>580</v>
      </c>
      <c r="E197" s="56"/>
      <c r="F197" s="55" t="s">
        <v>293</v>
      </c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ht="82.5" x14ac:dyDescent="0.3">
      <c r="A201" s="6" t="s">
        <v>263</v>
      </c>
      <c r="B201" s="55">
        <v>0</v>
      </c>
      <c r="C201" s="55"/>
      <c r="D201" s="56" t="s">
        <v>579</v>
      </c>
      <c r="E201" s="55"/>
      <c r="F201" s="55" t="s">
        <v>292</v>
      </c>
    </row>
    <row r="202" spans="1:7" x14ac:dyDescent="0.3">
      <c r="A202" s="459" t="s">
        <v>34</v>
      </c>
      <c r="B202" s="460"/>
      <c r="C202" s="461"/>
      <c r="D202" s="329">
        <f>SUM(B197:C201)</f>
        <v>6</v>
      </c>
    </row>
    <row r="203" spans="1:7" x14ac:dyDescent="0.3">
      <c r="A203" s="459" t="s">
        <v>249</v>
      </c>
      <c r="B203" s="460"/>
      <c r="C203" s="461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ht="33" x14ac:dyDescent="0.3">
      <c r="A206" s="26" t="s">
        <v>302</v>
      </c>
      <c r="B206" s="55">
        <v>1</v>
      </c>
      <c r="C206" s="55"/>
      <c r="D206" s="55" t="s">
        <v>544</v>
      </c>
      <c r="E206" s="56" t="s">
        <v>545</v>
      </c>
      <c r="F206" s="55" t="s">
        <v>292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82.5" x14ac:dyDescent="0.3">
      <c r="A208" s="6" t="s">
        <v>265</v>
      </c>
      <c r="B208" s="55">
        <v>0</v>
      </c>
      <c r="C208" s="55"/>
      <c r="D208" s="56" t="s">
        <v>546</v>
      </c>
      <c r="E208" s="56" t="s">
        <v>547</v>
      </c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9" t="s">
        <v>34</v>
      </c>
      <c r="B210" s="460"/>
      <c r="C210" s="461"/>
      <c r="D210" s="34">
        <f>SUM(B206:C209)</f>
        <v>1</v>
      </c>
    </row>
    <row r="211" spans="1:6" x14ac:dyDescent="0.3">
      <c r="A211" s="459" t="s">
        <v>249</v>
      </c>
      <c r="B211" s="460"/>
      <c r="C211" s="461"/>
      <c r="D211" s="17">
        <f>D210/(COUNT(B206:C209)*2)</f>
        <v>0.25</v>
      </c>
    </row>
    <row r="213" spans="1:6" ht="18" x14ac:dyDescent="0.35">
      <c r="A213" s="37" t="s">
        <v>402</v>
      </c>
      <c r="B213" s="36"/>
      <c r="C213" s="36"/>
      <c r="D213" s="87">
        <f>E213/F213</f>
        <v>0.4</v>
      </c>
      <c r="E213" s="323">
        <f>COUNTIF('A3 Technique'!F17:F209,"ok")</f>
        <v>4</v>
      </c>
      <c r="F213" s="323">
        <f>COUNTA('A3 Technique'!F17:F209)</f>
        <v>10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0.88073394495412849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A211:C211"/>
    <mergeCell ref="A194:C194"/>
    <mergeCell ref="A196:F196"/>
    <mergeCell ref="A202:C202"/>
    <mergeCell ref="A203:C203"/>
    <mergeCell ref="A205:F205"/>
    <mergeCell ref="A210:C2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2020-07-01T10:43:30Z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