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Ksour essef\2018\8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40" l="1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3"/>
  <c r="B532" i="33"/>
  <c r="B512" i="33"/>
  <c r="B498" i="33"/>
  <c r="E476" i="43" l="1"/>
  <c r="D476" i="43" s="1"/>
  <c r="D444" i="43"/>
  <c r="D197" i="41"/>
  <c r="D197" i="39"/>
  <c r="D197" i="32"/>
  <c r="D476" i="40"/>
  <c r="D476" i="38"/>
  <c r="F543" i="31"/>
  <c r="F543" i="38"/>
  <c r="F532" i="43"/>
  <c r="E532" i="43"/>
  <c r="F543" i="43"/>
  <c r="F197" i="41" l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F543" i="40"/>
  <c r="E543" i="40"/>
  <c r="D543" i="40" s="1"/>
  <c r="C542" i="40"/>
  <c r="A537" i="40"/>
  <c r="F532" i="40"/>
  <c r="E532" i="40"/>
  <c r="D532" i="40" s="1"/>
  <c r="C530" i="40"/>
  <c r="C528" i="40"/>
  <c r="A517" i="40"/>
  <c r="F512" i="40"/>
  <c r="E512" i="40"/>
  <c r="D512" i="40" s="1"/>
  <c r="D513" i="40" s="1"/>
  <c r="D514" i="40" s="1"/>
  <c r="A506" i="40"/>
  <c r="F498" i="40"/>
  <c r="E498" i="40"/>
  <c r="D498" i="40"/>
  <c r="D499" i="40" s="1"/>
  <c r="C490" i="40"/>
  <c r="D493" i="40" s="1"/>
  <c r="D494" i="40" s="1"/>
  <c r="A484" i="40"/>
  <c r="F476" i="40"/>
  <c r="E476" i="40"/>
  <c r="C469" i="40"/>
  <c r="C466" i="40"/>
  <c r="C465" i="40"/>
  <c r="C461" i="40"/>
  <c r="D457" i="40"/>
  <c r="D458" i="40" s="1"/>
  <c r="C455" i="40"/>
  <c r="A447" i="40"/>
  <c r="F439" i="40"/>
  <c r="E439" i="40"/>
  <c r="D439" i="40" s="1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C381" i="40"/>
  <c r="C378" i="40"/>
  <c r="C371" i="40"/>
  <c r="C369" i="40"/>
  <c r="C368" i="40"/>
  <c r="A361" i="40"/>
  <c r="F353" i="40"/>
  <c r="E353" i="40"/>
  <c r="D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D261" i="40"/>
  <c r="C252" i="40"/>
  <c r="C251" i="40"/>
  <c r="C250" i="40"/>
  <c r="C249" i="40"/>
  <c r="C240" i="40"/>
  <c r="C238" i="40"/>
  <c r="C235" i="40"/>
  <c r="C230" i="40"/>
  <c r="C227" i="40"/>
  <c r="C220" i="40"/>
  <c r="C219" i="40"/>
  <c r="D222" i="40" s="1"/>
  <c r="D223" i="40" s="1"/>
  <c r="A208" i="40"/>
  <c r="F200" i="40"/>
  <c r="E200" i="40"/>
  <c r="D200" i="40"/>
  <c r="C194" i="40"/>
  <c r="C190" i="40"/>
  <c r="C186" i="40"/>
  <c r="C184" i="40"/>
  <c r="C182" i="40"/>
  <c r="C181" i="40"/>
  <c r="D172" i="40"/>
  <c r="D173" i="40" s="1"/>
  <c r="C170" i="40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D117" i="40"/>
  <c r="D118" i="40" s="1"/>
  <c r="C115" i="40"/>
  <c r="A106" i="40"/>
  <c r="F99" i="40"/>
  <c r="E99" i="40"/>
  <c r="D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/>
  <c r="C35" i="40"/>
  <c r="C34" i="40"/>
  <c r="C30" i="40"/>
  <c r="D42" i="40" s="1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8" i="39"/>
  <c r="D177" i="39"/>
  <c r="C165" i="39"/>
  <c r="D169" i="39" s="1"/>
  <c r="D170" i="39" s="1"/>
  <c r="C157" i="39"/>
  <c r="C156" i="39"/>
  <c r="C155" i="39"/>
  <c r="D161" i="39" s="1"/>
  <c r="D162" i="39" s="1"/>
  <c r="C145" i="39"/>
  <c r="C144" i="39"/>
  <c r="D149" i="39" s="1"/>
  <c r="D150" i="39" s="1"/>
  <c r="C138" i="39"/>
  <c r="C132" i="39"/>
  <c r="C130" i="39"/>
  <c r="C128" i="39"/>
  <c r="C127" i="39"/>
  <c r="D133" i="39" s="1"/>
  <c r="D134" i="39" s="1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D84" i="39" s="1"/>
  <c r="D85" i="39" s="1"/>
  <c r="C75" i="39"/>
  <c r="D63" i="39"/>
  <c r="D64" i="39" s="1"/>
  <c r="C61" i="39"/>
  <c r="C60" i="39"/>
  <c r="C56" i="39"/>
  <c r="D53" i="39"/>
  <c r="D52" i="39"/>
  <c r="C51" i="39"/>
  <c r="C37" i="39"/>
  <c r="D42" i="39" s="1"/>
  <c r="D43" i="39" s="1"/>
  <c r="C26" i="39"/>
  <c r="D33" i="39" s="1"/>
  <c r="D34" i="39" s="1"/>
  <c r="D23" i="39"/>
  <c r="D22" i="39"/>
  <c r="B10" i="39"/>
  <c r="B9" i="39"/>
  <c r="B8" i="39"/>
  <c r="E543" i="38"/>
  <c r="C542" i="38"/>
  <c r="A537" i="38"/>
  <c r="F532" i="38"/>
  <c r="E532" i="38"/>
  <c r="C530" i="38"/>
  <c r="C528" i="38"/>
  <c r="A517" i="38"/>
  <c r="F512" i="38"/>
  <c r="E512" i="38"/>
  <c r="D512" i="38"/>
  <c r="D513" i="38" s="1"/>
  <c r="D514" i="38" s="1"/>
  <c r="B155" i="29" s="1"/>
  <c r="A506" i="38"/>
  <c r="F498" i="38"/>
  <c r="E498" i="38"/>
  <c r="D498" i="38" s="1"/>
  <c r="D499" i="38" s="1"/>
  <c r="D493" i="38"/>
  <c r="D494" i="38" s="1"/>
  <c r="C490" i="38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C438" i="38"/>
  <c r="C432" i="38"/>
  <c r="C431" i="38"/>
  <c r="C425" i="38"/>
  <c r="C422" i="38"/>
  <c r="D426" i="38" s="1"/>
  <c r="D427" i="38" s="1"/>
  <c r="C415" i="38"/>
  <c r="C411" i="38"/>
  <c r="D417" i="38" s="1"/>
  <c r="D418" i="38" s="1"/>
  <c r="C405" i="38"/>
  <c r="C402" i="38"/>
  <c r="D406" i="38" s="1"/>
  <c r="D407" i="38" s="1"/>
  <c r="A394" i="38"/>
  <c r="F386" i="38"/>
  <c r="E386" i="38"/>
  <c r="D386" i="38"/>
  <c r="C381" i="38"/>
  <c r="C378" i="38"/>
  <c r="D387" i="38" s="1"/>
  <c r="C371" i="38"/>
  <c r="C369" i="38"/>
  <c r="C368" i="38"/>
  <c r="D373" i="38" s="1"/>
  <c r="D374" i="38" s="1"/>
  <c r="A361" i="38"/>
  <c r="F353" i="38"/>
  <c r="E353" i="38"/>
  <c r="D353" i="38"/>
  <c r="C348" i="38"/>
  <c r="C344" i="38"/>
  <c r="C342" i="38"/>
  <c r="C340" i="38"/>
  <c r="C331" i="38"/>
  <c r="D333" i="38" s="1"/>
  <c r="D334" i="38" s="1"/>
  <c r="A321" i="38"/>
  <c r="F313" i="38"/>
  <c r="E313" i="38"/>
  <c r="D313" i="38"/>
  <c r="C304" i="38"/>
  <c r="C302" i="38"/>
  <c r="C297" i="38"/>
  <c r="C295" i="38"/>
  <c r="C294" i="38"/>
  <c r="C291" i="38"/>
  <c r="C282" i="38"/>
  <c r="C278" i="38"/>
  <c r="D285" i="38" s="1"/>
  <c r="D286" i="38" s="1"/>
  <c r="A269" i="38"/>
  <c r="F261" i="38"/>
  <c r="E261" i="38"/>
  <c r="D261" i="38"/>
  <c r="C252" i="38"/>
  <c r="C251" i="38"/>
  <c r="C250" i="38"/>
  <c r="C249" i="38"/>
  <c r="D262" i="38" s="1"/>
  <c r="C240" i="38"/>
  <c r="C238" i="38"/>
  <c r="C235" i="38"/>
  <c r="C230" i="38"/>
  <c r="C227" i="38"/>
  <c r="C220" i="38"/>
  <c r="C219" i="38"/>
  <c r="D222" i="38" s="1"/>
  <c r="D223" i="38" s="1"/>
  <c r="A208" i="38"/>
  <c r="F200" i="38"/>
  <c r="E200" i="38"/>
  <c r="D200" i="38"/>
  <c r="C194" i="38"/>
  <c r="C190" i="38"/>
  <c r="C186" i="38"/>
  <c r="C184" i="38"/>
  <c r="D201" i="38" s="1"/>
  <c r="D202" i="38" s="1"/>
  <c r="C182" i="38"/>
  <c r="C181" i="38"/>
  <c r="D172" i="38"/>
  <c r="D173" i="38" s="1"/>
  <c r="C170" i="38"/>
  <c r="A161" i="38"/>
  <c r="F153" i="38"/>
  <c r="E153" i="38"/>
  <c r="C147" i="38"/>
  <c r="C145" i="38"/>
  <c r="C143" i="38"/>
  <c r="C138" i="38"/>
  <c r="C134" i="38"/>
  <c r="C132" i="38"/>
  <c r="C131" i="38"/>
  <c r="C129" i="38"/>
  <c r="D139" i="38" s="1"/>
  <c r="D140" i="38" s="1"/>
  <c r="C125" i="38"/>
  <c r="C115" i="38"/>
  <c r="D117" i="38" s="1"/>
  <c r="D118" i="38" s="1"/>
  <c r="A106" i="38"/>
  <c r="F99" i="38"/>
  <c r="E99" i="38"/>
  <c r="D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D41" i="38"/>
  <c r="C35" i="38"/>
  <c r="C34" i="38"/>
  <c r="C30" i="38"/>
  <c r="D26" i="38"/>
  <c r="D25" i="38"/>
  <c r="A16" i="38"/>
  <c r="A8" i="38"/>
  <c r="A7" i="39" s="1"/>
  <c r="F197" i="32"/>
  <c r="E197" i="32"/>
  <c r="D194" i="32"/>
  <c r="D195" i="32" s="1"/>
  <c r="C191" i="32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D149" i="32" s="1"/>
  <c r="D150" i="32" s="1"/>
  <c r="C144" i="32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D84" i="32" s="1"/>
  <c r="D85" i="32" s="1"/>
  <c r="C75" i="32"/>
  <c r="D63" i="32"/>
  <c r="D64" i="32" s="1"/>
  <c r="C61" i="32"/>
  <c r="C60" i="32"/>
  <c r="C56" i="32"/>
  <c r="D53" i="32"/>
  <c r="D52" i="32"/>
  <c r="C51" i="32"/>
  <c r="D42" i="32"/>
  <c r="D43" i="32" s="1"/>
  <c r="C37" i="32"/>
  <c r="D33" i="32"/>
  <c r="D34" i="32" s="1"/>
  <c r="C26" i="32"/>
  <c r="D23" i="32"/>
  <c r="D22" i="32"/>
  <c r="B10" i="32"/>
  <c r="B9" i="32"/>
  <c r="B8" i="32"/>
  <c r="A7" i="32"/>
  <c r="E543" i="31"/>
  <c r="D543" i="31" s="1"/>
  <c r="B543" i="31" s="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/>
  <c r="D514" i="31" s="1"/>
  <c r="B154" i="29" s="1"/>
  <c r="A506" i="31"/>
  <c r="F498" i="31"/>
  <c r="E498" i="31"/>
  <c r="C490" i="31"/>
  <c r="D493" i="31" s="1"/>
  <c r="D494" i="31" s="1"/>
  <c r="A484" i="31"/>
  <c r="F476" i="31"/>
  <c r="E476" i="31"/>
  <c r="D476" i="31" s="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D426" i="31" s="1"/>
  <c r="D427" i="31" s="1"/>
  <c r="C415" i="31"/>
  <c r="C411" i="31"/>
  <c r="C405" i="31"/>
  <c r="C402" i="31"/>
  <c r="D406" i="31" s="1"/>
  <c r="D407" i="31" s="1"/>
  <c r="A394" i="31"/>
  <c r="F386" i="31"/>
  <c r="E386" i="31"/>
  <c r="D386" i="31"/>
  <c r="B386" i="31" s="1"/>
  <c r="C381" i="31"/>
  <c r="C378" i="3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C331" i="31"/>
  <c r="D333" i="31" s="1"/>
  <c r="D334" i="31" s="1"/>
  <c r="A321" i="31"/>
  <c r="F313" i="31"/>
  <c r="D313" i="31" s="1"/>
  <c r="B313" i="31" s="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D222" i="31" s="1"/>
  <c r="D223" i="31" s="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D173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C35" i="31"/>
  <c r="C34" i="31"/>
  <c r="C30" i="31"/>
  <c r="D25" i="31"/>
  <c r="D26" i="31" s="1"/>
  <c r="A16" i="31"/>
  <c r="A8" i="31"/>
  <c r="F197" i="25"/>
  <c r="E197" i="25"/>
  <c r="D197" i="25" s="1"/>
  <c r="D194" i="25"/>
  <c r="D195" i="25" s="1"/>
  <c r="C191" i="25"/>
  <c r="D186" i="25"/>
  <c r="D187" i="25" s="1"/>
  <c r="D177" i="25"/>
  <c r="D178" i="25" s="1"/>
  <c r="C165" i="25"/>
  <c r="D169" i="25" s="1"/>
  <c r="D170" i="25" s="1"/>
  <c r="C157" i="25"/>
  <c r="D161" i="25" s="1"/>
  <c r="D162" i="25" s="1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C75" i="25"/>
  <c r="C61" i="25"/>
  <c r="C60" i="25"/>
  <c r="D63" i="25" s="1"/>
  <c r="D64" i="25" s="1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C542" i="33"/>
  <c r="D544" i="33" s="1"/>
  <c r="A537" i="33"/>
  <c r="F532" i="33"/>
  <c r="E532" i="33"/>
  <c r="D532" i="33" s="1"/>
  <c r="C530" i="33"/>
  <c r="C528" i="33"/>
  <c r="A517" i="33"/>
  <c r="F512" i="33"/>
  <c r="E512" i="33"/>
  <c r="D512" i="33"/>
  <c r="D513" i="33" s="1"/>
  <c r="D514" i="33" s="1"/>
  <c r="B153" i="29" s="1"/>
  <c r="A506" i="33"/>
  <c r="F498" i="33"/>
  <c r="E498" i="33"/>
  <c r="D498" i="33" s="1"/>
  <c r="D499" i="33" s="1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D386" i="33" s="1"/>
  <c r="B386" i="33" s="1"/>
  <c r="C381" i="33"/>
  <c r="C378" i="33"/>
  <c r="C371" i="33"/>
  <c r="C369" i="33"/>
  <c r="C368" i="33"/>
  <c r="D373" i="33" s="1"/>
  <c r="D374" i="33" s="1"/>
  <c r="A361" i="33"/>
  <c r="F353" i="33"/>
  <c r="E353" i="33"/>
  <c r="D353" i="33" s="1"/>
  <c r="B353" i="33" s="1"/>
  <c r="C348" i="33"/>
  <c r="C344" i="33"/>
  <c r="C342" i="33"/>
  <c r="C340" i="33"/>
  <c r="D333" i="33"/>
  <c r="D334" i="33" s="1"/>
  <c r="C331" i="33"/>
  <c r="A321" i="33"/>
  <c r="F313" i="33"/>
  <c r="E313" i="33"/>
  <c r="D313" i="33" s="1"/>
  <c r="B313" i="33" s="1"/>
  <c r="C304" i="33"/>
  <c r="C302" i="33"/>
  <c r="C297" i="33"/>
  <c r="C295" i="33"/>
  <c r="C294" i="33"/>
  <c r="C291" i="33"/>
  <c r="C282" i="33"/>
  <c r="C278" i="33"/>
  <c r="D285" i="33" s="1"/>
  <c r="D286" i="33" s="1"/>
  <c r="A269" i="33"/>
  <c r="F261" i="33"/>
  <c r="E261" i="33"/>
  <c r="D261" i="33" s="1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B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B10" i="35"/>
  <c r="B9" i="35"/>
  <c r="B8" i="35"/>
  <c r="E543" i="43"/>
  <c r="C542" i="43"/>
  <c r="A537" i="43"/>
  <c r="D532" i="43"/>
  <c r="B532" i="43" s="1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B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D426" i="43" s="1"/>
  <c r="D427" i="43" s="1"/>
  <c r="C415" i="43"/>
  <c r="C411" i="43"/>
  <c r="C405" i="43"/>
  <c r="C402" i="43"/>
  <c r="A394" i="43"/>
  <c r="F386" i="43"/>
  <c r="E386" i="43"/>
  <c r="D386" i="43" s="1"/>
  <c r="B386" i="43" s="1"/>
  <c r="C381" i="43"/>
  <c r="C378" i="43"/>
  <c r="C371" i="43"/>
  <c r="C369" i="43"/>
  <c r="D373" i="43" s="1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D313" i="43" s="1"/>
  <c r="B313" i="43" s="1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500" i="36"/>
  <c r="D499" i="36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C381" i="36"/>
  <c r="C378" i="36"/>
  <c r="D387" i="36" s="1"/>
  <c r="D388" i="36" s="1"/>
  <c r="C371" i="36"/>
  <c r="C369" i="36"/>
  <c r="C368" i="36"/>
  <c r="A361" i="36"/>
  <c r="C348" i="36"/>
  <c r="C344" i="36"/>
  <c r="C342" i="36"/>
  <c r="C340" i="36"/>
  <c r="D333" i="36"/>
  <c r="C331" i="36"/>
  <c r="A321" i="36"/>
  <c r="C304" i="36"/>
  <c r="C302" i="36"/>
  <c r="C297" i="36"/>
  <c r="C295" i="36"/>
  <c r="C294" i="36"/>
  <c r="C291" i="36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A16" i="36"/>
  <c r="A8" i="36"/>
  <c r="A7" i="37" s="1"/>
  <c r="J178" i="29"/>
  <c r="J169" i="29"/>
  <c r="J160" i="29"/>
  <c r="B156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33" i="33" l="1"/>
  <c r="D534" i="33" s="1"/>
  <c r="B163" i="29" s="1"/>
  <c r="D133" i="25"/>
  <c r="D134" i="25" s="1"/>
  <c r="D102" i="25"/>
  <c r="D103" i="25" s="1"/>
  <c r="D477" i="33"/>
  <c r="D480" i="33" s="1"/>
  <c r="D481" i="33" s="1"/>
  <c r="B135" i="29" s="1"/>
  <c r="D387" i="33"/>
  <c r="D388" i="33" s="1"/>
  <c r="D439" i="31"/>
  <c r="B439" i="31" s="1"/>
  <c r="D498" i="31"/>
  <c r="D42" i="31"/>
  <c r="D99" i="31"/>
  <c r="B99" i="31" s="1"/>
  <c r="D153" i="31"/>
  <c r="B153" i="31" s="1"/>
  <c r="D154" i="31" s="1"/>
  <c r="D155" i="31" s="1"/>
  <c r="D261" i="31"/>
  <c r="B261" i="31" s="1"/>
  <c r="D532" i="31"/>
  <c r="B532" i="31" s="1"/>
  <c r="D200" i="33"/>
  <c r="B200" i="33" s="1"/>
  <c r="D201" i="33" s="1"/>
  <c r="D202" i="33" s="1"/>
  <c r="D154" i="33"/>
  <c r="D155" i="33" s="1"/>
  <c r="D99" i="33"/>
  <c r="B99" i="33" s="1"/>
  <c r="D100" i="33" s="1"/>
  <c r="D101" i="33" s="1"/>
  <c r="D197" i="35"/>
  <c r="D139" i="40"/>
  <c r="D140" i="40" s="1"/>
  <c r="D244" i="40"/>
  <c r="D245" i="40" s="1"/>
  <c r="D285" i="40"/>
  <c r="D286" i="40" s="1"/>
  <c r="D502" i="38"/>
  <c r="D503" i="38" s="1"/>
  <c r="B146" i="29" s="1"/>
  <c r="D314" i="38"/>
  <c r="D500" i="38"/>
  <c r="D201" i="31"/>
  <c r="D84" i="31"/>
  <c r="D244" i="31"/>
  <c r="D245" i="31" s="1"/>
  <c r="D262" i="31"/>
  <c r="D285" i="31"/>
  <c r="D286" i="31" s="1"/>
  <c r="D354" i="31"/>
  <c r="D357" i="31" s="1"/>
  <c r="D358" i="31" s="1"/>
  <c r="B109" i="29" s="1"/>
  <c r="D417" i="31"/>
  <c r="D418" i="31" s="1"/>
  <c r="D139" i="33"/>
  <c r="D140" i="33" s="1"/>
  <c r="D417" i="33"/>
  <c r="D418" i="33" s="1"/>
  <c r="D440" i="33"/>
  <c r="D441" i="33" s="1"/>
  <c r="D84" i="33"/>
  <c r="D222" i="33"/>
  <c r="D223" i="33" s="1"/>
  <c r="D406" i="33"/>
  <c r="D407" i="33" s="1"/>
  <c r="D244" i="33"/>
  <c r="D245" i="33" s="1"/>
  <c r="D314" i="33"/>
  <c r="D315" i="33" s="1"/>
  <c r="D354" i="33"/>
  <c r="D355" i="33" s="1"/>
  <c r="D426" i="33"/>
  <c r="D427" i="33" s="1"/>
  <c r="D544" i="31"/>
  <c r="D545" i="31" s="1"/>
  <c r="B173" i="29" s="1"/>
  <c r="D263" i="31"/>
  <c r="D265" i="31"/>
  <c r="D266" i="31" s="1"/>
  <c r="B91" i="29" s="1"/>
  <c r="D545" i="33"/>
  <c r="B172" i="29" s="1"/>
  <c r="D500" i="33"/>
  <c r="D502" i="33"/>
  <c r="D503" i="33" s="1"/>
  <c r="B144" i="29" s="1"/>
  <c r="D43" i="31"/>
  <c r="D45" i="31"/>
  <c r="D46" i="31" s="1"/>
  <c r="B55" i="29" s="1"/>
  <c r="D202" i="31"/>
  <c r="D204" i="31"/>
  <c r="D205" i="31" s="1"/>
  <c r="B82" i="29" s="1"/>
  <c r="D42" i="33"/>
  <c r="D173" i="33"/>
  <c r="D42" i="36"/>
  <c r="D43" i="36" s="1"/>
  <c r="D100" i="36"/>
  <c r="D101" i="36" s="1"/>
  <c r="D139" i="36"/>
  <c r="D140" i="36" s="1"/>
  <c r="D244" i="36"/>
  <c r="D245" i="36" s="1"/>
  <c r="D314" i="36"/>
  <c r="D315" i="36" s="1"/>
  <c r="D99" i="43"/>
  <c r="B99" i="43" s="1"/>
  <c r="D315" i="38"/>
  <c r="D317" i="38"/>
  <c r="D318" i="38" s="1"/>
  <c r="B101" i="29" s="1"/>
  <c r="D45" i="40"/>
  <c r="D46" i="40" s="1"/>
  <c r="B57" i="29" s="1"/>
  <c r="D43" i="40"/>
  <c r="D262" i="33"/>
  <c r="D100" i="31"/>
  <c r="D101" i="31" s="1"/>
  <c r="D533" i="31"/>
  <c r="D534" i="31" s="1"/>
  <c r="B164" i="29" s="1"/>
  <c r="D263" i="38"/>
  <c r="D195" i="39"/>
  <c r="D154" i="36"/>
  <c r="D155" i="36" s="1"/>
  <c r="D373" i="36"/>
  <c r="D102" i="37"/>
  <c r="D103" i="37" s="1"/>
  <c r="D118" i="37"/>
  <c r="D119" i="37" s="1"/>
  <c r="D161" i="37"/>
  <c r="D162" i="37" s="1"/>
  <c r="D149" i="35"/>
  <c r="D150" i="35" s="1"/>
  <c r="D84" i="25"/>
  <c r="D85" i="25" s="1"/>
  <c r="D149" i="25"/>
  <c r="D150" i="25" s="1"/>
  <c r="D139" i="31"/>
  <c r="D140" i="31" s="1"/>
  <c r="D373" i="31"/>
  <c r="D374" i="31" s="1"/>
  <c r="D477" i="31"/>
  <c r="D198" i="32"/>
  <c r="D199" i="32" s="1"/>
  <c r="D388" i="38"/>
  <c r="D390" i="38"/>
  <c r="D391" i="38" s="1"/>
  <c r="B119" i="29" s="1"/>
  <c r="D417" i="36"/>
  <c r="D418" i="36" s="1"/>
  <c r="D440" i="36"/>
  <c r="D441" i="36" s="1"/>
  <c r="D222" i="43"/>
  <c r="D63" i="35"/>
  <c r="D64" i="35" s="1"/>
  <c r="D85" i="31"/>
  <c r="D314" i="31"/>
  <c r="D355" i="31"/>
  <c r="D387" i="31"/>
  <c r="D440" i="31"/>
  <c r="D161" i="32"/>
  <c r="D162" i="32" s="1"/>
  <c r="D354" i="38"/>
  <c r="D440" i="38"/>
  <c r="D102" i="39"/>
  <c r="D103" i="39" s="1"/>
  <c r="D84" i="40"/>
  <c r="D100" i="40"/>
  <c r="D101" i="40" s="1"/>
  <c r="D153" i="40"/>
  <c r="D154" i="40" s="1"/>
  <c r="D314" i="40"/>
  <c r="D354" i="40"/>
  <c r="D373" i="40"/>
  <c r="D374" i="40" s="1"/>
  <c r="D477" i="40"/>
  <c r="D533" i="40"/>
  <c r="D534" i="40" s="1"/>
  <c r="B166" i="29" s="1"/>
  <c r="D204" i="38"/>
  <c r="D205" i="38" s="1"/>
  <c r="B83" i="29" s="1"/>
  <c r="D543" i="38"/>
  <c r="D544" i="38" s="1"/>
  <c r="D547" i="40"/>
  <c r="B48" i="29" s="1"/>
  <c r="D201" i="40"/>
  <c r="D202" i="40" s="1"/>
  <c r="D262" i="40"/>
  <c r="D406" i="40"/>
  <c r="D407" i="40" s="1"/>
  <c r="D426" i="40"/>
  <c r="D427" i="40" s="1"/>
  <c r="D502" i="40"/>
  <c r="D503" i="40" s="1"/>
  <c r="B147" i="29" s="1"/>
  <c r="D500" i="40"/>
  <c r="D544" i="40"/>
  <c r="D198" i="41"/>
  <c r="D199" i="41" s="1"/>
  <c r="D195" i="41"/>
  <c r="D42" i="38"/>
  <c r="D84" i="38"/>
  <c r="D100" i="38"/>
  <c r="D101" i="38" s="1"/>
  <c r="D153" i="38"/>
  <c r="D154" i="38" s="1"/>
  <c r="D244" i="38"/>
  <c r="D245" i="38" s="1"/>
  <c r="D477" i="38"/>
  <c r="D532" i="38"/>
  <c r="D533" i="38" s="1"/>
  <c r="D534" i="38" s="1"/>
  <c r="B165" i="29" s="1"/>
  <c r="D387" i="40"/>
  <c r="D417" i="40"/>
  <c r="D418" i="40" s="1"/>
  <c r="D440" i="40"/>
  <c r="D543" i="43"/>
  <c r="B543" i="43" s="1"/>
  <c r="D544" i="43" s="1"/>
  <c r="D545" i="43" s="1"/>
  <c r="B171" i="29" s="1"/>
  <c r="D161" i="35"/>
  <c r="D162" i="35" s="1"/>
  <c r="D133" i="35"/>
  <c r="D134" i="35" s="1"/>
  <c r="D118" i="35"/>
  <c r="D119" i="35" s="1"/>
  <c r="D102" i="35"/>
  <c r="D103" i="35" s="1"/>
  <c r="D84" i="35"/>
  <c r="D85" i="35" s="1"/>
  <c r="D23" i="35"/>
  <c r="D533" i="43"/>
  <c r="D534" i="43" s="1"/>
  <c r="B162" i="29" s="1"/>
  <c r="D502" i="43"/>
  <c r="D503" i="43" s="1"/>
  <c r="B143" i="29" s="1"/>
  <c r="D477" i="43"/>
  <c r="D478" i="43" s="1"/>
  <c r="D440" i="43"/>
  <c r="D441" i="43" s="1"/>
  <c r="D417" i="43"/>
  <c r="D418" i="43" s="1"/>
  <c r="D406" i="43"/>
  <c r="D407" i="43" s="1"/>
  <c r="D387" i="43"/>
  <c r="D388" i="43" s="1"/>
  <c r="D374" i="43"/>
  <c r="D354" i="43"/>
  <c r="D355" i="43" s="1"/>
  <c r="D314" i="43"/>
  <c r="D315" i="43" s="1"/>
  <c r="D262" i="43"/>
  <c r="D263" i="43" s="1"/>
  <c r="D244" i="43"/>
  <c r="D245" i="43" s="1"/>
  <c r="D223" i="43"/>
  <c r="D201" i="43"/>
  <c r="D202" i="43" s="1"/>
  <c r="D173" i="43"/>
  <c r="D153" i="43"/>
  <c r="B153" i="43" s="1"/>
  <c r="D154" i="43"/>
  <c r="D155" i="43" s="1"/>
  <c r="D139" i="43"/>
  <c r="D140" i="43" s="1"/>
  <c r="D118" i="43"/>
  <c r="D100" i="43"/>
  <c r="D101" i="43" s="1"/>
  <c r="D84" i="43"/>
  <c r="D85" i="43" s="1"/>
  <c r="B41" i="43"/>
  <c r="D42" i="43" s="1"/>
  <c r="D26" i="43"/>
  <c r="D84" i="37"/>
  <c r="D85" i="37" s="1"/>
  <c r="D63" i="37"/>
  <c r="D64" i="37" s="1"/>
  <c r="D198" i="37"/>
  <c r="D199" i="37" s="1"/>
  <c r="D502" i="36"/>
  <c r="D503" i="36" s="1"/>
  <c r="B142" i="29" s="1"/>
  <c r="D494" i="36"/>
  <c r="D477" i="36"/>
  <c r="D478" i="36" s="1"/>
  <c r="D458" i="36"/>
  <c r="D443" i="36"/>
  <c r="D444" i="36" s="1"/>
  <c r="B124" i="29" s="1"/>
  <c r="D374" i="36"/>
  <c r="D390" i="36"/>
  <c r="D391" i="36" s="1"/>
  <c r="B115" i="29" s="1"/>
  <c r="D354" i="36"/>
  <c r="D355" i="36" s="1"/>
  <c r="D334" i="36"/>
  <c r="D317" i="36"/>
  <c r="D318" i="36" s="1"/>
  <c r="B97" i="29" s="1"/>
  <c r="D286" i="36"/>
  <c r="D265" i="36"/>
  <c r="D266" i="36" s="1"/>
  <c r="B88" i="29" s="1"/>
  <c r="D201" i="36"/>
  <c r="D202" i="36" s="1"/>
  <c r="D157" i="36"/>
  <c r="D158" i="36" s="1"/>
  <c r="B70" i="29" s="1"/>
  <c r="D84" i="36"/>
  <c r="D85" i="36" s="1"/>
  <c r="D45" i="36"/>
  <c r="D46" i="36" s="1"/>
  <c r="B52" i="29" s="1"/>
  <c r="D26" i="36"/>
  <c r="D478" i="33" l="1"/>
  <c r="D443" i="33"/>
  <c r="D444" i="33" s="1"/>
  <c r="B126" i="29" s="1"/>
  <c r="D390" i="33"/>
  <c r="D391" i="33" s="1"/>
  <c r="B117" i="29" s="1"/>
  <c r="D357" i="33"/>
  <c r="D358" i="33" s="1"/>
  <c r="B108" i="29" s="1"/>
  <c r="D547" i="31"/>
  <c r="B46" i="29" s="1"/>
  <c r="B498" i="31"/>
  <c r="D499" i="31" s="1"/>
  <c r="D204" i="33"/>
  <c r="D205" i="33" s="1"/>
  <c r="B81" i="29" s="1"/>
  <c r="D157" i="33"/>
  <c r="D158" i="33" s="1"/>
  <c r="B72" i="29" s="1"/>
  <c r="D547" i="33"/>
  <c r="B45" i="29" s="1"/>
  <c r="D102" i="33"/>
  <c r="D103" i="33" s="1"/>
  <c r="B63" i="29" s="1"/>
  <c r="D85" i="33"/>
  <c r="D317" i="33"/>
  <c r="D318" i="33" s="1"/>
  <c r="B99" i="29" s="1"/>
  <c r="D547" i="43"/>
  <c r="B44" i="29" s="1"/>
  <c r="D45" i="38"/>
  <c r="D46" i="38" s="1"/>
  <c r="B56" i="29" s="1"/>
  <c r="D43" i="38"/>
  <c r="D43" i="43"/>
  <c r="D45" i="43"/>
  <c r="D46" i="43" s="1"/>
  <c r="B53" i="29" s="1"/>
  <c r="D155" i="38"/>
  <c r="D157" i="38"/>
  <c r="D158" i="38" s="1"/>
  <c r="B74" i="29" s="1"/>
  <c r="D43" i="33"/>
  <c r="D45" i="33"/>
  <c r="D46" i="33" s="1"/>
  <c r="B54" i="29" s="1"/>
  <c r="D155" i="40"/>
  <c r="D157" i="40"/>
  <c r="D158" i="40" s="1"/>
  <c r="B75" i="29" s="1"/>
  <c r="D545" i="38"/>
  <c r="B174" i="29" s="1"/>
  <c r="D441" i="40"/>
  <c r="D443" i="40"/>
  <c r="D480" i="38"/>
  <c r="D481" i="38" s="1"/>
  <c r="B137" i="29" s="1"/>
  <c r="D478" i="38"/>
  <c r="D102" i="38"/>
  <c r="D103" i="38" s="1"/>
  <c r="B65" i="29" s="1"/>
  <c r="D85" i="38"/>
  <c r="D545" i="40"/>
  <c r="B175" i="29" s="1"/>
  <c r="D315" i="40"/>
  <c r="D317" i="40"/>
  <c r="D318" i="40" s="1"/>
  <c r="B102" i="29" s="1"/>
  <c r="D390" i="31"/>
  <c r="D391" i="31" s="1"/>
  <c r="B118" i="29" s="1"/>
  <c r="D388" i="31"/>
  <c r="D265" i="40"/>
  <c r="D266" i="40" s="1"/>
  <c r="B93" i="29" s="1"/>
  <c r="D263" i="40"/>
  <c r="D480" i="40"/>
  <c r="D481" i="40" s="1"/>
  <c r="B138" i="29" s="1"/>
  <c r="D478" i="40"/>
  <c r="D443" i="38"/>
  <c r="D441" i="38"/>
  <c r="D102" i="31"/>
  <c r="D103" i="31" s="1"/>
  <c r="B64" i="29" s="1"/>
  <c r="D157" i="31"/>
  <c r="D158" i="31" s="1"/>
  <c r="B73" i="29" s="1"/>
  <c r="D388" i="40"/>
  <c r="D390" i="40"/>
  <c r="D391" i="40" s="1"/>
  <c r="B120" i="29" s="1"/>
  <c r="D355" i="38"/>
  <c r="D357" i="38"/>
  <c r="D358" i="38" s="1"/>
  <c r="B110" i="29" s="1"/>
  <c r="D317" i="31"/>
  <c r="D318" i="31" s="1"/>
  <c r="B100" i="29" s="1"/>
  <c r="D315" i="31"/>
  <c r="B11" i="32"/>
  <c r="B182" i="29"/>
  <c r="D265" i="38"/>
  <c r="D266" i="38" s="1"/>
  <c r="B92" i="29" s="1"/>
  <c r="D265" i="33"/>
  <c r="D266" i="33" s="1"/>
  <c r="B90" i="29" s="1"/>
  <c r="D263" i="33"/>
  <c r="D198" i="25"/>
  <c r="D199" i="25" s="1"/>
  <c r="B11" i="41"/>
  <c r="B184" i="29"/>
  <c r="D204" i="40"/>
  <c r="D205" i="40" s="1"/>
  <c r="B84" i="29" s="1"/>
  <c r="D355" i="40"/>
  <c r="D357" i="40"/>
  <c r="D358" i="40" s="1"/>
  <c r="B111" i="29" s="1"/>
  <c r="D85" i="40"/>
  <c r="D102" i="40"/>
  <c r="D103" i="40" s="1"/>
  <c r="B66" i="29" s="1"/>
  <c r="D547" i="38"/>
  <c r="B47" i="29" s="1"/>
  <c r="D443" i="31"/>
  <c r="D441" i="31"/>
  <c r="D480" i="31"/>
  <c r="D481" i="31" s="1"/>
  <c r="B136" i="29" s="1"/>
  <c r="D478" i="31"/>
  <c r="D198" i="39"/>
  <c r="D199" i="39" s="1"/>
  <c r="D198" i="35"/>
  <c r="D199" i="35" s="1"/>
  <c r="B180" i="29" s="1"/>
  <c r="D480" i="43"/>
  <c r="D481" i="43" s="1"/>
  <c r="B134" i="29" s="1"/>
  <c r="D443" i="43"/>
  <c r="B125" i="29" s="1"/>
  <c r="D390" i="43"/>
  <c r="D391" i="43" s="1"/>
  <c r="B116" i="29" s="1"/>
  <c r="D357" i="43"/>
  <c r="D358" i="43" s="1"/>
  <c r="B107" i="29" s="1"/>
  <c r="D317" i="43"/>
  <c r="D318" i="43" s="1"/>
  <c r="B98" i="29" s="1"/>
  <c r="D265" i="43"/>
  <c r="D266" i="43" s="1"/>
  <c r="B89" i="29" s="1"/>
  <c r="D204" i="43"/>
  <c r="D205" i="43" s="1"/>
  <c r="B80" i="29" s="1"/>
  <c r="D157" i="43"/>
  <c r="D158" i="43" s="1"/>
  <c r="B71" i="29" s="1"/>
  <c r="D102" i="43"/>
  <c r="D103" i="43" s="1"/>
  <c r="B62" i="29" s="1"/>
  <c r="B179" i="29"/>
  <c r="B11" i="37"/>
  <c r="D480" i="36"/>
  <c r="D481" i="36" s="1"/>
  <c r="B133" i="29" s="1"/>
  <c r="D357" i="36"/>
  <c r="D358" i="36" s="1"/>
  <c r="B106" i="29" s="1"/>
  <c r="D204" i="36"/>
  <c r="D205" i="36" s="1"/>
  <c r="B79" i="29" s="1"/>
  <c r="D102" i="36"/>
  <c r="D500" i="31" l="1"/>
  <c r="D502" i="31"/>
  <c r="D503" i="31" s="1"/>
  <c r="B145" i="29" s="1"/>
  <c r="D444" i="40"/>
  <c r="B129" i="29" s="1"/>
  <c r="D444" i="38"/>
  <c r="B128" i="29" s="1"/>
  <c r="D444" i="31"/>
  <c r="B127" i="29" s="1"/>
  <c r="D548" i="40"/>
  <c r="D549" i="40" s="1"/>
  <c r="D548" i="38"/>
  <c r="D549" i="38" s="1"/>
  <c r="B11" i="39"/>
  <c r="B183" i="29"/>
  <c r="D548" i="31"/>
  <c r="D549" i="31" s="1"/>
  <c r="B11" i="25"/>
  <c r="B181" i="29"/>
  <c r="D548" i="33"/>
  <c r="D549" i="33" s="1"/>
  <c r="B11" i="35"/>
  <c r="D548" i="43"/>
  <c r="D549" i="43" s="1"/>
  <c r="B25" i="29" s="1"/>
  <c r="D103" i="36"/>
  <c r="B61" i="29" s="1"/>
  <c r="D548" i="36"/>
  <c r="D549" i="36" s="1"/>
  <c r="B12" i="33" l="1"/>
  <c r="B36" i="29"/>
  <c r="B26" i="29"/>
  <c r="B12" i="38"/>
  <c r="B38" i="29"/>
  <c r="B28" i="29"/>
  <c r="B12" i="31"/>
  <c r="B27" i="29"/>
  <c r="B37" i="29"/>
  <c r="B12" i="40"/>
  <c r="B29" i="29"/>
  <c r="B39" i="29"/>
  <c r="B12" i="43"/>
  <c r="B35" i="29"/>
  <c r="B12" i="36"/>
  <c r="B34" i="29"/>
  <c r="B24" i="29"/>
</calcChain>
</file>

<file path=xl/sharedStrings.xml><?xml version="1.0" encoding="utf-8"?>
<sst xmlns="http://schemas.openxmlformats.org/spreadsheetml/2006/main" count="5236" uniqueCount="584">
  <si>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</si>
  <si>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</si>
  <si>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</si>
  <si>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</si>
  <si>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</si>
  <si>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</si>
  <si>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</si>
  <si>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</si>
  <si>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</si>
  <si>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</si>
  <si>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</si>
  <si>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</si>
  <si>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</si>
  <si>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</si>
  <si>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</si>
  <si>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</si>
  <si>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</si>
  <si>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</si>
  <si>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</si>
  <si>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</si>
  <si>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</si>
  <si>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</si>
  <si>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</si>
  <si>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</si>
  <si>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</si>
  <si>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</si>
  <si>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</si>
  <si>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</si>
  <si>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</si>
  <si>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</si>
  <si>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</si>
  <si>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</si>
  <si>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</si>
  <si>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</si>
  <si>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</si>
  <si>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</si>
  <si>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</si>
  <si>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</si>
  <si>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</si>
  <si>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</si>
  <si>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</si>
  <si>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</si>
  <si>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</si>
  <si>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</si>
  <si>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</si>
  <si>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</si>
  <si>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</si>
  <si>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</si>
  <si>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</si>
  <si>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</si>
  <si>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</si>
  <si>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</si>
  <si>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</si>
  <si>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</si>
  <si>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</si>
  <si>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</si>
  <si>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</si>
  <si>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</si>
  <si>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</si>
  <si>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</si>
  <si>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</si>
  <si>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</si>
  <si>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</si>
  <si>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</si>
  <si>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</si>
  <si>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</si>
  <si>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</si>
  <si>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</si>
  <si>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</si>
  <si>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</si>
  <si>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</si>
  <si>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</si>
  <si>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</si>
  <si>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</si>
  <si>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</si>
  <si>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</si>
  <si>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</si>
  <si>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</si>
  <si>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</si>
  <si>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</si>
  <si>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</si>
  <si>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</si>
  <si>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</si>
  <si>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</si>
  <si>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</si>
  <si>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</si>
  <si>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</si>
  <si>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</si>
  <si>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</si>
  <si>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</si>
  <si>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</si>
  <si>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</si>
  <si>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</si>
  <si>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</si>
  <si>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</si>
  <si>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</si>
  <si>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</si>
  <si>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</si>
  <si>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</si>
  <si>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</si>
  <si>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</si>
  <si>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</si>
  <si>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</si>
  <si>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</si>
  <si>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</si>
  <si>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</si>
  <si>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</si>
  <si>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</si>
  <si>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</si>
  <si>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</si>
  <si>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</si>
  <si>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</si>
  <si>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</si>
  <si>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</si>
  <si>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</si>
  <si>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</si>
  <si>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</si>
  <si>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</si>
  <si>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</si>
  <si>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</si>
  <si>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</si>
  <si>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</si>
  <si>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</si>
  <si>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</si>
  <si>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</si>
  <si>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</si>
  <si>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</si>
  <si>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</si>
  <si>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</si>
  <si>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</si>
  <si>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</si>
  <si>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</si>
  <si>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</si>
  <si>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</si>
  <si>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</si>
  <si>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</si>
  <si>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</si>
  <si>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</si>
  <si>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</si>
  <si>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</si>
  <si>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</si>
  <si>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</si>
  <si>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</si>
  <si>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</si>
  <si>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</si>
  <si>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</si>
  <si>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</si>
  <si>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</si>
  <si>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</si>
  <si>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</si>
  <si>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</si>
  <si>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</si>
  <si>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</si>
  <si>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</si>
  <si>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</si>
  <si>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</si>
  <si>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</si>
  <si>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</si>
  <si>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</si>
  <si>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</si>
  <si>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</si>
  <si>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</si>
  <si>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</si>
  <si>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</si>
  <si>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</si>
  <si>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</si>
  <si>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</si>
  <si>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</si>
  <si>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</si>
  <si>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</si>
  <si>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</si>
  <si>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</si>
  <si>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</si>
  <si>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</si>
  <si>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</si>
  <si>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</si>
  <si>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</si>
  <si>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</si>
  <si>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</si>
  <si>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</si>
  <si>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</si>
  <si>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</si>
  <si>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</si>
  <si>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</si>
  <si>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</si>
  <si>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</si>
  <si>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</si>
  <si>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</si>
  <si>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</si>
  <si>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</si>
  <si>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</si>
  <si>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</si>
  <si>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</si>
  <si>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</si>
  <si>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</si>
  <si>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</si>
  <si>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</si>
  <si>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</si>
  <si>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</si>
  <si>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</si>
  <si>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</si>
  <si>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</si>
  <si>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</si>
  <si>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</si>
  <si>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</si>
  <si>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</si>
  <si>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</si>
  <si>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</si>
  <si>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</si>
  <si>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</si>
  <si>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</si>
  <si>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</si>
  <si>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</si>
  <si>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</si>
  <si>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</si>
  <si>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</si>
  <si>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</si>
  <si>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</si>
  <si>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</si>
  <si>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</si>
  <si>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</si>
  <si>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</si>
  <si>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</si>
  <si>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</si>
  <si>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</si>
  <si>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</si>
  <si>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</si>
  <si>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</si>
  <si>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</si>
  <si>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</si>
  <si>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</si>
  <si>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</si>
  <si>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</si>
  <si>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</si>
  <si>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</si>
  <si>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</si>
  <si>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</si>
  <si>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</si>
  <si>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</si>
  <si>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</si>
  <si>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</si>
  <si>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</si>
  <si>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</si>
  <si>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</si>
  <si>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</si>
  <si>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</si>
  <si>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</si>
  <si>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</si>
  <si>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</si>
  <si>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</si>
  <si>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</si>
  <si>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</si>
  <si>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</si>
  <si>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</si>
  <si>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</si>
  <si>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</si>
  <si>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</si>
  <si>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</si>
  <si>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</si>
  <si>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</si>
  <si>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</si>
  <si>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</si>
  <si>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</si>
  <si>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</si>
  <si>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</si>
  <si>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</si>
  <si>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</si>
  <si>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</si>
  <si>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</si>
  <si>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</si>
  <si>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</si>
  <si>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</si>
  <si>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</si>
  <si>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</si>
  <si>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</si>
  <si>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</si>
  <si>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</si>
  <si>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</si>
  <si>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</si>
  <si>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</si>
  <si>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</si>
  <si>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</si>
  <si>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</si>
  <si>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</si>
  <si>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</si>
  <si>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</si>
  <si>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</si>
  <si>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</si>
  <si>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</si>
  <si>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</si>
  <si>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</si>
  <si>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</si>
  <si>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</si>
  <si>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</si>
  <si>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</si>
  <si>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</si>
  <si>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</si>
  <si>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</si>
  <si>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</si>
  <si>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</si>
  <si>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</si>
  <si>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</si>
  <si>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</si>
  <si>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</si>
  <si>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</si>
  <si>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</si>
  <si>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</si>
  <si>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</si>
  <si>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</si>
  <si>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</si>
  <si>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</si>
  <si>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</si>
  <si>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</si>
  <si>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</si>
  <si>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</si>
  <si>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</si>
  <si>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</si>
  <si>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</si>
  <si>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</si>
  <si>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</si>
  <si>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</si>
  <si>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</si>
  <si>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</si>
  <si>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</si>
  <si>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</si>
  <si>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</si>
  <si>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</si>
  <si>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</si>
  <si>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</si>
  <si>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</si>
  <si>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</si>
  <si>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</si>
  <si>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</si>
  <si>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</si>
  <si>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</si>
  <si>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</si>
  <si>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</si>
  <si>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</si>
  <si>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</si>
  <si>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</si>
  <si>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</si>
  <si>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</si>
  <si>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</si>
  <si>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</si>
  <si>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</si>
  <si>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</si>
  <si>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</si>
  <si>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</si>
  <si>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</si>
  <si>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</si>
  <si>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</si>
  <si>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</si>
  <si>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</si>
  <si>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</si>
  <si>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</si>
  <si>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</si>
  <si>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</si>
  <si>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</si>
  <si>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</si>
  <si>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</si>
  <si>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</si>
  <si>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</si>
  <si>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</si>
  <si>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</si>
  <si>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</si>
  <si>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</si>
  <si>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</si>
  <si>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</si>
  <si>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</si>
  <si>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</si>
  <si>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</si>
  <si>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</si>
  <si>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</si>
  <si>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</si>
  <si>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</si>
  <si>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</si>
  <si>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</si>
  <si>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</si>
  <si>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</si>
  <si>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</si>
  <si>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</si>
  <si>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</si>
  <si>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</si>
  <si>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</si>
  <si>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</si>
  <si>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</si>
  <si>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</si>
  <si>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</si>
  <si>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</si>
  <si>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</si>
  <si>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</si>
  <si>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</si>
  <si>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</si>
  <si>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</si>
  <si>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</si>
  <si>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</si>
  <si>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</si>
  <si>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</si>
  <si>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</si>
  <si>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</si>
  <si>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</si>
  <si>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</si>
  <si>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</si>
  <si>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</si>
  <si>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</si>
  <si>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</si>
  <si>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</si>
  <si>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</si>
  <si>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Ksour Essef</t>
  </si>
  <si>
    <t>Dr Hatem KARAA</t>
  </si>
  <si>
    <t>Renforcer les opérations de étagères du laboratoire</t>
  </si>
  <si>
    <t>Renforcer les opérations de nettoyage du linéaire</t>
  </si>
  <si>
    <t>Renforcer les actions de nettoyage au dessus du four et en dessous des tables</t>
  </si>
  <si>
    <t>présence de pain tabouna BVM dont la DLC est le jour de l'audit</t>
  </si>
  <si>
    <t>Présence de piquire de moisissures sur les tabouna mises à la vente (lot n 05585)</t>
  </si>
  <si>
    <t>renforcer le contrôle de l'aspect des produits mis à la vente</t>
  </si>
  <si>
    <t>Controle du poids arrêté au 08 février 2018</t>
  </si>
  <si>
    <t>Assurer un contrôle régulier tel que fixé au niveau de la procédure</t>
  </si>
  <si>
    <t xml:space="preserve">Durée d'exposition mentionnée d'une manière systématique égale à 4heures </t>
  </si>
  <si>
    <t>Inscrire ur les fiches les durées réelles d'exposition des denrées alimentaires cuites</t>
  </si>
  <si>
    <t>Poulet à rotir reçu le 27 février non inscrit sur les fiches de réception en rayon</t>
  </si>
  <si>
    <t>Edam boy découpé le 22/02 non tracé.
Salami de bœuf,jambon de poulet, jambon de bœuf entamés et non identifiés par la date de leur première utilisation</t>
  </si>
  <si>
    <t>Assurer la traçabilité de tous les produits découpés/ assurer l'identification par la date d'entame de tous les produits de la charcuterie entamés</t>
  </si>
  <si>
    <t>DLC magasin dépasse celle du fournisseur / adapter les achats en fonction de la DLC magasin</t>
  </si>
  <si>
    <t>Renforcer le tri des citrons exposés à la vente</t>
  </si>
  <si>
    <t>Dépoussièrer les linéaires</t>
  </si>
  <si>
    <t>Dépassament de la DLUO de 07 groupage de shewing gum (03 groupages extra peper mint 13/12/2017, 02 groupages extra white 19/12/2017 et 02 groupages spear mint 18/12/2017) et un paquet de bonbon  haribo gold bears 02/02/2018)</t>
  </si>
  <si>
    <t>Le magasin n'a pas encore reçu une armoire pour les produits casse et retour</t>
  </si>
  <si>
    <t>Un seau de hrousse en chambre froide sans étiquette</t>
  </si>
  <si>
    <t>renforcer le contrôle/ refuser tous produits non étiqueté</t>
  </si>
  <si>
    <t>renforcer les opérations de nettoyage du linéaire épices</t>
  </si>
  <si>
    <t>Procédure non disponible sur le portail</t>
  </si>
  <si>
    <t>Mohamed Ayat et chefs rayons</t>
  </si>
  <si>
    <t>la prorttection n'est pas assurée</t>
  </si>
  <si>
    <t>Protéger le quai de réception</t>
  </si>
  <si>
    <t>Température affichée +5°C</t>
  </si>
  <si>
    <t>température affichée +5°C</t>
  </si>
  <si>
    <t>Décollement du revêtement du sol</t>
  </si>
  <si>
    <t>Présence de givre au niveau de l'évporateur</t>
  </si>
  <si>
    <t>Procéder au dégivrage de l'évaporateur</t>
  </si>
  <si>
    <t>Température affichée +2°C</t>
  </si>
  <si>
    <t>Traces d'humidité au niveau de la plonge</t>
  </si>
  <si>
    <t>revoir le problème d'humidité au niveau de la plonge</t>
  </si>
  <si>
    <t>Température affichée +3°c
température mesurée +4,5°C</t>
  </si>
  <si>
    <t>le meuble n'assure pas une protection parfaite des préparations contre les contaminations</t>
  </si>
  <si>
    <t>Protéger ce meuble</t>
  </si>
  <si>
    <t>Température affichée +3,6°C</t>
  </si>
  <si>
    <t>température à cœur +5,6°C</t>
  </si>
  <si>
    <t>température affichée 3,1°C
température mesurée 3,6°C</t>
  </si>
  <si>
    <t>Bouton poussoir du lave mains de la volaillerie fonctionne mal</t>
  </si>
  <si>
    <t>présence d'une seule plonge pour les rayons volaillerie, fromages et traiteur
fuite d'eau à la plonge poissonnerie</t>
  </si>
  <si>
    <t>Prévoir une plonge par rayon
Réparer la fuite à la plonge poissonnerie</t>
  </si>
  <si>
    <t>Local sans porte / absence de climatisation</t>
  </si>
  <si>
    <t>Mettre en place une porte/ mettre en place un système de climatisation</t>
  </si>
  <si>
    <t>Présence de givre au niveau de l'évaporateur de la chambre froide négative</t>
  </si>
  <si>
    <t>M Souheil DRAOUI</t>
  </si>
  <si>
    <t>M Mohamed AYAT et chefs Rayons</t>
  </si>
  <si>
    <t>Renforcer le nettoyage du four.</t>
  </si>
  <si>
    <t>L'employé était chargé des rayons charcuteries et fromages et traiteur. Le risque de contamination croisée est accru a ce niveau.</t>
  </si>
  <si>
    <t>Renforcer le nettoyage de la friteuse.</t>
  </si>
  <si>
    <t>Présence d'un seul opérateur chargé du rayon charcuteries et fromages et traiteur.</t>
  </si>
  <si>
    <t>Présence de 2 fromages et 9 boudins de charcuteries entamés et non identifiés.</t>
  </si>
  <si>
    <t>Assurer l'étiquetage des produits entamés.</t>
  </si>
  <si>
    <t>Veuillez assurer l'enregistrement quotidien de la traçabilité.</t>
  </si>
  <si>
    <t>Le glaçage des produits exposés sur l'étale n'était pas satisfaisant.</t>
  </si>
  <si>
    <t xml:space="preserve">L'employé était chargé du rayon fleg et poissonnerie. Le risque de contamination croisée est accru à ce niveau. </t>
  </si>
  <si>
    <t>La vérification du thermomètre pour le mois de mai n'était pas faite.</t>
  </si>
  <si>
    <t>La qualité de fraicheur des tomates et pommes de terre n'était pas satisfaisante. Renforcer le tri.</t>
  </si>
  <si>
    <t>Absence de poubelle.</t>
  </si>
  <si>
    <t>Renforcer le nettoyage de la réserve.</t>
  </si>
  <si>
    <t>Absence du thermomètre à sonde.</t>
  </si>
  <si>
    <t>Fournir un thermomètre.</t>
  </si>
  <si>
    <t>Assurer l'étiquetage de ces produits.</t>
  </si>
  <si>
    <t>Dernière analyse faite le 28/02/18</t>
  </si>
  <si>
    <t>La friteuse n'était pas propre le jour de l'audit.</t>
  </si>
  <si>
    <t>Assurer le glaçage des produits stockés.</t>
  </si>
  <si>
    <t>Veuillez réduire l'espace sous la porte de réception.</t>
  </si>
  <si>
    <t>Le sol de la réserve était ébréché à plusieurs niveaux.</t>
  </si>
  <si>
    <t>Présence de givre au niveau des meubles des produits surgelés.</t>
  </si>
  <si>
    <t>La température des produits surgelés dans le meuble froid d'exposition était de -4°C &gt; -18°C.</t>
  </si>
  <si>
    <t>Meuble surgelés:
T° affichée: -10°C
T° mesurée: -4°C</t>
  </si>
  <si>
    <t>Assurer l'étanchéité de la conduite et réparer la fuite.</t>
  </si>
  <si>
    <t>Présence de givre dans les meubles froids des produits surgelés.</t>
  </si>
  <si>
    <t>Taux de réalisation du plan d'action précédent</t>
  </si>
  <si>
    <t>Absence de climatisation au niveau du local. La température était de 32°C</t>
  </si>
  <si>
    <t>Assurer la réparation.</t>
  </si>
  <si>
    <t>Présence d'une conduite d'évacuation des eaux sous le système 3 bac qui n'était pas protégée.
Présence d'une fuite sous le système 3 bac entrainant une stagnation d'eau au niveau du stand.</t>
  </si>
  <si>
    <t>Les dates d'ouvertures des cartons de la pâtisserie étaient inscrites seulement le jour de l'entame. Le suivi des produits ne peut être réalisé.</t>
  </si>
  <si>
    <t>La feuille de traçabilité (fromage) du 30/05/18 était absente.
Les feuilles de traçabilité (charcuterie) du 04/06/18 au 11/06/18 étaient absentes.
Le produit fleur des champs ouvert le 07/05/18 n'était pas tracé le jour de l'entame.</t>
  </si>
  <si>
    <t>Le magasin n'a pas encore reçu une armoire pour les produits casse et retour (remarque récurrente).</t>
  </si>
  <si>
    <t>Présence d'un récipient dépourvu de louche.</t>
  </si>
  <si>
    <t>Présence de certains seaux de filet d'anchois salés dont les DF, DLC et N°Lot n'étaient pas lisibles.</t>
  </si>
  <si>
    <t>Assurer l'enregistrement chaque utilisation du carton.</t>
  </si>
  <si>
    <t>La mesure du poids du pains était effectuée sur 4 baguettes. Ces baguettes pesaient 182g, 178g, 174g, et 180g.
Le contrôle du poids du pain n'était pas réalisé pour fin mars et avril.</t>
  </si>
  <si>
    <t>Assurer la vérification du poids pour avoir un minimum de 200+/- 5% par unité et avertir le fournisseur.</t>
  </si>
  <si>
    <t>Présence de deux meules de fromages fleur des champs ouverts en même temps (13/04/18 et 07/05/18)</t>
  </si>
  <si>
    <t>Présence de 3 caisses de dorade stockées dans la chambre froide positive et sans couverture de glace. La température à cœur de ces poissons était de 6,8°C.</t>
  </si>
  <si>
    <t>Les températures à cœur de la chambre froide n'étaient pas enregistrées pour le moi de mars, avril et mai.</t>
  </si>
  <si>
    <t>Renforcer le nettoyage au niveau des linéaires des pâtes, farines, et sucre.</t>
  </si>
  <si>
    <t>Présence de certains préparations alimentaires (pizzaiolo) dont les DF, DLC, et le N°Lot n'étaient pas lisibles. Avertir fournisseur.</t>
  </si>
  <si>
    <t>Les boules de harissa n'étaient pas identifiées.</t>
  </si>
  <si>
    <t>Absence de poubelles aux rayons fleg et olives épices</t>
  </si>
  <si>
    <t>Fournir ces éléments</t>
  </si>
  <si>
    <t>La porte du local était démontée et absence de climatisation.
Les bennes étaient mises à l'extérieur (voir photo).</t>
  </si>
  <si>
    <t>Mettre à disposition un local.</t>
  </si>
  <si>
    <t>L'étanchéité de la porte de la réception n'était pas satisfaisante.</t>
  </si>
  <si>
    <t>Le robinet du lave mains du traiteur était démonté.</t>
  </si>
  <si>
    <t>M Dhia Mechlaoui</t>
  </si>
  <si>
    <t>M Mohamed Ayatt (chef rayon PFT) et chef rayons</t>
  </si>
  <si>
    <t>Le filmage des pains à l’ancienne était effectué au niveau du rayon fromages, le risque des contaminations croisées est accru à ce niveau.</t>
  </si>
  <si>
    <t>Assurer le filmage au niveau du laboratoire.</t>
  </si>
  <si>
    <t>Le four était fortement souillé.</t>
  </si>
  <si>
    <t>Procéder au nettoyage du four.</t>
  </si>
  <si>
    <t>Stockage des boîtes de carton du pain panini précuit dans la CF. Cette pratique est interdite.</t>
  </si>
  <si>
    <t>Absence totale de la traçabilité pendant les 15 premiers jours du mois d'août.</t>
  </si>
  <si>
    <t>Enregistrer les données de traçabilité quotidiennement.</t>
  </si>
  <si>
    <t>Protéger le meuble dès l’exposition.</t>
  </si>
  <si>
    <t>La qualité de l'huile de friture était insatisfaisante (couleur sombre).</t>
  </si>
  <si>
    <t>Assurer le changement de l'huile dans les deux jours et selon la fréquence d'utilisation.</t>
  </si>
  <si>
    <t>Stockage des produits "traiteur" au niveau de la chambre froide "fromage".</t>
  </si>
  <si>
    <t>L'enregistrement des T° de la CF n'était pas effectué pour les 14 et 15 août.</t>
  </si>
  <si>
    <t>Mentionner les quantités exactes lors de l'enregistrement de traçabilité.</t>
  </si>
  <si>
    <t>La trancheuse des produits de charcuterie n'était pas propre. Renforcer le nettoyage.</t>
  </si>
  <si>
    <t>Le port des bijoux (collier) est strictement interdit.</t>
  </si>
  <si>
    <t>Identifier les boudins de charcuterie et les fromages après leur entame.</t>
  </si>
  <si>
    <t xml:space="preserve">CF boucherie: le stockage des produits dans leurs cartons est interdit. </t>
  </si>
  <si>
    <t>Des mouches étaient sur la planche de découpe, la découpe des volailles était effectuée sans procéder à la désinfection et lavage de la planche. 
Fournir des égouttoirs pour les abats exposés.</t>
  </si>
  <si>
    <t>Nettoyer le plan de travail après les opérations de découpe.</t>
  </si>
  <si>
    <t xml:space="preserve">L'employé était chargé du rayon fleg et poissonnerie. Le risque de contamination croisée est élevé à ce niveau. </t>
  </si>
  <si>
    <t>Le poste lave-main était défaillant, l'opérateur lave ses mains à l'aide de la douchette de la plonge, le lavage des mains n'est pas maitrisé.</t>
  </si>
  <si>
    <t>Entreposage des caisses de raisin à même le sol.</t>
  </si>
  <si>
    <t>Utiliser des palettes.</t>
  </si>
  <si>
    <t>Renforcer le nettoyage, les étagères étaient poussiéreuses.</t>
  </si>
  <si>
    <t>Stockage des cartons de charcuterie LS dans le meuble.</t>
  </si>
  <si>
    <t xml:space="preserve">La température de surface des yaourts en attente d’exposition variait entre 18,8°C et 19,8°C.
La température à cœur d’un pot de yaourt était à 21,5°C. Nous rappelons que la durée de l’attente des produits frais ne doit pas dépasser 30 minutes, la durée estimée était à 1h20.
</t>
  </si>
  <si>
    <t>Limiter la durée d'attente à 30 minutes, stocker les produits dans la chambre froide en attendant leur exposition.</t>
  </si>
  <si>
    <t>Fournir un thermomètre à sonde pour le rayon PLS.</t>
  </si>
  <si>
    <t>Vu l’étroitesse de la CF olives/épices, les seaux étaient stockés dans la CF traiteur.</t>
  </si>
  <si>
    <r>
      <t>Etiqueter les boules de harissa.</t>
    </r>
    <r>
      <rPr>
        <b/>
        <sz val="16"/>
        <color rgb="FFFF0000"/>
        <rFont val="Century Gothic"/>
        <family val="2"/>
      </rPr>
      <t xml:space="preserve">  </t>
    </r>
  </si>
  <si>
    <t>Présence excessive des mouches sur l’étal et sur les poissons exposés.</t>
  </si>
  <si>
    <t>Renforcer le contrôle et le tri des produits exposés.</t>
  </si>
  <si>
    <t>FLEG: le DEIV était souillé.</t>
  </si>
  <si>
    <t>Le deuxième passage des visites médicales était prévu pour le 17/08/2018.</t>
  </si>
  <si>
    <t>59%, correcte.</t>
  </si>
  <si>
    <t>Procéder aux réparations.</t>
  </si>
  <si>
    <t>Présence de givre au niveau du meuble surgelé.</t>
  </si>
  <si>
    <t>Absence d'un meuble froid.</t>
  </si>
  <si>
    <t>La température du meuble était à 21°C, la T° affichée est 5,2°C.</t>
  </si>
  <si>
    <t xml:space="preserve">Revoir le système du meuble. </t>
  </si>
  <si>
    <t>Réparer le meuble.</t>
  </si>
  <si>
    <t>Le bac était bouché, les opérations de nettoyage et désinfection deviennent difficiles. 
Egouttage d’eau au niveau de la canalisation du système 3 bacs.</t>
  </si>
  <si>
    <t>Déboucher ce bac en urgence.
Réparer la fuite.</t>
  </si>
  <si>
    <t>Développement du givre au niveau de l’évaporateur.</t>
  </si>
  <si>
    <t>Revoir la position des DEIV au niveau du rayon poissonnerie.</t>
  </si>
  <si>
    <t>Présence excessive des mouches dans le magasin et en grand nombre au niveau du rayon poissonnerie.</t>
  </si>
  <si>
    <t>Stagnation d'eau au niveau de CF des poissons.</t>
  </si>
  <si>
    <t>Absence d'un climatiseur et du DEIV.</t>
  </si>
  <si>
    <t xml:space="preserve">La benne était en dehors du local poubelle, débordement des déchets de la benne, dégagement d’une odeur nauséabonde
</t>
  </si>
  <si>
    <t>Renforcer le nettoyage du sol du rayon traiteur.</t>
  </si>
  <si>
    <t>Manque de traçabilité, les deux test effectuées étaient comme suit:
1/Produit: poulet Mazraa, n°lot: PI18215
Réception: 04/08/18, quantité: 80 pièces.
La quantité tracée était de 79 pièces.
2/ Produit: gigot poulet mexicain, n°lot: 21418
Réception: 04/08/18, quantité: 2,450kg
La quantité traçée sur deux jours était de 1,12kg, alors que la quantité vendue était de 0,608g.</t>
  </si>
  <si>
    <t xml:space="preserve">Malgré la présence de la vitre protectrice, la protection des produits cuits exposés n’était pas effectuée. Vu la présence excessive des mouches, le risque des contaminations est élevé. </t>
  </si>
  <si>
    <t xml:space="preserve">Une quinzaine de boudin de charcuteries entamées étaient non identifiés.
Absence d’identification des fromages blancs (fromage persil, ricotta).
</t>
  </si>
  <si>
    <t>L'opératrice stagiaire nouvellement recrutée ne maitrise pas le protocole du lavage des mains, une sensibilisation relative au lavage des mains était réalisée.</t>
  </si>
  <si>
    <t>Glaçage manquant.</t>
  </si>
  <si>
    <t>Étiqueter les morceaux de potirons et de pastèques</t>
  </si>
  <si>
    <t>Absence de thermomètre, le chef rayon ne possède pas un thermomètre à sonde depuis l'ouverture du magasin (2016).
Les opérations de mesure de la chaîne du froid sont effectués à l'aide du thermomètre à sonde de la réception, le risque des contaminations croisées est accru à ce niveau.</t>
  </si>
  <si>
    <t>Accorder plus d'attention à la propreté des bennes.</t>
  </si>
  <si>
    <t>Le lave-mains était défaillant (robinet démonté).</t>
  </si>
  <si>
    <t>Sol ébreché a plusieurs niveaux.</t>
  </si>
  <si>
    <t>La vitre du meuble froid était cassée.</t>
  </si>
  <si>
    <t>La réparation de cet élément est urgente, le risque de blessure des clients est accru à ce niveau.</t>
  </si>
  <si>
    <t>Le sol était crevassé.</t>
  </si>
  <si>
    <t>On a noté la présence de 4 sachets de moules demi coquillage qui présentaient des signes de décongélation.
T° affichée: -22°C
T° mesurée: -8°C</t>
  </si>
  <si>
    <t>Le pain à l'ancienne ne figure pas dans la fiche de suivi des poids de pain. Avertir le service qualité sur cet écart.</t>
  </si>
  <si>
    <t>Illisibilité des DF+DLC, la durée de vie du fromage mozzarella « majesté » est méconnue</t>
  </si>
  <si>
    <t>Un boudin de salami présentait un noircissement de la première face à cause de l'oxydation. Le produit n'était pas protégé après la dernière découpe (photo).</t>
  </si>
  <si>
    <t>Revoir la durée de vie des boudins après ouverture et protéger les</t>
  </si>
  <si>
    <t xml:space="preserve">Réemballe de 3 morceaux de fromages, La DLC de 2 morceaux (edam rouge, gouda jaune) était encore non dépassée. Ces morceaux n’étaient pas tracés, voir photo.
Absence de traçabilité pour le 15/08/2018.
Manque de traçabilité pour huit produits le 14/08/20018.  </t>
  </si>
  <si>
    <t>Le réemballe des moreaux de fromage est strictement interdite.
La traçabilité des produits doit être quotidienne.</t>
  </si>
  <si>
    <t xml:space="preserve">La dénomination en langue arabe doit figurer sur les piques prix.
Les DF et DLC étaient délébiles pour 6 pots de produits de la mer.
</t>
  </si>
  <si>
    <t>On a noté la présence de 4 sachets de moules demi coquillage qui présentaient des signes de décongélation. Renforcer le contrôle des produits surgelés afin de pouvoir intervenir à temps.</t>
  </si>
  <si>
    <t>L'état de fraîcheur des kiwis exposé était insatisfaisant ( les kiwis étaient mous).</t>
  </si>
  <si>
    <t>Expositions des produits dans les seaux du fournisseur.</t>
  </si>
  <si>
    <t>Les opérations de lavage des mains ne peuvent être effectuées correctement, la réparation de cet élément est primordiale.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</si>
</sst>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  <font>
      <b/>
      <sz val="16"/>
      <color rgb="FFFF0000"/>
      <name val="Century Gothic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8" fillId="0" borderId="0" xfId="0" applyFont="1" applyAlignment="1">
      <alignment wrapText="1"/>
    </xf>
    <xf numFmtId="0" fontId="24" fillId="0" borderId="1" xfId="0" applyFont="1" applyBorder="1" applyAlignment="1" applyProtection="1">
      <alignment wrapText="1"/>
      <protection locked="0"/>
    </xf>
    <xf numFmtId="0" fontId="14" fillId="2" borderId="0" xfId="0" applyFont="1" applyFill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26" fillId="7" borderId="6" xfId="0" applyFont="1" applyFill="1" applyBorder="1" applyAlignment="1" applyProtection="1">
      <alignment horizontal="left"/>
      <protection hidden="1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05600"/>
        <c:axId val="1350319200"/>
      </c:barChart>
      <c:catAx>
        <c:axId val="135030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19200"/>
        <c:crosses val="autoZero"/>
        <c:auto val="1"/>
        <c:lblAlgn val="ctr"/>
        <c:lblOffset val="100"/>
        <c:noMultiLvlLbl val="0"/>
      </c:catAx>
      <c:valAx>
        <c:axId val="135031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0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0.92500000000000004</c:v>
                </c:pt>
                <c:pt idx="2">
                  <c:v>0.90476190476190477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51344"/>
        <c:axId val="1351345904"/>
      </c:barChart>
      <c:catAx>
        <c:axId val="135135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5904"/>
        <c:crosses val="autoZero"/>
        <c:auto val="1"/>
        <c:lblAlgn val="ctr"/>
        <c:lblOffset val="100"/>
        <c:noMultiLvlLbl val="0"/>
      </c:catAx>
      <c:valAx>
        <c:axId val="135134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5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48080"/>
        <c:axId val="1351344816"/>
      </c:barChart>
      <c:catAx>
        <c:axId val="135134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4816"/>
        <c:crosses val="autoZero"/>
        <c:auto val="1"/>
        <c:lblAlgn val="ctr"/>
        <c:lblOffset val="100"/>
        <c:noMultiLvlLbl val="0"/>
      </c:catAx>
      <c:valAx>
        <c:axId val="135134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4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52432"/>
        <c:axId val="1351344272"/>
      </c:barChart>
      <c:catAx>
        <c:axId val="135135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4272"/>
        <c:crosses val="autoZero"/>
        <c:auto val="1"/>
        <c:lblAlgn val="ctr"/>
        <c:lblOffset val="100"/>
        <c:noMultiLvlLbl val="0"/>
      </c:catAx>
      <c:valAx>
        <c:axId val="135134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5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0.4375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38288"/>
        <c:axId val="1351338832"/>
      </c:barChart>
      <c:catAx>
        <c:axId val="135133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38832"/>
        <c:crosses val="autoZero"/>
        <c:auto val="1"/>
        <c:lblAlgn val="ctr"/>
        <c:lblOffset val="100"/>
        <c:noMultiLvlLbl val="0"/>
      </c:catAx>
      <c:valAx>
        <c:axId val="1351338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3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46992"/>
        <c:axId val="1351349168"/>
      </c:barChart>
      <c:catAx>
        <c:axId val="1351346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9168"/>
        <c:crosses val="autoZero"/>
        <c:auto val="1"/>
        <c:lblAlgn val="ctr"/>
        <c:lblOffset val="100"/>
        <c:noMultiLvlLbl val="0"/>
      </c:catAx>
      <c:valAx>
        <c:axId val="1351349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46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0.9358974358974359</c:v>
                </c:pt>
                <c:pt idx="1">
                  <c:v>0.8883928571428571</c:v>
                </c:pt>
                <c:pt idx="2">
                  <c:v>0.82300884955752207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2533776"/>
        <c:axId val="1352537040"/>
      </c:barChart>
      <c:catAx>
        <c:axId val="135253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37040"/>
        <c:crosses val="autoZero"/>
        <c:auto val="1"/>
        <c:lblAlgn val="ctr"/>
        <c:lblOffset val="100"/>
        <c:noMultiLvlLbl val="0"/>
      </c:catAx>
      <c:valAx>
        <c:axId val="135253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253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0.91693290734824284</c:v>
                </c:pt>
                <c:pt idx="1">
                  <c:v>0.91503267973856206</c:v>
                </c:pt>
                <c:pt idx="2">
                  <c:v>0.80592105263157898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2538672"/>
        <c:axId val="1352523984"/>
      </c:barChart>
      <c:catAx>
        <c:axId val="135253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23984"/>
        <c:crosses val="autoZero"/>
        <c:auto val="1"/>
        <c:lblAlgn val="ctr"/>
        <c:lblOffset val="100"/>
        <c:noMultiLvlLbl val="0"/>
      </c:catAx>
      <c:valAx>
        <c:axId val="1352523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253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0.92641517162283937</c:v>
                </c:pt>
                <c:pt idx="1">
                  <c:v>0.90171276844070958</c:v>
                </c:pt>
                <c:pt idx="2">
                  <c:v>0.81446495109455053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52524528"/>
        <c:axId val="1352528336"/>
        <c:extLst xmlns:c16r2="http://schemas.microsoft.com/office/drawing/2015/06/chart"/>
      </c:barChart>
      <c:catAx>
        <c:axId val="135252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28336"/>
        <c:crosses val="autoZero"/>
        <c:auto val="1"/>
        <c:lblAlgn val="ctr"/>
        <c:lblOffset val="100"/>
        <c:noMultiLvlLbl val="0"/>
      </c:catAx>
      <c:valAx>
        <c:axId val="13525283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24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</c:v>
                </c:pt>
                <c:pt idx="1">
                  <c:v>0.68095238095238098</c:v>
                </c:pt>
                <c:pt idx="2">
                  <c:v>0.47416666666666668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52534864"/>
        <c:axId val="1352526704"/>
        <c:extLst xmlns:c16r2="http://schemas.microsoft.com/office/drawing/2015/06/chart"/>
      </c:barChart>
      <c:catAx>
        <c:axId val="135253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26704"/>
        <c:crosses val="autoZero"/>
        <c:auto val="1"/>
        <c:lblAlgn val="ctr"/>
        <c:lblOffset val="100"/>
        <c:noMultiLvlLbl val="0"/>
      </c:catAx>
      <c:valAx>
        <c:axId val="135252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253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0.81428571428571428</c:v>
                </c:pt>
                <c:pt idx="2">
                  <c:v>0.67142857142857137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15392"/>
        <c:axId val="1350317024"/>
      </c:barChart>
      <c:catAx>
        <c:axId val="13503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17024"/>
        <c:crosses val="autoZero"/>
        <c:auto val="1"/>
        <c:lblAlgn val="ctr"/>
        <c:lblOffset val="100"/>
        <c:noMultiLvlLbl val="0"/>
      </c:catAx>
      <c:valAx>
        <c:axId val="135031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1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0.86111111111111116</c:v>
                </c:pt>
                <c:pt idx="1">
                  <c:v>0.95714285714285718</c:v>
                </c:pt>
                <c:pt idx="2">
                  <c:v>0.7857142857142857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18112"/>
        <c:axId val="1350318656"/>
      </c:barChart>
      <c:catAx>
        <c:axId val="135031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18656"/>
        <c:crosses val="autoZero"/>
        <c:auto val="1"/>
        <c:lblAlgn val="ctr"/>
        <c:lblOffset val="100"/>
        <c:noMultiLvlLbl val="0"/>
      </c:catAx>
      <c:valAx>
        <c:axId val="135031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1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0.765625</c:v>
                </c:pt>
                <c:pt idx="1">
                  <c:v>0.703125</c:v>
                </c:pt>
                <c:pt idx="2">
                  <c:v>0.53030303030303028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15936"/>
        <c:axId val="1350311584"/>
      </c:barChart>
      <c:catAx>
        <c:axId val="1350315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11584"/>
        <c:crosses val="autoZero"/>
        <c:auto val="1"/>
        <c:lblAlgn val="ctr"/>
        <c:lblOffset val="100"/>
        <c:noMultiLvlLbl val="0"/>
      </c:catAx>
      <c:valAx>
        <c:axId val="1350311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15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0.97435897435897434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06688"/>
        <c:axId val="1350307232"/>
      </c:barChart>
      <c:catAx>
        <c:axId val="135030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07232"/>
        <c:crosses val="autoZero"/>
        <c:auto val="1"/>
        <c:lblAlgn val="ctr"/>
        <c:lblOffset val="100"/>
        <c:noMultiLvlLbl val="0"/>
      </c:catAx>
      <c:valAx>
        <c:axId val="135030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0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0.91666666666666663</c:v>
                </c:pt>
                <c:pt idx="2">
                  <c:v>0.88571428571428568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09408"/>
        <c:axId val="1350309952"/>
      </c:barChart>
      <c:catAx>
        <c:axId val="135030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0309952"/>
        <c:crosses val="autoZero"/>
        <c:auto val="1"/>
        <c:lblAlgn val="ctr"/>
        <c:lblOffset val="100"/>
        <c:noMultiLvlLbl val="0"/>
      </c:catAx>
      <c:valAx>
        <c:axId val="1350309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0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0.95652173913043481</c:v>
                </c:pt>
                <c:pt idx="2">
                  <c:v>0.89583333333333337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0314304"/>
        <c:axId val="1351349712"/>
      </c:barChart>
      <c:catAx>
        <c:axId val="13503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9712"/>
        <c:crosses val="autoZero"/>
        <c:auto val="1"/>
        <c:lblAlgn val="ctr"/>
        <c:lblOffset val="100"/>
        <c:noMultiLvlLbl val="0"/>
      </c:catAx>
      <c:valAx>
        <c:axId val="1351349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03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0.55882352941176472</c:v>
                </c:pt>
                <c:pt idx="1">
                  <c:v>0.91176470588235292</c:v>
                </c:pt>
                <c:pt idx="2">
                  <c:v>0.94117647058823528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41552"/>
        <c:axId val="1351345360"/>
      </c:barChart>
      <c:catAx>
        <c:axId val="1351341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45360"/>
        <c:crosses val="autoZero"/>
        <c:auto val="1"/>
        <c:lblAlgn val="ctr"/>
        <c:lblOffset val="100"/>
        <c:noMultiLvlLbl val="0"/>
      </c:catAx>
      <c:valAx>
        <c:axId val="1351345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41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0.9464285714285714</c:v>
                </c:pt>
                <c:pt idx="2">
                  <c:v>0.7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51340464"/>
        <c:axId val="1351350256"/>
      </c:barChart>
      <c:catAx>
        <c:axId val="135134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1350256"/>
        <c:crosses val="autoZero"/>
        <c:auto val="1"/>
        <c:lblAlgn val="ctr"/>
        <c:lblOffset val="100"/>
        <c:noMultiLvlLbl val="0"/>
      </c:catAx>
      <c:valAx>
        <c:axId val="1351350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5134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9" t="s">
        <v>324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21" t="s">
        <v>325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5" t="s">
        <v>327</v>
      </c>
      <c r="C23" s="315"/>
      <c r="D23" s="78"/>
      <c r="E23" s="78"/>
      <c r="F23" s="78"/>
      <c r="G23" s="78"/>
      <c r="H23" s="78"/>
      <c r="I23" s="78"/>
      <c r="J23" s="77" t="str">
        <f>D18</f>
        <v>Ksour Essef</v>
      </c>
    </row>
    <row r="24" spans="1:11" ht="33" customHeight="1" x14ac:dyDescent="0.25">
      <c r="A24" s="86" t="s">
        <v>328</v>
      </c>
      <c r="B24" s="314">
        <f>AVERAGE('A1 Exploitation'!D549,'A1 Technique'!D199)</f>
        <v>0.92641517162283937</v>
      </c>
      <c r="C24" s="314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4">
        <f>AVERAGE('A2 Exploitation'!D549,'A2 Technique'!D199)</f>
        <v>0.90171276844070958</v>
      </c>
      <c r="C25" s="314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4">
        <f>AVERAGE('A3 Exploitation'!D549,'A3 Technique'!D199)</f>
        <v>0.81446495109455053</v>
      </c>
      <c r="C26" s="314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4">
        <f>AVERAGE('A4 Exploitation'!D549,'A4 Technique'!D199)</f>
        <v>0</v>
      </c>
      <c r="C27" s="314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4">
        <f>AVERAGE('A5 Exploitation'!D549,'A5 Technique'!D199)</f>
        <v>0</v>
      </c>
      <c r="C28" s="314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4">
        <f>AVERAGE('A6 Exploitation'!D549,'A6 Technique'!D199)</f>
        <v>0</v>
      </c>
      <c r="C29" s="314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5" t="s">
        <v>334</v>
      </c>
      <c r="C33" s="315"/>
      <c r="D33" s="78"/>
      <c r="E33" s="78"/>
      <c r="F33" s="78"/>
      <c r="G33" s="78"/>
      <c r="H33" s="78"/>
      <c r="I33" s="78"/>
      <c r="J33" s="77" t="str">
        <f>D18</f>
        <v>Ksour Essef</v>
      </c>
    </row>
    <row r="34" spans="1:10" ht="33" customHeight="1" x14ac:dyDescent="0.25">
      <c r="A34" s="86" t="s">
        <v>328</v>
      </c>
      <c r="B34" s="314">
        <f>'A1 Exploitation'!D549</f>
        <v>0.91693290734824284</v>
      </c>
      <c r="C34" s="314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4">
        <f>'A2 Exploitation'!D549</f>
        <v>0.91503267973856206</v>
      </c>
      <c r="C35" s="314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4">
        <f>'A3 Exploitation'!D549</f>
        <v>0.80592105263157898</v>
      </c>
      <c r="C36" s="314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4">
        <f>'A4 Exploitation'!D549</f>
        <v>0</v>
      </c>
      <c r="C37" s="314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4">
        <f>'A5 Exploitation'!D549</f>
        <v>0</v>
      </c>
      <c r="C38" s="314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4">
        <f>'A6 Exploitation'!D549</f>
        <v>0</v>
      </c>
      <c r="C39" s="314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8" t="s">
        <v>335</v>
      </c>
      <c r="C42" s="318"/>
      <c r="D42" s="78"/>
      <c r="E42" s="78"/>
      <c r="F42" s="78"/>
      <c r="G42" s="78"/>
      <c r="H42" s="78"/>
      <c r="I42" s="78"/>
      <c r="J42" s="77" t="str">
        <f>D18</f>
        <v>Ksour Essef</v>
      </c>
    </row>
    <row r="43" spans="1:10" ht="33" customHeight="1" x14ac:dyDescent="0.25">
      <c r="A43" s="86" t="s">
        <v>328</v>
      </c>
      <c r="B43" s="314">
        <f>AVERAGE('A1 Exploitation'!D547, 'A1 Technique'!D197)</f>
        <v>0.9</v>
      </c>
      <c r="C43" s="314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4">
        <f>AVERAGE('A2 Exploitation'!D547, 'A2 Technique'!D197)</f>
        <v>0.68095238095238098</v>
      </c>
      <c r="C44" s="314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4">
        <f>AVERAGE('A3 Exploitation'!D547, 'A3 Technique'!D197)</f>
        <v>0.47416666666666668</v>
      </c>
      <c r="C45" s="314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4" t="e">
        <f>AVERAGE('A4 Exploitation'!D547, 'A4 Technique'!D197)</f>
        <v>#DIV/0!</v>
      </c>
      <c r="C46" s="314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4" t="e">
        <f>AVERAGE('A5 Exploitation'!D547, 'A5 Technique'!D197)</f>
        <v>#DIV/0!</v>
      </c>
      <c r="C47" s="314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4" t="e">
        <f>AVERAGE('A6 Exploitation'!D547, 'A6 Technique'!D197)</f>
        <v>#DIV/0!</v>
      </c>
      <c r="C48" s="314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5" t="s">
        <v>336</v>
      </c>
      <c r="C51" s="315"/>
      <c r="D51" s="78"/>
      <c r="E51" s="78"/>
      <c r="F51" s="78"/>
      <c r="G51" s="78"/>
      <c r="H51" s="78"/>
      <c r="I51" s="78"/>
      <c r="J51" s="77" t="str">
        <f>D18</f>
        <v>Ksour Essef</v>
      </c>
    </row>
    <row r="52" spans="1:10" ht="33" customHeight="1" x14ac:dyDescent="0.25">
      <c r="A52" s="86" t="s">
        <v>328</v>
      </c>
      <c r="B52" s="317">
        <f>'A1 Exploitation'!D46</f>
        <v>1</v>
      </c>
      <c r="C52" s="317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7">
        <f>'A2 Exploitation'!D46</f>
        <v>1</v>
      </c>
      <c r="C53" s="317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7">
        <f>'A3 Exploitation'!D46</f>
        <v>1</v>
      </c>
      <c r="C54" s="317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7">
        <f>'A4 Exploitation'!D46</f>
        <v>0</v>
      </c>
      <c r="C55" s="317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7">
        <f>'A5 Exploitation'!D46</f>
        <v>0</v>
      </c>
      <c r="C56" s="317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7">
        <f>'A6 Exploitation'!D46</f>
        <v>0</v>
      </c>
      <c r="C57" s="317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5" t="s">
        <v>337</v>
      </c>
      <c r="C60" s="315"/>
      <c r="D60" s="78"/>
      <c r="E60" s="78"/>
      <c r="F60" s="78"/>
      <c r="G60" s="78"/>
      <c r="H60" s="78"/>
      <c r="I60" s="78"/>
      <c r="J60" s="77" t="str">
        <f>D18</f>
        <v>Ksour Essef</v>
      </c>
    </row>
    <row r="61" spans="1:10" ht="33" customHeight="1" x14ac:dyDescent="0.25">
      <c r="A61" s="86" t="s">
        <v>328</v>
      </c>
      <c r="B61" s="314">
        <f>'A1 Exploitation'!D103</f>
        <v>0.88888888888888884</v>
      </c>
      <c r="C61" s="314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4">
        <f>'A2 Exploitation'!D103</f>
        <v>0.81428571428571428</v>
      </c>
      <c r="C62" s="314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4">
        <f>'A3 Exploitation'!D103</f>
        <v>0.67142857142857137</v>
      </c>
      <c r="C63" s="314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4">
        <f>'A4 Exploitation'!D103</f>
        <v>0</v>
      </c>
      <c r="C64" s="314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4">
        <f>'A5 Exploitation'!D103</f>
        <v>0</v>
      </c>
      <c r="C65" s="314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4">
        <f>'A6 Exploitation'!D103</f>
        <v>0</v>
      </c>
      <c r="C66" s="314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5" t="s">
        <v>338</v>
      </c>
      <c r="C69" s="315"/>
      <c r="D69" s="78"/>
      <c r="E69" s="78"/>
      <c r="F69" s="78"/>
      <c r="G69" s="78"/>
      <c r="H69" s="78"/>
      <c r="I69" s="78"/>
      <c r="J69" s="77" t="str">
        <f>D18</f>
        <v>Ksour Essef</v>
      </c>
    </row>
    <row r="70" spans="1:10" ht="33" customHeight="1" x14ac:dyDescent="0.25">
      <c r="A70" s="86" t="s">
        <v>328</v>
      </c>
      <c r="B70" s="314">
        <f>'A1 Exploitation'!D158</f>
        <v>0.86111111111111116</v>
      </c>
      <c r="C70" s="314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4">
        <f>'A2 Exploitation'!D158</f>
        <v>0.95714285714285718</v>
      </c>
      <c r="C71" s="314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4">
        <f>'A3 Exploitation'!D158</f>
        <v>0.7857142857142857</v>
      </c>
      <c r="C72" s="314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4">
        <f>'A4 Exploitation'!D158</f>
        <v>0</v>
      </c>
      <c r="C73" s="314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4">
        <f>'A5 Exploitation'!D158</f>
        <v>0</v>
      </c>
      <c r="C74" s="314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4">
        <f>'A6 Exploitation'!D158</f>
        <v>0</v>
      </c>
      <c r="C75" s="314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5" t="s">
        <v>339</v>
      </c>
      <c r="C78" s="315"/>
      <c r="D78" s="78"/>
      <c r="E78" s="78"/>
      <c r="F78" s="78"/>
      <c r="G78" s="78"/>
      <c r="H78" s="78"/>
      <c r="I78" s="78"/>
      <c r="J78" s="77" t="str">
        <f>D18</f>
        <v>Ksour Essef</v>
      </c>
    </row>
    <row r="79" spans="1:10" ht="33" customHeight="1" x14ac:dyDescent="0.25">
      <c r="A79" s="86" t="s">
        <v>328</v>
      </c>
      <c r="B79" s="314">
        <f>'A1 Exploitation'!D205</f>
        <v>0.765625</v>
      </c>
      <c r="C79" s="314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4">
        <f>'A2 Exploitation'!D205</f>
        <v>0.703125</v>
      </c>
      <c r="C80" s="314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4">
        <f>'A3 Exploitation'!D205</f>
        <v>0.53030303030303028</v>
      </c>
      <c r="C81" s="314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4">
        <f>'A4 Exploitation'!D205</f>
        <v>0</v>
      </c>
      <c r="C82" s="314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4">
        <f>'A5 Exploitation'!D205</f>
        <v>0</v>
      </c>
      <c r="C83" s="314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4">
        <f>'A6 Exploitation'!D205</f>
        <v>0</v>
      </c>
      <c r="C84" s="314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5" t="s">
        <v>340</v>
      </c>
      <c r="C87" s="315"/>
      <c r="D87" s="78"/>
      <c r="E87" s="78"/>
      <c r="F87" s="78"/>
      <c r="G87" s="78"/>
      <c r="H87" s="78"/>
      <c r="I87" s="78"/>
      <c r="J87" s="77" t="str">
        <f>D18</f>
        <v>Ksour Essef</v>
      </c>
    </row>
    <row r="88" spans="1:10" ht="33" customHeight="1" x14ac:dyDescent="0.25">
      <c r="A88" s="86" t="s">
        <v>328</v>
      </c>
      <c r="B88" s="314">
        <f>'A1 Exploitation'!D266</f>
        <v>1</v>
      </c>
      <c r="C88" s="314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4">
        <f>'A2 Exploitation'!D266</f>
        <v>1</v>
      </c>
      <c r="C89" s="314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4">
        <f>'A3 Exploitation'!D266</f>
        <v>0.97435897435897434</v>
      </c>
      <c r="C90" s="314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4">
        <f>'A4 Exploitation'!D266</f>
        <v>0</v>
      </c>
      <c r="C91" s="314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4">
        <f>'A5 Exploitation'!D266</f>
        <v>0</v>
      </c>
      <c r="C92" s="314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4">
        <f>'A6 Exploitation'!D266</f>
        <v>0</v>
      </c>
      <c r="C93" s="314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5" t="s">
        <v>341</v>
      </c>
      <c r="C96" s="315"/>
      <c r="D96" s="78"/>
      <c r="E96" s="78"/>
      <c r="F96" s="78"/>
      <c r="G96" s="78"/>
      <c r="H96" s="78"/>
      <c r="I96" s="78"/>
      <c r="J96" s="77" t="str">
        <f>D18</f>
        <v>Ksour Essef</v>
      </c>
    </row>
    <row r="97" spans="1:10" ht="33" customHeight="1" x14ac:dyDescent="0.25">
      <c r="A97" s="86" t="s">
        <v>328</v>
      </c>
      <c r="B97" s="314">
        <f>'A1 Exploitation'!D318</f>
        <v>1</v>
      </c>
      <c r="C97" s="314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4">
        <f>'A2 Exploitation'!D318</f>
        <v>0.91666666666666663</v>
      </c>
      <c r="C98" s="314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4">
        <f>'A3 Exploitation'!D318</f>
        <v>0.88571428571428568</v>
      </c>
      <c r="C99" s="314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4">
        <f>'A4 Exploitation'!D318</f>
        <v>0</v>
      </c>
      <c r="C100" s="314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4">
        <f>'A5 Exploitation'!D318</f>
        <v>0</v>
      </c>
      <c r="C101" s="314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4">
        <f>'A6 Exploitation'!D318</f>
        <v>0</v>
      </c>
      <c r="C102" s="314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5" t="s">
        <v>342</v>
      </c>
      <c r="C105" s="315"/>
      <c r="D105" s="78"/>
      <c r="E105" s="78"/>
      <c r="F105" s="78"/>
      <c r="G105" s="78"/>
      <c r="H105" s="78"/>
      <c r="I105" s="78"/>
      <c r="J105" s="77" t="str">
        <f>D18</f>
        <v>Ksour Essef</v>
      </c>
    </row>
    <row r="106" spans="1:10" ht="33" customHeight="1" x14ac:dyDescent="0.25">
      <c r="A106" s="86" t="s">
        <v>328</v>
      </c>
      <c r="B106" s="314">
        <f>'A1 Exploitation'!D358</f>
        <v>0.97916666666666663</v>
      </c>
      <c r="C106" s="314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4">
        <f>'A2 Exploitation'!D358</f>
        <v>0.95652173913043481</v>
      </c>
      <c r="C107" s="314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4">
        <f>'A3 Exploitation'!D358</f>
        <v>0.89583333333333337</v>
      </c>
      <c r="C108" s="314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4">
        <f>'A4 Exploitation'!D358</f>
        <v>0</v>
      </c>
      <c r="C109" s="314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4">
        <f>'A5 Exploitation'!D358</f>
        <v>0</v>
      </c>
      <c r="C110" s="314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4">
        <f>'A6 Exploitation'!D358</f>
        <v>0</v>
      </c>
      <c r="C111" s="314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5" t="s">
        <v>343</v>
      </c>
      <c r="C114" s="315"/>
      <c r="D114" s="78"/>
      <c r="E114" s="78"/>
      <c r="F114" s="78"/>
      <c r="G114" s="78"/>
      <c r="H114" s="78"/>
      <c r="I114" s="78"/>
      <c r="J114" s="77" t="str">
        <f>D18</f>
        <v>Ksour Essef</v>
      </c>
    </row>
    <row r="115" spans="1:10" ht="33" customHeight="1" x14ac:dyDescent="0.25">
      <c r="A115" s="86" t="s">
        <v>328</v>
      </c>
      <c r="B115" s="314">
        <f>'A1 Exploitation'!D391</f>
        <v>0.55882352941176472</v>
      </c>
      <c r="C115" s="314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4">
        <f>'A2 Exploitation'!D391</f>
        <v>0.91176470588235292</v>
      </c>
      <c r="C116" s="314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4">
        <f>'A3 Exploitation'!D391</f>
        <v>0.94117647058823528</v>
      </c>
      <c r="C117" s="314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4">
        <f>'A4 Exploitation'!D391</f>
        <v>0</v>
      </c>
      <c r="C118" s="314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4">
        <f>'A5 Exploitation'!D391</f>
        <v>0</v>
      </c>
      <c r="C119" s="314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4">
        <f>'A6 Exploitation'!D391</f>
        <v>0</v>
      </c>
      <c r="C120" s="314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5" t="s">
        <v>344</v>
      </c>
      <c r="C123" s="315"/>
      <c r="D123" s="78"/>
      <c r="E123" s="78"/>
      <c r="F123" s="78"/>
      <c r="G123" s="78"/>
      <c r="H123" s="78"/>
      <c r="I123" s="78"/>
      <c r="J123" s="77" t="str">
        <f>D18</f>
        <v>Ksour Essef</v>
      </c>
    </row>
    <row r="124" spans="1:10" ht="33" customHeight="1" x14ac:dyDescent="0.25">
      <c r="A124" s="86" t="s">
        <v>328</v>
      </c>
      <c r="B124" s="314">
        <f>'A1 Exploitation'!D444</f>
        <v>1</v>
      </c>
      <c r="C124" s="314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4">
        <f>'A2 Exploitation'!D444</f>
        <v>0.9464285714285714</v>
      </c>
      <c r="C125" s="314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4">
        <f>'A3 Exploitation'!D444</f>
        <v>0.7</v>
      </c>
      <c r="C126" s="314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4">
        <f>'A4 Exploitation'!D444</f>
        <v>0</v>
      </c>
      <c r="C127" s="314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4">
        <f>'A5 Exploitation'!D444</f>
        <v>0</v>
      </c>
      <c r="C128" s="314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4">
        <f>'A6 Exploitation'!D444</f>
        <v>0</v>
      </c>
      <c r="C129" s="314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5" t="s">
        <v>345</v>
      </c>
      <c r="C132" s="315"/>
      <c r="D132" s="78"/>
      <c r="E132" s="78"/>
      <c r="F132" s="78"/>
      <c r="G132" s="78"/>
      <c r="H132" s="78"/>
      <c r="I132" s="78"/>
      <c r="J132" s="77" t="str">
        <f>D18</f>
        <v>Ksour Essef</v>
      </c>
    </row>
    <row r="133" spans="1:10" ht="33" customHeight="1" x14ac:dyDescent="0.25">
      <c r="A133" s="86" t="s">
        <v>328</v>
      </c>
      <c r="B133" s="314">
        <f>'A1 Exploitation'!D481</f>
        <v>0.9285714285714286</v>
      </c>
      <c r="C133" s="314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4">
        <f>'A2 Exploitation'!D481</f>
        <v>0.92500000000000004</v>
      </c>
      <c r="C134" s="314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4">
        <f>'A3 Exploitation'!D481</f>
        <v>0.90476190476190477</v>
      </c>
      <c r="C135" s="314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4">
        <f>'A4 Exploitation'!D481</f>
        <v>0</v>
      </c>
      <c r="C136" s="314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4">
        <f>'A5 Exploitation'!D481</f>
        <v>0</v>
      </c>
      <c r="C137" s="314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4">
        <f>'A6 Exploitation'!D481</f>
        <v>0</v>
      </c>
      <c r="C138" s="314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5" t="s">
        <v>346</v>
      </c>
      <c r="C141" s="315"/>
      <c r="D141" s="78"/>
      <c r="E141" s="78"/>
      <c r="F141" s="78"/>
      <c r="G141" s="78"/>
      <c r="H141" s="78"/>
      <c r="I141" s="78"/>
      <c r="J141" s="77" t="str">
        <f>D18</f>
        <v>Ksour Essef</v>
      </c>
    </row>
    <row r="142" spans="1:10" ht="33" customHeight="1" x14ac:dyDescent="0.25">
      <c r="A142" s="86" t="s">
        <v>328</v>
      </c>
      <c r="B142" s="314">
        <f>'A1 Exploitation'!D503</f>
        <v>1</v>
      </c>
      <c r="C142" s="314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4">
        <f>'A2 Exploitation'!D503</f>
        <v>1</v>
      </c>
      <c r="C143" s="314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4">
        <f>'A3 Exploitation'!D503</f>
        <v>1</v>
      </c>
      <c r="C144" s="314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4">
        <f>'A4 Exploitation'!D503</f>
        <v>0</v>
      </c>
      <c r="C145" s="314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4">
        <f>'A5 Exploitation'!D503</f>
        <v>0</v>
      </c>
      <c r="C146" s="314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4">
        <f>'A6 Exploitation'!D503</f>
        <v>0</v>
      </c>
      <c r="C147" s="314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5" t="s">
        <v>347</v>
      </c>
      <c r="C150" s="315"/>
      <c r="D150" s="78"/>
      <c r="E150" s="78"/>
      <c r="F150" s="78"/>
      <c r="G150" s="78"/>
      <c r="H150" s="78"/>
      <c r="I150" s="78"/>
      <c r="J150" s="77" t="str">
        <f>D18</f>
        <v>Ksour Essef</v>
      </c>
    </row>
    <row r="151" spans="1:10" ht="33" customHeight="1" x14ac:dyDescent="0.25">
      <c r="A151" s="86" t="s">
        <v>328</v>
      </c>
      <c r="B151" s="314">
        <f>'A1 Exploitation'!D514</f>
        <v>1</v>
      </c>
      <c r="C151" s="314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4">
        <f>'A2 Exploitation'!D514</f>
        <v>1</v>
      </c>
      <c r="C152" s="314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4">
        <f>'A3 Exploitation'!D514</f>
        <v>0.75</v>
      </c>
      <c r="C153" s="314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4">
        <f>'A4 Exploitation'!D514</f>
        <v>0</v>
      </c>
      <c r="C154" s="314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4">
        <f>'A5 Exploitation'!D514</f>
        <v>0</v>
      </c>
      <c r="C155" s="314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4">
        <f>'A6 Exploitation'!D514</f>
        <v>0</v>
      </c>
      <c r="C156" s="314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6"/>
      <c r="C159" s="31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5" t="s">
        <v>348</v>
      </c>
      <c r="C160" s="315"/>
      <c r="D160" s="78"/>
      <c r="E160" s="78"/>
      <c r="F160" s="78"/>
      <c r="G160" s="78"/>
      <c r="H160" s="78"/>
      <c r="I160" s="78"/>
      <c r="J160" s="77" t="str">
        <f>D18</f>
        <v>Ksour Essef</v>
      </c>
    </row>
    <row r="161" spans="1:10" ht="33" customHeight="1" x14ac:dyDescent="0.25">
      <c r="A161" s="86" t="s">
        <v>328</v>
      </c>
      <c r="B161" s="314">
        <f>'A1 Exploitation'!D534</f>
        <v>1</v>
      </c>
      <c r="C161" s="314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4">
        <f>'A2 Exploitation'!D534</f>
        <v>1</v>
      </c>
      <c r="C162" s="314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4">
        <f>'A3 Exploitation'!D534</f>
        <v>0.4375</v>
      </c>
      <c r="C163" s="314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4">
        <f>'A4 Exploitation'!D534</f>
        <v>0</v>
      </c>
      <c r="C164" s="314"/>
    </row>
    <row r="165" spans="1:10" ht="33" customHeight="1" x14ac:dyDescent="0.25">
      <c r="A165" s="85" t="s">
        <v>332</v>
      </c>
      <c r="B165" s="314">
        <f>'A5 Exploitation'!D534</f>
        <v>0</v>
      </c>
      <c r="C165" s="314"/>
    </row>
    <row r="166" spans="1:10" ht="18" x14ac:dyDescent="0.25">
      <c r="A166" s="85" t="s">
        <v>333</v>
      </c>
      <c r="B166" s="314">
        <f>'A6 Exploitation'!D534</f>
        <v>0</v>
      </c>
      <c r="C166" s="314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5" t="s">
        <v>349</v>
      </c>
      <c r="C169" s="315"/>
      <c r="J169" s="77" t="str">
        <f>D18</f>
        <v>Ksour Essef</v>
      </c>
    </row>
    <row r="170" spans="1:10" ht="33" customHeight="1" x14ac:dyDescent="0.25">
      <c r="A170" s="86" t="s">
        <v>328</v>
      </c>
      <c r="B170" s="314">
        <f>'A1 Exploitation'!D545</f>
        <v>1</v>
      </c>
      <c r="C170" s="314"/>
    </row>
    <row r="171" spans="1:10" ht="33" customHeight="1" x14ac:dyDescent="0.25">
      <c r="A171" s="85" t="s">
        <v>329</v>
      </c>
      <c r="B171" s="314">
        <f>'A2 Exploitation'!D545</f>
        <v>1</v>
      </c>
      <c r="C171" s="314"/>
    </row>
    <row r="172" spans="1:10" ht="33" customHeight="1" x14ac:dyDescent="0.25">
      <c r="A172" s="86" t="s">
        <v>330</v>
      </c>
      <c r="B172" s="314">
        <f>'A3 Exploitation'!D545</f>
        <v>1</v>
      </c>
      <c r="C172" s="314"/>
    </row>
    <row r="173" spans="1:10" ht="33" customHeight="1" x14ac:dyDescent="0.25">
      <c r="A173" s="86" t="s">
        <v>331</v>
      </c>
      <c r="B173" s="314">
        <f>'A4 Exploitation'!D545</f>
        <v>0</v>
      </c>
      <c r="C173" s="314"/>
    </row>
    <row r="174" spans="1:10" ht="33" customHeight="1" x14ac:dyDescent="0.25">
      <c r="A174" s="85" t="s">
        <v>332</v>
      </c>
      <c r="B174" s="314">
        <f>'A5 Exploitation'!D545</f>
        <v>0</v>
      </c>
      <c r="C174" s="314"/>
    </row>
    <row r="175" spans="1:10" ht="18" x14ac:dyDescent="0.25">
      <c r="A175" s="85" t="s">
        <v>333</v>
      </c>
      <c r="B175" s="314">
        <f>'A6 Exploitation'!D545</f>
        <v>0</v>
      </c>
      <c r="C175" s="314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5" t="s">
        <v>350</v>
      </c>
      <c r="C178" s="315"/>
      <c r="J178" s="77" t="str">
        <f>D18</f>
        <v>Ksour Essef</v>
      </c>
    </row>
    <row r="179" spans="1:10" ht="33" customHeight="1" x14ac:dyDescent="0.25">
      <c r="A179" s="86" t="s">
        <v>328</v>
      </c>
      <c r="B179" s="314">
        <f>'A1 Technique'!D199</f>
        <v>0.9358974358974359</v>
      </c>
      <c r="C179" s="314"/>
    </row>
    <row r="180" spans="1:10" ht="33" customHeight="1" x14ac:dyDescent="0.25">
      <c r="A180" s="85" t="s">
        <v>329</v>
      </c>
      <c r="B180" s="314">
        <f>'A2 Technique'!D199</f>
        <v>0.8883928571428571</v>
      </c>
      <c r="C180" s="314"/>
    </row>
    <row r="181" spans="1:10" ht="33" customHeight="1" x14ac:dyDescent="0.25">
      <c r="A181" s="86" t="s">
        <v>330</v>
      </c>
      <c r="B181" s="314">
        <f>'A3 Technique'!D199</f>
        <v>0.82300884955752207</v>
      </c>
      <c r="C181" s="314"/>
    </row>
    <row r="182" spans="1:10" ht="33" customHeight="1" x14ac:dyDescent="0.25">
      <c r="A182" s="86" t="s">
        <v>331</v>
      </c>
      <c r="B182" s="314">
        <f>'A4 Technique'!D199</f>
        <v>0</v>
      </c>
      <c r="C182" s="314"/>
    </row>
    <row r="183" spans="1:10" ht="33" customHeight="1" x14ac:dyDescent="0.25">
      <c r="A183" s="85" t="s">
        <v>332</v>
      </c>
      <c r="B183" s="314">
        <f>'A5 Technique'!D199</f>
        <v>0</v>
      </c>
      <c r="C183" s="314"/>
    </row>
    <row r="184" spans="1:10" ht="18" x14ac:dyDescent="0.25">
      <c r="A184" s="85" t="s">
        <v>333</v>
      </c>
      <c r="B184" s="314">
        <f>'A6 Technique'!D199</f>
        <v>0</v>
      </c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qz8wAtjIkg+r5bux4hdsI7qITXyZH82n4qmA3sX7ef7fyVA6XVlNYxNLMiYjXX1XjEoQqt7ldT7rIJwvQBtjyg==" saltValue="qQbww6wgtsQ0SLgyvil2sQ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/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/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/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dlY+wo07Ai/AH0VG5WpaLQgOY0aDwil2XwBDDXzTnlXS2A/FCKDPVsYszdfszq5e3FIqMSxbBZ3bhgwluDx7g==" saltValue="cYsVKJzi2jVOhr1vrgGC7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str">
        <f>'A5 Exploitation'!A8:F8</f>
        <v>Ksour Essef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>
        <f>'A5 Exploitation'!B9:F9</f>
        <v>0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>
        <f>'A5 Exploitation'!B10:F10</f>
        <v>0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'A5 Exploitation'!B11:F11</f>
        <v>0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7" t="s">
        <v>36</v>
      </c>
      <c r="B22" s="353"/>
      <c r="C22" s="354"/>
      <c r="D22" s="258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57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57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57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57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57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57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57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57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3"/>
      <c r="C161" s="354"/>
      <c r="D161" s="258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57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57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57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COUNTIF('A4 Technique'!F17:F193,"ok")</f>
        <v>0</v>
      </c>
      <c r="F197" s="311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34" zoomScale="60" workbookViewId="0">
      <selection activeCell="G445" sqref="G445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/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/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/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8aRG/6GBX8TrHRXIpUB9QH8wsEnTs6oY8LTsnhWaqocin6a0QFLL0cOsz3FK3w2KX6qnXSVxMFp5sxHsv231A==" saltValue="mvxEZP7DY8MooIw1AfCun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88" sqref="E18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str">
        <f>'A6 Exploitation'!A8:F8</f>
        <v>Ksour Essef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>
        <f>'A6 Exploitation'!B9:F9</f>
        <v>0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>
        <f>'A6 Exploitation'!B10:F10</f>
        <v>0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'A6 Exploitation'!B11:F11</f>
        <v>0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7" t="s">
        <v>36</v>
      </c>
      <c r="B22" s="353"/>
      <c r="C22" s="354"/>
      <c r="D22" s="258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57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57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57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57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57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57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57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57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3"/>
      <c r="C161" s="354"/>
      <c r="D161" s="258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57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57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57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COUNTIF('A5 Technique'!F17:F193,"ok")</f>
        <v>0</v>
      </c>
      <c r="F197" s="311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521" zoomScale="70" zoomScaleNormal="70" zoomScaleSheetLayoutView="100" workbookViewId="0">
      <selection activeCell="F531" sqref="F53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59"/>
      <c r="E2" s="125"/>
      <c r="F2" s="199"/>
      <c r="G2" s="125"/>
    </row>
    <row r="3" spans="1:7" ht="24" x14ac:dyDescent="0.45">
      <c r="C3" s="24">
        <v>2</v>
      </c>
      <c r="D3" s="259"/>
      <c r="E3" s="125"/>
      <c r="F3" s="199"/>
      <c r="G3" s="125"/>
    </row>
    <row r="4" spans="1:7" ht="24" x14ac:dyDescent="0.45">
      <c r="C4" s="24" t="s">
        <v>32</v>
      </c>
      <c r="D4" s="259"/>
      <c r="E4" s="125"/>
      <c r="F4" s="199"/>
      <c r="G4" s="125"/>
    </row>
    <row r="5" spans="1:7" ht="24" x14ac:dyDescent="0.45">
      <c r="D5" s="259"/>
      <c r="E5" s="125"/>
      <c r="F5" s="199"/>
      <c r="G5" s="125"/>
    </row>
    <row r="6" spans="1:7" ht="24" x14ac:dyDescent="0.45">
      <c r="D6" s="259"/>
      <c r="E6" s="125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 t="s">
        <v>409</v>
      </c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 t="s">
        <v>432</v>
      </c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>
        <v>42794</v>
      </c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0.91693290734824284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42794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66" x14ac:dyDescent="0.3">
      <c r="A34" s="216" t="s">
        <v>153</v>
      </c>
      <c r="B34" s="130">
        <v>2</v>
      </c>
      <c r="C34" s="289" t="str">
        <f>IF(B34=0, -5, "0")</f>
        <v>0</v>
      </c>
      <c r="D34" s="94"/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/>
      <c r="E41" s="297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42794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ht="33" x14ac:dyDescent="0.3">
      <c r="A53" s="10" t="s">
        <v>99</v>
      </c>
      <c r="B53" s="130">
        <v>1</v>
      </c>
      <c r="C53" s="130"/>
      <c r="D53" s="138" t="s">
        <v>410</v>
      </c>
      <c r="E53" s="95"/>
      <c r="F53" s="204" t="s">
        <v>356</v>
      </c>
    </row>
    <row r="54" spans="1:7" ht="30" x14ac:dyDescent="0.3">
      <c r="A54" s="18" t="s">
        <v>229</v>
      </c>
      <c r="B54" s="130">
        <v>2</v>
      </c>
      <c r="C54" s="130"/>
      <c r="D54" s="138"/>
      <c r="E54" s="95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5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1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5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8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1</v>
      </c>
      <c r="C66" s="130"/>
      <c r="D66" s="113" t="s">
        <v>412</v>
      </c>
      <c r="E66" s="95"/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8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16"/>
      <c r="F75" s="204"/>
      <c r="G75" s="214"/>
    </row>
    <row r="76" spans="1:7" s="112" customFormat="1" ht="49.5" x14ac:dyDescent="0.3">
      <c r="A76" s="70" t="s">
        <v>156</v>
      </c>
      <c r="B76" s="130">
        <v>0</v>
      </c>
      <c r="C76" s="131"/>
      <c r="D76" s="138" t="s">
        <v>416</v>
      </c>
      <c r="E76" s="113" t="s">
        <v>417</v>
      </c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298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411</v>
      </c>
      <c r="E88" s="95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31.5" customHeight="1" x14ac:dyDescent="0.3">
      <c r="A90" s="8" t="s">
        <v>222</v>
      </c>
      <c r="B90" s="130">
        <v>1</v>
      </c>
      <c r="C90" s="130"/>
      <c r="D90" s="129" t="s">
        <v>413</v>
      </c>
      <c r="E90" s="95"/>
      <c r="F90" s="204" t="s">
        <v>356</v>
      </c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147" t="s">
        <v>414</v>
      </c>
      <c r="E92" s="147" t="s">
        <v>415</v>
      </c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97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18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0.81818181818181823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0.88888888888888884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42794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5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5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299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1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1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5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5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0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>
        <v>2</v>
      </c>
      <c r="C131" s="290" t="str">
        <f>IF(B131=0, -5, "0")</f>
        <v>0</v>
      </c>
      <c r="D131" s="95"/>
      <c r="E131" s="95"/>
      <c r="F131" s="204"/>
      <c r="G131" s="127"/>
    </row>
    <row r="132" spans="1:7" ht="33" x14ac:dyDescent="0.3">
      <c r="A132" s="210" t="s">
        <v>157</v>
      </c>
      <c r="B132" s="130">
        <v>1</v>
      </c>
      <c r="C132" s="150" t="str">
        <f>IF(B132=0, -5, "0")</f>
        <v>0</v>
      </c>
      <c r="D132" s="295" t="s">
        <v>420</v>
      </c>
      <c r="E132" s="95"/>
      <c r="F132" s="204" t="s">
        <v>356</v>
      </c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298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5"/>
      <c r="F146" s="204"/>
    </row>
    <row r="147" spans="1:7" s="112" customFormat="1" ht="66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418</v>
      </c>
      <c r="E147" s="116" t="s">
        <v>419</v>
      </c>
      <c r="F147" s="204" t="s">
        <v>356</v>
      </c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97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42794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411</v>
      </c>
      <c r="E176" s="95"/>
      <c r="F176" s="204" t="s">
        <v>356</v>
      </c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115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421</v>
      </c>
      <c r="E186" s="95" t="s">
        <v>422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8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97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0.765625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42794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5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1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5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5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5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5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5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5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298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5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5"/>
      <c r="F249" s="204"/>
    </row>
    <row r="250" spans="1:7" ht="49.5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 t="s">
        <v>423</v>
      </c>
      <c r="E250" s="116"/>
      <c r="F250" s="204" t="s">
        <v>356</v>
      </c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5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1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5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97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42794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1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1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1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1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1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298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1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16"/>
      <c r="F309" s="204" t="s">
        <v>356</v>
      </c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>
        <v>1</v>
      </c>
      <c r="E313" s="297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48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72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42794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5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36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424</v>
      </c>
      <c r="E340" s="95"/>
      <c r="F340" s="204" t="s">
        <v>357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7"/>
      <c r="E350" s="287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97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42794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1</v>
      </c>
      <c r="C377" s="130"/>
      <c r="D377" s="95" t="s">
        <v>425</v>
      </c>
      <c r="E377" s="95"/>
      <c r="F377" s="204" t="s">
        <v>357</v>
      </c>
      <c r="G377" s="127"/>
    </row>
    <row r="378" spans="1:7" ht="99.75" x14ac:dyDescent="0.35">
      <c r="A378" s="261" t="s">
        <v>7</v>
      </c>
      <c r="B378" s="130">
        <v>0</v>
      </c>
      <c r="C378" s="136">
        <f>IF(B378=0, -10, IF(B378=1, -5, "0"))</f>
        <v>-10</v>
      </c>
      <c r="D378" s="95" t="s">
        <v>426</v>
      </c>
      <c r="E378" s="116"/>
      <c r="F378" s="204" t="s">
        <v>356</v>
      </c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1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5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97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0.25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19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0.55882352941176472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42794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36" x14ac:dyDescent="0.3">
      <c r="A400" s="10" t="s">
        <v>27</v>
      </c>
      <c r="B400" s="130">
        <v>2</v>
      </c>
      <c r="C400" s="130"/>
      <c r="D400" s="154" t="s">
        <v>427</v>
      </c>
      <c r="E400" s="95"/>
      <c r="F400" s="204" t="s">
        <v>357</v>
      </c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5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7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27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42794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ht="49.5" x14ac:dyDescent="0.3">
      <c r="A453" s="6" t="s">
        <v>113</v>
      </c>
      <c r="B453" s="130">
        <v>0</v>
      </c>
      <c r="C453" s="130"/>
      <c r="D453" s="95" t="s">
        <v>428</v>
      </c>
      <c r="E453" s="95" t="s">
        <v>429</v>
      </c>
      <c r="F453" s="204" t="s">
        <v>356</v>
      </c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10</v>
      </c>
    </row>
    <row r="458" spans="1:6" x14ac:dyDescent="0.3">
      <c r="A458" s="5" t="s">
        <v>35</v>
      </c>
      <c r="B458" s="132"/>
      <c r="C458" s="133"/>
      <c r="D458" s="134">
        <f>D457/(COUNT(B451:C456)*2)</f>
        <v>0.83333333333333337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ht="33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430</v>
      </c>
      <c r="E461" s="95"/>
      <c r="F461" s="204" t="s">
        <v>356</v>
      </c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97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0.9285714285714286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42794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1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280">
        <v>2</v>
      </c>
      <c r="C496" s="130"/>
      <c r="D496" s="95"/>
      <c r="E496" s="95"/>
      <c r="F496" s="204" t="s">
        <v>356</v>
      </c>
    </row>
    <row r="497" spans="1:7" x14ac:dyDescent="0.3">
      <c r="A497" s="9" t="s">
        <v>29</v>
      </c>
      <c r="B497" s="28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97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42794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2</v>
      </c>
      <c r="C509" s="130"/>
      <c r="D509" s="95"/>
      <c r="E509" s="95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300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42794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431</v>
      </c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7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42794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7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0.91693290734824284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1 B53:B60 B65:B83 B29:B37 B95:B99 B110:B116 B121:B138 B88:B93 B149:B153 B165:B171 B143:B147 B196:B200 B212:B221 B226:B243 B176:B194 B257:B261 B273:B284 B248:B255 B309:B313 B325:B332 B289:B307 B350:B353 B365:B372 B337:B348 B384:B386 B398:B405 B410:B416 B421:B425 B377:B382 B436:B439 B451:B456 B430:B434 B472:B476 B461:B470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96:B498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38" zoomScale="90" zoomScaleNormal="90" workbookViewId="0">
      <selection activeCell="H146" sqref="H14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1" customWidth="1"/>
    <col min="5" max="5" width="23" style="301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125"/>
      <c r="E2" s="125"/>
      <c r="F2" s="249"/>
      <c r="G2" s="125"/>
    </row>
    <row r="3" spans="1:7" s="12" customFormat="1" ht="24" x14ac:dyDescent="0.45">
      <c r="A3" s="11"/>
      <c r="B3" s="24">
        <v>2</v>
      </c>
      <c r="D3" s="125"/>
      <c r="E3" s="125"/>
      <c r="F3" s="249"/>
      <c r="G3" s="125"/>
    </row>
    <row r="4" spans="1:7" s="12" customFormat="1" ht="16.5" customHeight="1" x14ac:dyDescent="0.45">
      <c r="A4" s="11"/>
      <c r="B4" s="24" t="s">
        <v>32</v>
      </c>
      <c r="D4" s="301"/>
      <c r="E4" s="125"/>
      <c r="F4" s="249"/>
      <c r="G4" s="125"/>
    </row>
    <row r="5" spans="1:7" s="12" customFormat="1" ht="16.5" customHeight="1" x14ac:dyDescent="0.45">
      <c r="A5" s="11"/>
      <c r="D5" s="125"/>
      <c r="E5" s="125"/>
      <c r="F5" s="249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str">
        <f>'A1 Exploitation'!A8:F8</f>
        <v>Ksour Essef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 t="str">
        <f>'A1 Exploitation'!B9:F9</f>
        <v>Dr Hatem KARAA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 t="str">
        <f>'A1 Exploitation'!B10:F10</f>
        <v>Mohamed Ayat et chefs rayons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'A1 Exploitation'!B11:F11</f>
        <v>42794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0.9358974358974359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61" t="s">
        <v>46</v>
      </c>
      <c r="E13" s="361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61"/>
      <c r="E14" s="361"/>
      <c r="F14" s="323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ht="33" x14ac:dyDescent="0.3">
      <c r="A17" s="17" t="s">
        <v>269</v>
      </c>
      <c r="B17" s="94">
        <v>0</v>
      </c>
      <c r="C17" s="94"/>
      <c r="D17" s="95" t="s">
        <v>433</v>
      </c>
      <c r="E17" s="95" t="s">
        <v>434</v>
      </c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5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5"/>
      <c r="F20" s="94"/>
    </row>
    <row r="21" spans="1:7" x14ac:dyDescent="0.3">
      <c r="A21" s="44" t="s">
        <v>210</v>
      </c>
      <c r="B21" s="94">
        <v>2</v>
      </c>
      <c r="C21" s="94"/>
      <c r="D21" s="96"/>
      <c r="E21" s="95"/>
      <c r="F21" s="94"/>
    </row>
    <row r="22" spans="1:7" x14ac:dyDescent="0.3">
      <c r="A22" s="357" t="s">
        <v>36</v>
      </c>
      <c r="B22" s="353"/>
      <c r="C22" s="354"/>
      <c r="D22" s="293">
        <f>SUM(B17:C21)</f>
        <v>8</v>
      </c>
    </row>
    <row r="23" spans="1:7" x14ac:dyDescent="0.3">
      <c r="A23" s="348" t="s">
        <v>295</v>
      </c>
      <c r="B23" s="349"/>
      <c r="C23" s="350"/>
      <c r="D23" s="32">
        <f>D22/(COUNT(B17:C21)*2)</f>
        <v>0.8</v>
      </c>
    </row>
    <row r="24" spans="1:7" s="22" customFormat="1" x14ac:dyDescent="0.3">
      <c r="A24" s="26"/>
      <c r="B24" s="27"/>
      <c r="C24" s="27"/>
      <c r="D24" s="31"/>
      <c r="E24" s="126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 t="s">
        <v>435</v>
      </c>
      <c r="E27" s="95"/>
      <c r="F27" s="94"/>
    </row>
    <row r="28" spans="1:7" x14ac:dyDescent="0.3">
      <c r="A28" s="44" t="s">
        <v>370</v>
      </c>
      <c r="B28" s="94">
        <v>2</v>
      </c>
      <c r="C28" s="94"/>
      <c r="D28" s="95"/>
      <c r="E28" s="95"/>
      <c r="F28" s="94"/>
    </row>
    <row r="29" spans="1:7" x14ac:dyDescent="0.3">
      <c r="A29" s="17" t="s">
        <v>280</v>
      </c>
      <c r="B29" s="94">
        <v>2</v>
      </c>
      <c r="C29" s="94"/>
      <c r="D29" s="95"/>
      <c r="E29" s="95"/>
      <c r="F29" s="94"/>
    </row>
    <row r="30" spans="1:7" x14ac:dyDescent="0.3">
      <c r="A30" s="17" t="s">
        <v>288</v>
      </c>
      <c r="B30" s="94">
        <v>2</v>
      </c>
      <c r="C30" s="94"/>
      <c r="D30" s="98"/>
      <c r="E30" s="95"/>
      <c r="F30" s="94"/>
    </row>
    <row r="31" spans="1:7" x14ac:dyDescent="0.3">
      <c r="A31" s="17" t="s">
        <v>82</v>
      </c>
      <c r="B31" s="94">
        <v>2</v>
      </c>
      <c r="C31" s="94"/>
      <c r="D31" s="98"/>
      <c r="E31" s="95"/>
      <c r="F31" s="94"/>
    </row>
    <row r="32" spans="1:7" x14ac:dyDescent="0.3">
      <c r="A32" s="17" t="s">
        <v>293</v>
      </c>
      <c r="B32" s="94">
        <v>2</v>
      </c>
      <c r="C32" s="94"/>
      <c r="D32" s="98"/>
      <c r="E32" s="95"/>
      <c r="F32" s="94"/>
    </row>
    <row r="33" spans="1:7" x14ac:dyDescent="0.3">
      <c r="A33" s="348" t="s">
        <v>36</v>
      </c>
      <c r="B33" s="349"/>
      <c r="C33" s="350"/>
      <c r="D33" s="292">
        <f>SUM(B26:C32)</f>
        <v>14</v>
      </c>
    </row>
    <row r="34" spans="1:7" x14ac:dyDescent="0.3">
      <c r="A34" s="348" t="s">
        <v>295</v>
      </c>
      <c r="B34" s="349"/>
      <c r="C34" s="350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E35" s="126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5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 t="s">
        <v>436</v>
      </c>
      <c r="E38" s="95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5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5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5"/>
      <c r="F41" s="94"/>
      <c r="G41" s="126"/>
    </row>
    <row r="42" spans="1:7" s="22" customFormat="1" x14ac:dyDescent="0.3">
      <c r="A42" s="348" t="s">
        <v>36</v>
      </c>
      <c r="B42" s="349"/>
      <c r="C42" s="350"/>
      <c r="D42" s="292">
        <f>SUM(B37:C41)</f>
        <v>10</v>
      </c>
      <c r="E42" s="301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2">
        <f>D42/(COUNT(B37:C41)*2)</f>
        <v>1</v>
      </c>
      <c r="E43" s="301"/>
      <c r="F43" s="13"/>
      <c r="G43" s="126"/>
    </row>
    <row r="44" spans="1:7" s="22" customFormat="1" x14ac:dyDescent="0.3">
      <c r="A44" s="47"/>
      <c r="B44" s="48"/>
      <c r="C44" s="48"/>
      <c r="D44" s="304"/>
      <c r="E44" s="126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1</v>
      </c>
      <c r="C46" s="94"/>
      <c r="D46" s="95" t="s">
        <v>437</v>
      </c>
      <c r="E46" s="95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5"/>
      <c r="F47" s="94"/>
    </row>
    <row r="48" spans="1:7" x14ac:dyDescent="0.3">
      <c r="A48" s="17" t="s">
        <v>231</v>
      </c>
      <c r="B48" s="94">
        <v>2</v>
      </c>
      <c r="C48" s="94"/>
      <c r="D48" s="95"/>
      <c r="E48" s="95"/>
      <c r="F48" s="94"/>
    </row>
    <row r="49" spans="1:7" x14ac:dyDescent="0.3">
      <c r="A49" s="17" t="s">
        <v>24</v>
      </c>
      <c r="B49" s="94">
        <v>2</v>
      </c>
      <c r="C49" s="94"/>
      <c r="D49" s="95"/>
      <c r="E49" s="95"/>
      <c r="F49" s="94"/>
    </row>
    <row r="50" spans="1:7" x14ac:dyDescent="0.3">
      <c r="A50" s="17" t="s">
        <v>84</v>
      </c>
      <c r="B50" s="94">
        <v>2</v>
      </c>
      <c r="C50" s="94"/>
      <c r="D50" s="95"/>
      <c r="E50" s="95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5"/>
      <c r="F51" s="94"/>
    </row>
    <row r="52" spans="1:7" x14ac:dyDescent="0.3">
      <c r="A52" s="348" t="s">
        <v>36</v>
      </c>
      <c r="B52" s="349"/>
      <c r="C52" s="350"/>
      <c r="D52" s="292">
        <f>SUM(B46:C51)</f>
        <v>11</v>
      </c>
    </row>
    <row r="53" spans="1:7" x14ac:dyDescent="0.3">
      <c r="A53" s="348" t="s">
        <v>295</v>
      </c>
      <c r="B53" s="349"/>
      <c r="C53" s="350"/>
      <c r="D53" s="32">
        <f>D52/(COUNT(B46:C51)*2)</f>
        <v>0.91666666666666663</v>
      </c>
    </row>
    <row r="54" spans="1:7" s="22" customFormat="1" x14ac:dyDescent="0.3">
      <c r="A54" s="26"/>
      <c r="B54" s="27"/>
      <c r="C54" s="27"/>
      <c r="D54" s="31"/>
      <c r="E54" s="126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5" t="s">
        <v>440</v>
      </c>
      <c r="E56" s="95"/>
      <c r="F56" s="94"/>
    </row>
    <row r="57" spans="1:7" x14ac:dyDescent="0.3">
      <c r="A57" s="21" t="s">
        <v>168</v>
      </c>
      <c r="B57" s="94">
        <v>2</v>
      </c>
      <c r="C57" s="94"/>
      <c r="D57" s="95"/>
      <c r="E57" s="302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438</v>
      </c>
      <c r="E59" s="95" t="s">
        <v>439</v>
      </c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5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5"/>
      <c r="F61" s="94"/>
    </row>
    <row r="62" spans="1:7" x14ac:dyDescent="0.3">
      <c r="A62" s="17" t="s">
        <v>293</v>
      </c>
      <c r="B62" s="94">
        <v>2</v>
      </c>
      <c r="C62" s="94"/>
      <c r="D62" s="98"/>
      <c r="E62" s="95"/>
      <c r="F62" s="94"/>
    </row>
    <row r="63" spans="1:7" x14ac:dyDescent="0.3">
      <c r="A63" s="348" t="s">
        <v>36</v>
      </c>
      <c r="B63" s="349"/>
      <c r="C63" s="350"/>
      <c r="D63" s="292">
        <f>SUM(B56:C62)</f>
        <v>12</v>
      </c>
    </row>
    <row r="64" spans="1:7" x14ac:dyDescent="0.3">
      <c r="A64" s="348" t="s">
        <v>295</v>
      </c>
      <c r="B64" s="349"/>
      <c r="C64" s="350"/>
      <c r="D64" s="32">
        <f>D63/(COUNT(B56:C62)*2)</f>
        <v>0.8571428571428571</v>
      </c>
    </row>
    <row r="65" spans="1:7" s="22" customFormat="1" x14ac:dyDescent="0.3">
      <c r="A65" s="26"/>
      <c r="B65" s="27"/>
      <c r="C65" s="27"/>
      <c r="D65" s="31"/>
      <c r="E65" s="126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51" x14ac:dyDescent="0.4">
      <c r="A68" s="17" t="s">
        <v>272</v>
      </c>
      <c r="B68" s="100">
        <v>0</v>
      </c>
      <c r="C68" s="101"/>
      <c r="D68" s="95" t="s">
        <v>441</v>
      </c>
      <c r="E68" s="95" t="s">
        <v>442</v>
      </c>
      <c r="F68" s="94" t="s">
        <v>356</v>
      </c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2"/>
      <c r="E72" s="302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5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92">
        <f>SUM(B67:C83)</f>
        <v>26</v>
      </c>
    </row>
    <row r="85" spans="1:7" x14ac:dyDescent="0.3">
      <c r="A85" s="348" t="s">
        <v>295</v>
      </c>
      <c r="B85" s="349"/>
      <c r="C85" s="350"/>
      <c r="D85" s="32">
        <f>D84/(COUNT(B67:C83)*2)</f>
        <v>0.9285714285714286</v>
      </c>
    </row>
    <row r="86" spans="1:7" s="22" customFormat="1" x14ac:dyDescent="0.3">
      <c r="A86" s="26"/>
      <c r="B86" s="27"/>
      <c r="C86" s="27"/>
      <c r="D86" s="31"/>
      <c r="E86" s="126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5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5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5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5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5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5"/>
      <c r="F94" s="94"/>
    </row>
    <row r="95" spans="1:7" ht="49.5" x14ac:dyDescent="0.3">
      <c r="A95" s="20" t="s">
        <v>165</v>
      </c>
      <c r="B95" s="110">
        <v>0</v>
      </c>
      <c r="C95" s="94"/>
      <c r="D95" s="95" t="s">
        <v>444</v>
      </c>
      <c r="E95" s="95" t="s">
        <v>445</v>
      </c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5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5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5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5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5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5"/>
      <c r="F101" s="94"/>
    </row>
    <row r="102" spans="1:7" x14ac:dyDescent="0.3">
      <c r="A102" s="348" t="s">
        <v>36</v>
      </c>
      <c r="B102" s="349"/>
      <c r="C102" s="350"/>
      <c r="D102" s="292">
        <f>SUM(B88:C101)</f>
        <v>26</v>
      </c>
    </row>
    <row r="103" spans="1:7" x14ac:dyDescent="0.3">
      <c r="A103" s="348" t="s">
        <v>295</v>
      </c>
      <c r="B103" s="349"/>
      <c r="C103" s="350"/>
      <c r="D103" s="32">
        <f>D102/(COUNT(B88:C101)*2)</f>
        <v>0.9285714285714286</v>
      </c>
    </row>
    <row r="104" spans="1:7" s="22" customFormat="1" x14ac:dyDescent="0.3">
      <c r="A104" s="26"/>
      <c r="B104" s="27"/>
      <c r="C104" s="27"/>
      <c r="D104" s="31"/>
      <c r="E104" s="126"/>
      <c r="G104" s="126"/>
    </row>
    <row r="105" spans="1:7" s="22" customFormat="1" x14ac:dyDescent="0.3">
      <c r="A105" s="47"/>
      <c r="B105" s="48"/>
      <c r="C105" s="48"/>
      <c r="D105" s="304"/>
      <c r="E105" s="126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5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5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5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5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5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446</v>
      </c>
      <c r="E112" s="95"/>
      <c r="F112" s="94" t="s">
        <v>356</v>
      </c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5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5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5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447</v>
      </c>
      <c r="E116" s="95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5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92">
        <f>SUM(B107:C117)</f>
        <v>22</v>
      </c>
      <c r="E118" s="301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2">
        <f>D118/(COUNT(B107:C117)*2)</f>
        <v>1</v>
      </c>
      <c r="E119" s="301"/>
      <c r="F119" s="13"/>
      <c r="G119" s="126"/>
    </row>
    <row r="120" spans="1:7" s="22" customFormat="1" x14ac:dyDescent="0.3">
      <c r="A120" s="26"/>
      <c r="B120" s="27"/>
      <c r="C120" s="27"/>
      <c r="D120" s="31"/>
      <c r="E120" s="126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448</v>
      </c>
      <c r="E130" s="95"/>
      <c r="F130" s="94" t="s">
        <v>356</v>
      </c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92">
        <f>SUM(B122:C132)</f>
        <v>22</v>
      </c>
    </row>
    <row r="134" spans="1:7" x14ac:dyDescent="0.3">
      <c r="A134" s="348" t="s">
        <v>295</v>
      </c>
      <c r="B134" s="349"/>
      <c r="C134" s="350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E135" s="126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5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5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5"/>
      <c r="F139" s="94"/>
    </row>
    <row r="140" spans="1:7" x14ac:dyDescent="0.3">
      <c r="A140" s="52" t="s">
        <v>278</v>
      </c>
      <c r="B140" s="110">
        <v>2</v>
      </c>
      <c r="C140" s="95"/>
      <c r="D140" s="128"/>
      <c r="E140" s="95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1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5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5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2"/>
      <c r="E144" s="95"/>
      <c r="F144" s="94" t="s">
        <v>356</v>
      </c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2"/>
      <c r="E145" s="95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5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5"/>
      <c r="F147" s="94"/>
    </row>
    <row r="148" spans="1:7" x14ac:dyDescent="0.3">
      <c r="A148" s="17" t="s">
        <v>305</v>
      </c>
      <c r="B148" s="110">
        <v>2</v>
      </c>
      <c r="C148" s="95"/>
      <c r="D148" s="128"/>
      <c r="E148" s="95"/>
      <c r="F148" s="94"/>
    </row>
    <row r="149" spans="1:7" x14ac:dyDescent="0.3">
      <c r="A149" s="348" t="s">
        <v>36</v>
      </c>
      <c r="B149" s="349"/>
      <c r="C149" s="350"/>
      <c r="D149" s="292">
        <f>SUM(B137:C148)</f>
        <v>24</v>
      </c>
    </row>
    <row r="150" spans="1:7" x14ac:dyDescent="0.3">
      <c r="A150" s="348" t="s">
        <v>295</v>
      </c>
      <c r="B150" s="349"/>
      <c r="C150" s="350"/>
      <c r="D150" s="32">
        <f>D149/(COUNT(B137:C148)*2)</f>
        <v>1</v>
      </c>
    </row>
    <row r="151" spans="1:7" s="22" customFormat="1" x14ac:dyDescent="0.3">
      <c r="A151" s="26"/>
      <c r="B151" s="27"/>
      <c r="C151" s="27"/>
      <c r="D151" s="31"/>
      <c r="E151" s="126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5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5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5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449</v>
      </c>
      <c r="E157" s="95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29"/>
      <c r="E158" s="95"/>
      <c r="F158" s="94"/>
    </row>
    <row r="159" spans="1:7" x14ac:dyDescent="0.3">
      <c r="A159" s="75" t="s">
        <v>321</v>
      </c>
      <c r="B159" s="94">
        <v>2</v>
      </c>
      <c r="C159" s="94"/>
      <c r="D159" s="305"/>
      <c r="E159" s="95"/>
      <c r="F159" s="94"/>
    </row>
    <row r="160" spans="1:7" x14ac:dyDescent="0.3">
      <c r="A160" s="75" t="s">
        <v>164</v>
      </c>
      <c r="B160" s="94">
        <v>2</v>
      </c>
      <c r="C160" s="94"/>
      <c r="D160" s="305"/>
      <c r="E160" s="95"/>
      <c r="F160" s="94"/>
    </row>
    <row r="161" spans="1:7" x14ac:dyDescent="0.3">
      <c r="A161" s="348" t="s">
        <v>36</v>
      </c>
      <c r="B161" s="353"/>
      <c r="C161" s="354"/>
      <c r="D161" s="293">
        <f>SUM(B153:C160)</f>
        <v>15</v>
      </c>
    </row>
    <row r="162" spans="1:7" x14ac:dyDescent="0.3">
      <c r="A162" s="348" t="s">
        <v>295</v>
      </c>
      <c r="B162" s="349"/>
      <c r="C162" s="350"/>
      <c r="D162" s="32">
        <f>D161/(COUNT(B153:C160)*2)</f>
        <v>0.9375</v>
      </c>
    </row>
    <row r="163" spans="1:7" s="22" customFormat="1" x14ac:dyDescent="0.3">
      <c r="A163" s="26"/>
      <c r="B163" s="27"/>
      <c r="C163" s="29"/>
      <c r="D163" s="306"/>
      <c r="E163" s="126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5"/>
      <c r="F165" s="94"/>
    </row>
    <row r="166" spans="1:7" ht="66" x14ac:dyDescent="0.3">
      <c r="A166" s="17" t="s">
        <v>287</v>
      </c>
      <c r="B166" s="94">
        <v>0</v>
      </c>
      <c r="C166" s="94"/>
      <c r="D166" s="95" t="s">
        <v>450</v>
      </c>
      <c r="E166" s="95" t="s">
        <v>451</v>
      </c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5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8" t="s">
        <v>36</v>
      </c>
      <c r="B169" s="349"/>
      <c r="C169" s="350"/>
      <c r="D169" s="292">
        <f>SUM(B165:C168)</f>
        <v>6</v>
      </c>
    </row>
    <row r="170" spans="1:7" x14ac:dyDescent="0.3">
      <c r="A170" s="348" t="s">
        <v>295</v>
      </c>
      <c r="B170" s="349"/>
      <c r="C170" s="350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E171" s="126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2</v>
      </c>
      <c r="C173" s="94"/>
      <c r="D173" s="119"/>
      <c r="E173" s="95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5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5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92">
        <f>SUM(B173:C176)</f>
        <v>8</v>
      </c>
    </row>
    <row r="178" spans="1:7" x14ac:dyDescent="0.3">
      <c r="A178" s="348" t="s">
        <v>295</v>
      </c>
      <c r="B178" s="349"/>
      <c r="C178" s="350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E179" s="126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66" x14ac:dyDescent="0.3">
      <c r="A181" s="44" t="s">
        <v>315</v>
      </c>
      <c r="B181" s="94">
        <v>0</v>
      </c>
      <c r="C181" s="94"/>
      <c r="D181" s="95" t="s">
        <v>452</v>
      </c>
      <c r="E181" s="95" t="s">
        <v>453</v>
      </c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5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5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5"/>
      <c r="F185" s="94"/>
    </row>
    <row r="186" spans="1:7" x14ac:dyDescent="0.3">
      <c r="A186" s="348" t="s">
        <v>36</v>
      </c>
      <c r="B186" s="349"/>
      <c r="C186" s="350"/>
      <c r="D186" s="292">
        <f>SUM(B181:C185)</f>
        <v>8</v>
      </c>
    </row>
    <row r="187" spans="1:7" x14ac:dyDescent="0.3">
      <c r="A187" s="348" t="s">
        <v>295</v>
      </c>
      <c r="B187" s="349"/>
      <c r="C187" s="350"/>
      <c r="D187" s="32">
        <f>D186/(COUNT(B181:C185)*2)</f>
        <v>0.8</v>
      </c>
    </row>
    <row r="188" spans="1:7" s="22" customFormat="1" x14ac:dyDescent="0.3">
      <c r="A188" s="26"/>
      <c r="B188" s="27"/>
      <c r="C188" s="27"/>
      <c r="D188" s="31"/>
      <c r="E188" s="126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5"/>
      <c r="E190" s="95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5"/>
      <c r="E191" s="95"/>
      <c r="F191" s="94"/>
    </row>
    <row r="192" spans="1:7" ht="49.5" x14ac:dyDescent="0.3">
      <c r="A192" s="20" t="s">
        <v>311</v>
      </c>
      <c r="B192" s="94">
        <v>1</v>
      </c>
      <c r="C192" s="94"/>
      <c r="D192" s="95" t="s">
        <v>454</v>
      </c>
      <c r="E192" s="95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5"/>
      <c r="E193" s="95"/>
      <c r="F193" s="94"/>
    </row>
    <row r="194" spans="1:6" x14ac:dyDescent="0.3">
      <c r="A194" s="348" t="s">
        <v>36</v>
      </c>
      <c r="B194" s="349"/>
      <c r="C194" s="350"/>
      <c r="D194" s="54">
        <f>SUM(B190:C193)</f>
        <v>7</v>
      </c>
    </row>
    <row r="195" spans="1:6" x14ac:dyDescent="0.3">
      <c r="A195" s="348" t="s">
        <v>295</v>
      </c>
      <c r="B195" s="349"/>
      <c r="C195" s="350"/>
      <c r="D195" s="32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7">
        <v>0.8</v>
      </c>
      <c r="E197" s="303"/>
      <c r="F197" s="286"/>
    </row>
    <row r="198" spans="1:6" ht="22.5" x14ac:dyDescent="0.3">
      <c r="A198" s="35" t="s">
        <v>322</v>
      </c>
      <c r="B198" s="36"/>
      <c r="C198" s="37"/>
      <c r="D198" s="308">
        <f>SUM(D194,D186,D177,D169,D161,D63,D52,D33,D22,D118,D149,D133,D102,D84,D42)</f>
        <v>219</v>
      </c>
    </row>
    <row r="199" spans="1:6" ht="22.5" x14ac:dyDescent="0.3">
      <c r="A199" s="35" t="s">
        <v>323</v>
      </c>
      <c r="B199" s="36"/>
      <c r="C199" s="37"/>
      <c r="D199" s="309">
        <f>D198/(COUNT(B190:C193,B181:C185,B173:C176,B165:C168,B153:C160,B56:C62,B46:C51,B26:C32,B17:C21,B107:C117,B137:C148,B122:C132,B88:C101,B67:C83,B37:C41)*2)</f>
        <v>0.9358974358974359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18" zoomScale="80" zoomScaleSheetLayoutView="80" workbookViewId="0">
      <selection activeCell="B520" sqref="B520:B53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 t="s">
        <v>455</v>
      </c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 t="s">
        <v>456</v>
      </c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>
        <v>43263</v>
      </c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0.91503267973856206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43263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 t="s">
        <v>356</v>
      </c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 t="s">
        <v>356</v>
      </c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43263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1</v>
      </c>
      <c r="C66" s="130"/>
      <c r="D66" s="113" t="s">
        <v>457</v>
      </c>
      <c r="E66" s="94"/>
      <c r="F66" s="204" t="s">
        <v>357</v>
      </c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0</v>
      </c>
      <c r="C74" s="150">
        <f>IF(B74=0, -5, "0")</f>
        <v>-5</v>
      </c>
      <c r="D74" s="295" t="s">
        <v>487</v>
      </c>
      <c r="E74" s="116" t="s">
        <v>492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2.5" x14ac:dyDescent="0.3">
      <c r="A76" s="70" t="s">
        <v>156</v>
      </c>
      <c r="B76" s="130">
        <v>0</v>
      </c>
      <c r="C76" s="131"/>
      <c r="D76" s="138" t="s">
        <v>493</v>
      </c>
      <c r="E76" s="116" t="s">
        <v>494</v>
      </c>
      <c r="F76" s="204" t="s">
        <v>356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20</v>
      </c>
    </row>
    <row r="85" spans="1:7" x14ac:dyDescent="0.3">
      <c r="A85" s="5" t="s">
        <v>35</v>
      </c>
      <c r="B85" s="132"/>
      <c r="C85" s="133"/>
      <c r="D85" s="134">
        <f>D84/(COUNT(B65:C83)*2)</f>
        <v>0.625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0.66666666666666663</v>
      </c>
      <c r="E99" s="282">
        <f>COUNTIF('A1 Exploitation'!F53:F98,"ok")</f>
        <v>4</v>
      </c>
      <c r="F99" s="283">
        <f>COUNTA('A1 Exploitation'!F53:F98)</f>
        <v>6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57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0.81428571428571428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43263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49.5" x14ac:dyDescent="0.3">
      <c r="A125" s="209" t="s">
        <v>159</v>
      </c>
      <c r="B125" s="130">
        <v>1</v>
      </c>
      <c r="C125" s="130" t="str">
        <f>IF(B125=0, -5, "0")</f>
        <v>0</v>
      </c>
      <c r="D125" s="226" t="s">
        <v>458</v>
      </c>
      <c r="E125" s="94"/>
      <c r="F125" s="204" t="s">
        <v>357</v>
      </c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0</v>
      </c>
      <c r="C130" s="131"/>
      <c r="D130" s="138" t="s">
        <v>474</v>
      </c>
      <c r="E130" s="138" t="s">
        <v>459</v>
      </c>
      <c r="F130" s="204" t="s">
        <v>357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34.5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33</v>
      </c>
    </row>
    <row r="140" spans="1:7" x14ac:dyDescent="0.3">
      <c r="A140" s="5" t="s">
        <v>35</v>
      </c>
      <c r="B140" s="132"/>
      <c r="C140" s="133"/>
      <c r="D140" s="134">
        <f>D139/(COUNT(B121:C138)*2)</f>
        <v>0.91666666666666663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2</v>
      </c>
      <c r="F153" s="283">
        <f>COUNTA('A1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43263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ht="49.5" x14ac:dyDescent="0.3">
      <c r="A179" s="4" t="s">
        <v>241</v>
      </c>
      <c r="B179" s="130">
        <v>1</v>
      </c>
      <c r="C179" s="130"/>
      <c r="D179" s="157" t="s">
        <v>495</v>
      </c>
      <c r="E179" s="94"/>
      <c r="F179" s="204" t="s">
        <v>356</v>
      </c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33" x14ac:dyDescent="0.3">
      <c r="A183" s="70" t="s">
        <v>376</v>
      </c>
      <c r="B183" s="130">
        <v>1</v>
      </c>
      <c r="C183" s="150"/>
      <c r="D183" s="226" t="s">
        <v>460</v>
      </c>
      <c r="E183" s="116"/>
      <c r="F183" s="204" t="s">
        <v>357</v>
      </c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0</v>
      </c>
      <c r="C185" s="130"/>
      <c r="D185" s="147" t="s">
        <v>461</v>
      </c>
      <c r="E185" s="95" t="s">
        <v>462</v>
      </c>
      <c r="F185" s="204" t="s">
        <v>357</v>
      </c>
    </row>
    <row r="186" spans="1:7" ht="100.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488</v>
      </c>
      <c r="E186" s="95" t="s">
        <v>463</v>
      </c>
      <c r="F186" s="204" t="s">
        <v>357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0.5</v>
      </c>
      <c r="E200" s="282">
        <f>COUNTIF('A1 Exploitation'!F165:F199,"ok")</f>
        <v>1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0.703125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43263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 t="s">
        <v>356</v>
      </c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1</v>
      </c>
      <c r="F261" s="283">
        <f>COUNTA('A1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43263</v>
      </c>
      <c r="B269" s="124"/>
      <c r="C269" s="135"/>
      <c r="D269" s="12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ht="66" x14ac:dyDescent="0.3">
      <c r="A280" s="10" t="s">
        <v>147</v>
      </c>
      <c r="B280" s="130">
        <v>0</v>
      </c>
      <c r="C280" s="150"/>
      <c r="D280" s="116" t="s">
        <v>496</v>
      </c>
      <c r="E280" s="116" t="s">
        <v>475</v>
      </c>
      <c r="F280" s="204" t="s">
        <v>356</v>
      </c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35.25" customHeight="1" x14ac:dyDescent="0.3">
      <c r="A289" s="211" t="s">
        <v>372</v>
      </c>
      <c r="B289" s="130">
        <v>1</v>
      </c>
      <c r="C289" s="131"/>
      <c r="D289" s="214" t="s">
        <v>464</v>
      </c>
      <c r="E289" s="106"/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491</v>
      </c>
      <c r="E293" s="106"/>
      <c r="F293" s="204" t="s">
        <v>357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ht="33" x14ac:dyDescent="0.3">
      <c r="A299" s="70" t="s">
        <v>170</v>
      </c>
      <c r="B299" s="130">
        <v>1</v>
      </c>
      <c r="C299" s="130"/>
      <c r="D299" s="156" t="s">
        <v>466</v>
      </c>
      <c r="E299" s="116"/>
      <c r="F299" s="204" t="s">
        <v>356</v>
      </c>
      <c r="G299" s="214"/>
    </row>
    <row r="300" spans="1:7" s="16" customFormat="1" ht="49.5" x14ac:dyDescent="0.3">
      <c r="A300" s="70" t="s">
        <v>376</v>
      </c>
      <c r="B300" s="130">
        <v>1</v>
      </c>
      <c r="C300" s="239"/>
      <c r="D300" s="226" t="s">
        <v>465</v>
      </c>
      <c r="E300" s="116"/>
      <c r="F300" s="204" t="s">
        <v>357</v>
      </c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0.91666666666666663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0.91666666666666663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43263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49.5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467</v>
      </c>
      <c r="E340" s="94"/>
      <c r="F340" s="204" t="s">
        <v>357</v>
      </c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 t="s">
        <v>468</v>
      </c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49.5" x14ac:dyDescent="0.3">
      <c r="A352" s="219" t="s">
        <v>392</v>
      </c>
      <c r="B352" s="130">
        <v>1</v>
      </c>
      <c r="C352" s="131"/>
      <c r="D352" s="116" t="s">
        <v>497</v>
      </c>
      <c r="E352" s="106"/>
      <c r="F352" s="204" t="s">
        <v>356</v>
      </c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>
        <f>IFERROR(E353/F353,"N.A")</f>
        <v>0</v>
      </c>
      <c r="E353" s="282">
        <f>COUNTIF('A1 Exploitation'!F325:F352,"ok")</f>
        <v>0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0.93333333333333335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0.95652173913043481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43263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469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498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43263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49.5" x14ac:dyDescent="0.3">
      <c r="A400" s="10" t="s">
        <v>27</v>
      </c>
      <c r="B400" s="130">
        <v>2</v>
      </c>
      <c r="C400" s="130"/>
      <c r="D400" s="138" t="s">
        <v>489</v>
      </c>
      <c r="E400" s="94"/>
      <c r="F400" s="204" t="s">
        <v>356</v>
      </c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 t="s">
        <v>470</v>
      </c>
      <c r="E404" s="94" t="s">
        <v>471</v>
      </c>
      <c r="F404" s="204" t="s">
        <v>357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49.5" x14ac:dyDescent="0.3">
      <c r="A415" s="210" t="s">
        <v>105</v>
      </c>
      <c r="B415" s="130">
        <v>1</v>
      </c>
      <c r="C415" s="136" t="str">
        <f>IF(B415=0, -5, "0")</f>
        <v>0</v>
      </c>
      <c r="D415" s="296" t="s">
        <v>499</v>
      </c>
      <c r="E415" s="94"/>
      <c r="F415" s="204" t="s">
        <v>356</v>
      </c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>
        <f>IFERROR(E439/F439,"N.A")</f>
        <v>0</v>
      </c>
      <c r="E439" s="282">
        <f>COUNTIF('A1 Exploitation'!F398:F438,"ok")</f>
        <v>0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53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0.9464285714285714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43263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490</v>
      </c>
      <c r="E463" s="94"/>
      <c r="F463" s="204" t="s">
        <v>356</v>
      </c>
    </row>
    <row r="464" spans="1:6" ht="33" x14ac:dyDescent="0.3">
      <c r="A464" s="70" t="s">
        <v>133</v>
      </c>
      <c r="B464" s="130">
        <v>0</v>
      </c>
      <c r="C464" s="130"/>
      <c r="D464" s="138" t="s">
        <v>500</v>
      </c>
      <c r="E464" s="95" t="s">
        <v>472</v>
      </c>
      <c r="F464" s="204" t="s">
        <v>357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2</v>
      </c>
      <c r="F476" s="283">
        <f>COUNTA('A1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0.8928571428571429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0.92500000000000004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43263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43263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66"/>
      <c r="E508" s="324"/>
      <c r="F508" s="32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43263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66"/>
      <c r="E519" s="324"/>
      <c r="F519" s="324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 t="s">
        <v>473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43263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66"/>
      <c r="E539" s="324"/>
      <c r="F539" s="32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0.76190476190476186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0.91503267973856206</v>
      </c>
    </row>
  </sheetData>
  <sheetProtection algorithmName="SHA-512" hashValue="imUyn66Dy7QxtEJxm0LAJ6J277ksL3lTR7CF0ZJaUw3DsABzgDHgG6h6ksRth7m7ldwtxVfMg9/WJzoJO60cdg==" saltValue="iLBZcCraSmSQ5tIdBJFj8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28" orientation="portrait" r:id="rId1"/>
  <rowBreaks count="5" manualBreakCount="5">
    <brk id="85" max="6" man="1"/>
    <brk id="205" max="6" man="1"/>
    <brk id="267" max="6" man="1"/>
    <brk id="35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str">
        <f>'A2 Exploitation'!A8:F8</f>
        <v>Ksour Essef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 t="str">
        <f>'A2 Exploitation'!B9:F9</f>
        <v>M Souheil DRAOUI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 t="str">
        <f>'A2 Exploitation'!B10:F10</f>
        <v>M Mohamed AYAT et chefs Rayons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'A2 Exploitation'!B11:F11</f>
        <v>43263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0.8883928571428571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ht="49.5" x14ac:dyDescent="0.3">
      <c r="A17" s="17" t="s">
        <v>269</v>
      </c>
      <c r="B17" s="94">
        <v>0</v>
      </c>
      <c r="C17" s="94"/>
      <c r="D17" s="95" t="s">
        <v>505</v>
      </c>
      <c r="E17" s="95" t="s">
        <v>476</v>
      </c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3"/>
      <c r="C22" s="354"/>
      <c r="D22" s="250">
        <f>SUM(B17:C21)</f>
        <v>8</v>
      </c>
    </row>
    <row r="23" spans="1:7" x14ac:dyDescent="0.3">
      <c r="A23" s="348" t="s">
        <v>295</v>
      </c>
      <c r="B23" s="349"/>
      <c r="C23" s="350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48">
        <f>SUM(B26:C32)</f>
        <v>14</v>
      </c>
    </row>
    <row r="34" spans="1:7" x14ac:dyDescent="0.3">
      <c r="A34" s="348" t="s">
        <v>295</v>
      </c>
      <c r="B34" s="349"/>
      <c r="C34" s="350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48">
        <f>SUM(B37:C41)</f>
        <v>10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ht="30.75" x14ac:dyDescent="0.3">
      <c r="A46" s="17" t="s">
        <v>270</v>
      </c>
      <c r="B46" s="94">
        <v>1</v>
      </c>
      <c r="C46" s="94"/>
      <c r="D46" s="98" t="s">
        <v>477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48">
        <f>SUM(B46:C51)</f>
        <v>11</v>
      </c>
    </row>
    <row r="53" spans="1:7" x14ac:dyDescent="0.3">
      <c r="A53" s="348" t="s">
        <v>295</v>
      </c>
      <c r="B53" s="349"/>
      <c r="C53" s="350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478</v>
      </c>
      <c r="E59" s="94"/>
      <c r="F59" s="94" t="s">
        <v>357</v>
      </c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48">
        <f>SUM(B56:C62)</f>
        <v>7</v>
      </c>
    </row>
    <row r="64" spans="1:7" x14ac:dyDescent="0.3">
      <c r="A64" s="348" t="s">
        <v>295</v>
      </c>
      <c r="B64" s="349"/>
      <c r="C64" s="350"/>
      <c r="D64" s="33">
        <f>D63/(COUNT(B56:C62)*2)</f>
        <v>0.7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51.75" customHeight="1" x14ac:dyDescent="0.4">
      <c r="A70" s="20" t="s">
        <v>247</v>
      </c>
      <c r="B70" s="100">
        <v>1</v>
      </c>
      <c r="C70" s="101"/>
      <c r="D70" s="103" t="s">
        <v>484</v>
      </c>
      <c r="E70" s="103"/>
      <c r="F70" s="94" t="s">
        <v>357</v>
      </c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48">
        <f>SUM(B67:C83)</f>
        <v>23</v>
      </c>
    </row>
    <row r="85" spans="1:7" x14ac:dyDescent="0.3">
      <c r="A85" s="348" t="s">
        <v>295</v>
      </c>
      <c r="B85" s="349"/>
      <c r="C85" s="350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48">
        <f>SUM(B88:C101)</f>
        <v>28</v>
      </c>
    </row>
    <row r="103" spans="1:7" x14ac:dyDescent="0.3">
      <c r="A103" s="348" t="s">
        <v>295</v>
      </c>
      <c r="B103" s="349"/>
      <c r="C103" s="350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48">
        <f>SUM(B122:C132)</f>
        <v>22</v>
      </c>
    </row>
    <row r="134" spans="1:7" x14ac:dyDescent="0.3">
      <c r="A134" s="348" t="s">
        <v>295</v>
      </c>
      <c r="B134" s="349"/>
      <c r="C134" s="350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2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50.25" x14ac:dyDescent="0.35">
      <c r="A144" s="40" t="s">
        <v>237</v>
      </c>
      <c r="B144" s="110">
        <v>1</v>
      </c>
      <c r="C144" s="120" t="str">
        <f>IF(B144=0, -5, "0")</f>
        <v>0</v>
      </c>
      <c r="D144" s="124" t="s">
        <v>480</v>
      </c>
      <c r="E144" s="95"/>
      <c r="F144" s="94" t="s">
        <v>357</v>
      </c>
    </row>
    <row r="145" spans="1:7" ht="50.25" x14ac:dyDescent="0.35">
      <c r="A145" s="40" t="s">
        <v>195</v>
      </c>
      <c r="B145" s="110">
        <v>0</v>
      </c>
      <c r="C145" s="120">
        <f>IF(B145=0, -5, "0")</f>
        <v>-5</v>
      </c>
      <c r="D145" s="129" t="s">
        <v>479</v>
      </c>
      <c r="E145" s="94" t="s">
        <v>485</v>
      </c>
      <c r="F145" s="94" t="s">
        <v>357</v>
      </c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48">
        <f>SUM(B137:C148)</f>
        <v>16</v>
      </c>
    </row>
    <row r="150" spans="1:7" x14ac:dyDescent="0.3">
      <c r="A150" s="348" t="s">
        <v>295</v>
      </c>
      <c r="B150" s="349"/>
      <c r="C150" s="350"/>
      <c r="D150" s="33">
        <f>D149/(COUNT(B137:C148)*2)</f>
        <v>0.61538461538461542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33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506</v>
      </c>
      <c r="E157" s="94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8" t="s">
        <v>36</v>
      </c>
      <c r="B161" s="353"/>
      <c r="C161" s="354"/>
      <c r="D161" s="250">
        <f>SUM(B153:C160)</f>
        <v>15</v>
      </c>
    </row>
    <row r="162" spans="1:7" x14ac:dyDescent="0.3">
      <c r="A162" s="348" t="s">
        <v>295</v>
      </c>
      <c r="B162" s="349"/>
      <c r="C162" s="350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ht="99" x14ac:dyDescent="0.3">
      <c r="A166" s="17" t="s">
        <v>287</v>
      </c>
      <c r="B166" s="94">
        <v>0</v>
      </c>
      <c r="C166" s="94"/>
      <c r="D166" s="124" t="s">
        <v>486</v>
      </c>
      <c r="E166" s="95" t="s">
        <v>481</v>
      </c>
      <c r="F166" s="94" t="s">
        <v>357</v>
      </c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48">
        <f>SUM(B165:C168)</f>
        <v>6</v>
      </c>
    </row>
    <row r="170" spans="1:7" x14ac:dyDescent="0.3">
      <c r="A170" s="348" t="s">
        <v>295</v>
      </c>
      <c r="B170" s="349"/>
      <c r="C170" s="350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 t="s">
        <v>356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48">
        <f>SUM(B173:C176)</f>
        <v>8</v>
      </c>
    </row>
    <row r="178" spans="1:7" x14ac:dyDescent="0.3">
      <c r="A178" s="348" t="s">
        <v>295</v>
      </c>
      <c r="B178" s="349"/>
      <c r="C178" s="350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ht="66" x14ac:dyDescent="0.3">
      <c r="A181" s="44" t="s">
        <v>315</v>
      </c>
      <c r="B181" s="94">
        <v>0</v>
      </c>
      <c r="C181" s="94"/>
      <c r="D181" s="95" t="s">
        <v>503</v>
      </c>
      <c r="E181" s="95" t="s">
        <v>504</v>
      </c>
      <c r="F181" s="94" t="s">
        <v>357</v>
      </c>
    </row>
    <row r="182" spans="1:7" ht="33" x14ac:dyDescent="0.3">
      <c r="A182" s="52" t="s">
        <v>220</v>
      </c>
      <c r="B182" s="94">
        <v>0</v>
      </c>
      <c r="C182" s="94"/>
      <c r="D182" s="95" t="s">
        <v>501</v>
      </c>
      <c r="E182" s="69" t="s">
        <v>502</v>
      </c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48">
        <f>SUM(B181:C185)</f>
        <v>6</v>
      </c>
    </row>
    <row r="187" spans="1:7" x14ac:dyDescent="0.3">
      <c r="A187" s="348" t="s">
        <v>295</v>
      </c>
      <c r="B187" s="349"/>
      <c r="C187" s="350"/>
      <c r="D187" s="33">
        <f>D186/(COUNT(B181:C185)*2)</f>
        <v>0.6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482</v>
      </c>
      <c r="E192" s="94"/>
      <c r="F192" s="94" t="s">
        <v>357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3</v>
      </c>
    </row>
    <row r="195" spans="1:6" x14ac:dyDescent="0.3">
      <c r="A195" s="348" t="s">
        <v>295</v>
      </c>
      <c r="B195" s="349"/>
      <c r="C195" s="350"/>
      <c r="D195" s="33">
        <f>D194/(COUNT(B190:C193)*2)</f>
        <v>0.75</v>
      </c>
    </row>
    <row r="197" spans="1:6" ht="18" x14ac:dyDescent="0.35">
      <c r="A197" s="64" t="s">
        <v>483</v>
      </c>
      <c r="B197" s="63"/>
      <c r="C197" s="63"/>
      <c r="D197" s="294">
        <f>E197/F197</f>
        <v>0.6</v>
      </c>
      <c r="E197" s="311">
        <f>COUNTIF('A1 Technique'!F17:F193,"ok")</f>
        <v>9</v>
      </c>
      <c r="F197" s="311">
        <f>COUNTA('A1 Technique'!F17:F193)</f>
        <v>15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199</v>
      </c>
    </row>
    <row r="199" spans="1:6" ht="22.5" x14ac:dyDescent="0.3">
      <c r="A199" s="35" t="s">
        <v>323</v>
      </c>
      <c r="B199" s="310"/>
      <c r="C199" s="37"/>
      <c r="D199" s="39">
        <f>D198/(COUNT(B190:C193,B181:C185,B173:C176,B165:C168,B153:C160,B56:C62,B46:C51,B26:C32,B17:C21,B107:C117,B137:C148,B122:C132,B88:C101,B67:C83,B37:C41)*2)</f>
        <v>0.8883928571428571</v>
      </c>
    </row>
  </sheetData>
  <sheetProtection algorithmName="SHA-512" hashValue="gqIPCOgaoafkK6A3mGwOA7aeh2APhWyFs+jrBPrsOw1SAY1IeXXIDE8psvWh9JH6Ihmoz+7TUL6xRFjAXlm2Hw==" saltValue="ENJIddAu1x73j0gkWlXny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74" max="5" man="1"/>
    <brk id="15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 t="s">
        <v>507</v>
      </c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 t="s">
        <v>508</v>
      </c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>
        <v>43328</v>
      </c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0.80592105263157898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43328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2</v>
      </c>
      <c r="F41" s="283">
        <f>COUNTA('A2 Exploitation'!F21:F40)</f>
        <v>2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43328</v>
      </c>
      <c r="B49" s="124"/>
      <c r="C49" s="135"/>
      <c r="D49" s="124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ht="30" x14ac:dyDescent="0.3">
      <c r="A55" s="8" t="s">
        <v>362</v>
      </c>
      <c r="B55" s="130">
        <v>1</v>
      </c>
      <c r="C55" s="130"/>
      <c r="D55" s="8" t="s">
        <v>513</v>
      </c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13</v>
      </c>
    </row>
    <row r="62" spans="1:7" x14ac:dyDescent="0.3">
      <c r="A62" s="5" t="s">
        <v>35</v>
      </c>
      <c r="B62" s="132"/>
      <c r="C62" s="133"/>
      <c r="D62" s="134">
        <f>D61/(COUNT(B53:C60)*2)</f>
        <v>0.9285714285714286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45" x14ac:dyDescent="0.3">
      <c r="A65" s="247" t="s">
        <v>376</v>
      </c>
      <c r="B65" s="130">
        <v>0</v>
      </c>
      <c r="C65" s="131">
        <f>IF(B65=0, -5, "0")</f>
        <v>-5</v>
      </c>
      <c r="D65" s="8" t="s">
        <v>509</v>
      </c>
      <c r="E65" s="116" t="s">
        <v>510</v>
      </c>
      <c r="F65" s="204"/>
      <c r="G65" s="127"/>
    </row>
    <row r="66" spans="1:7" ht="33" x14ac:dyDescent="0.3">
      <c r="A66" s="8" t="s">
        <v>129</v>
      </c>
      <c r="B66" s="130">
        <v>0</v>
      </c>
      <c r="C66" s="130"/>
      <c r="D66" s="113" t="s">
        <v>511</v>
      </c>
      <c r="E66" s="95" t="s">
        <v>512</v>
      </c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49.5" x14ac:dyDescent="0.3">
      <c r="A74" s="209" t="s">
        <v>393</v>
      </c>
      <c r="B74" s="130">
        <v>0</v>
      </c>
      <c r="C74" s="150">
        <f>IF(B74=0, -5, "0")</f>
        <v>-5</v>
      </c>
      <c r="D74" s="295" t="s">
        <v>514</v>
      </c>
      <c r="E74" s="116" t="s">
        <v>515</v>
      </c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>
        <v>1</v>
      </c>
      <c r="C76" s="131"/>
      <c r="D76" s="138" t="s">
        <v>573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13</v>
      </c>
    </row>
    <row r="85" spans="1:7" x14ac:dyDescent="0.3">
      <c r="A85" s="5" t="s">
        <v>35</v>
      </c>
      <c r="B85" s="132"/>
      <c r="C85" s="133"/>
      <c r="D85" s="134">
        <f>D84/(COUNT(B65:C83)*2)</f>
        <v>0.38235294117647056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0.66666666666666663</v>
      </c>
      <c r="E99" s="282">
        <f>COUNTIF('A2 Exploitation'!F53:F98,"ok")</f>
        <v>2</v>
      </c>
      <c r="F99" s="283">
        <f>COUNTA('A2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47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0.67142857142857137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43328</v>
      </c>
      <c r="B106" s="124"/>
      <c r="C106" s="135"/>
      <c r="D106" s="124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33" x14ac:dyDescent="0.3">
      <c r="A110" s="7" t="s">
        <v>53</v>
      </c>
      <c r="B110" s="130">
        <v>2</v>
      </c>
      <c r="C110" s="130"/>
      <c r="D110" s="95" t="s">
        <v>519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1</v>
      </c>
      <c r="C122" s="130"/>
      <c r="D122" s="113" t="s">
        <v>558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66" x14ac:dyDescent="0.3">
      <c r="A130" s="70" t="s">
        <v>240</v>
      </c>
      <c r="B130" s="130">
        <v>0</v>
      </c>
      <c r="C130" s="131"/>
      <c r="D130" s="116" t="s">
        <v>517</v>
      </c>
      <c r="E130" s="116" t="s">
        <v>518</v>
      </c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165" x14ac:dyDescent="0.3">
      <c r="A132" s="210" t="s">
        <v>157</v>
      </c>
      <c r="B132" s="130">
        <v>0</v>
      </c>
      <c r="C132" s="150">
        <f>IF(B132=0, -5, "0")</f>
        <v>-5</v>
      </c>
      <c r="D132" s="295" t="s">
        <v>559</v>
      </c>
      <c r="E132" s="95" t="s">
        <v>521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26</v>
      </c>
    </row>
    <row r="140" spans="1:7" x14ac:dyDescent="0.3">
      <c r="A140" s="5" t="s">
        <v>35</v>
      </c>
      <c r="B140" s="132"/>
      <c r="C140" s="133"/>
      <c r="D140" s="134">
        <f>D139/(COUNT(B121:C138)*2)</f>
        <v>0.68421052631578949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ht="60" x14ac:dyDescent="0.3">
      <c r="A144" s="4" t="s">
        <v>131</v>
      </c>
      <c r="B144" s="130">
        <v>0</v>
      </c>
      <c r="C144" s="130"/>
      <c r="D144" s="4" t="s">
        <v>560</v>
      </c>
      <c r="E144" s="95" t="s">
        <v>516</v>
      </c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ht="33" x14ac:dyDescent="0.3">
      <c r="A152" s="219" t="s">
        <v>392</v>
      </c>
      <c r="B152" s="130">
        <v>1</v>
      </c>
      <c r="C152" s="150"/>
      <c r="D152" s="116" t="s">
        <v>520</v>
      </c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0</v>
      </c>
      <c r="C153" s="140"/>
      <c r="D153" s="281">
        <f>IFERROR(E153/F153,"N.A")</f>
        <v>0</v>
      </c>
      <c r="E153" s="282">
        <f>COUNTIF('A2 Exploitation'!F110:F152,"ok")</f>
        <v>0</v>
      </c>
      <c r="F153" s="283">
        <f>COUNTA('A2 Exploitation'!F110:F152)</f>
        <v>2</v>
      </c>
    </row>
    <row r="154" spans="1:7" x14ac:dyDescent="0.3">
      <c r="A154" s="5" t="s">
        <v>36</v>
      </c>
      <c r="B154" s="5"/>
      <c r="C154" s="5"/>
      <c r="D154" s="5">
        <f>SUM(B143:C147,B149:C153)</f>
        <v>15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0.83333333333333337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55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0.7857142857142857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43328</v>
      </c>
      <c r="B161" s="124"/>
      <c r="C161" s="135"/>
      <c r="D161" s="127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1</v>
      </c>
      <c r="C169" s="130"/>
      <c r="D169" s="7" t="s">
        <v>574</v>
      </c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13</v>
      </c>
    </row>
    <row r="173" spans="1:7" x14ac:dyDescent="0.3">
      <c r="A173" s="5" t="s">
        <v>35</v>
      </c>
      <c r="B173" s="132"/>
      <c r="C173" s="133"/>
      <c r="D173" s="134">
        <f>D172/(COUNT(B165:C171)*2)</f>
        <v>0.9285714285714286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522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ht="66" x14ac:dyDescent="0.3">
      <c r="A184" s="210" t="s">
        <v>363</v>
      </c>
      <c r="B184" s="130">
        <v>0</v>
      </c>
      <c r="C184" s="150">
        <f>IF(B184=0, -5, "0")</f>
        <v>-5</v>
      </c>
      <c r="D184" s="70" t="s">
        <v>575</v>
      </c>
      <c r="E184" s="95" t="s">
        <v>576</v>
      </c>
      <c r="F184" s="204"/>
    </row>
    <row r="185" spans="1:7" ht="75" x14ac:dyDescent="0.3">
      <c r="A185" s="70" t="s">
        <v>136</v>
      </c>
      <c r="B185" s="130">
        <v>0</v>
      </c>
      <c r="C185" s="130"/>
      <c r="D185" s="70" t="s">
        <v>561</v>
      </c>
      <c r="E185" s="95" t="s">
        <v>524</v>
      </c>
      <c r="F185" s="204"/>
    </row>
    <row r="186" spans="1:7" ht="159" customHeight="1" x14ac:dyDescent="0.35">
      <c r="A186" s="276" t="s">
        <v>186</v>
      </c>
      <c r="B186" s="130">
        <v>0</v>
      </c>
      <c r="C186" s="136">
        <f>IF(B186=0, -10, "0")</f>
        <v>-10</v>
      </c>
      <c r="D186" s="70" t="s">
        <v>577</v>
      </c>
      <c r="E186" s="95" t="s">
        <v>578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ht="33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523</v>
      </c>
      <c r="E190" s="106"/>
      <c r="F190" s="204"/>
    </row>
    <row r="191" spans="1:7" ht="69" customHeight="1" x14ac:dyDescent="0.3">
      <c r="A191" s="8" t="s">
        <v>75</v>
      </c>
      <c r="B191" s="130">
        <v>1</v>
      </c>
      <c r="C191" s="130"/>
      <c r="D191" s="116" t="s">
        <v>562</v>
      </c>
      <c r="E191" s="94"/>
      <c r="F191" s="204"/>
    </row>
    <row r="192" spans="1:7" ht="33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8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36.75" customHeight="1" x14ac:dyDescent="0.3">
      <c r="A199" s="10" t="s">
        <v>392</v>
      </c>
      <c r="B199" s="130">
        <v>1</v>
      </c>
      <c r="C199" s="150"/>
      <c r="D199" s="116" t="s">
        <v>520</v>
      </c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0.25</v>
      </c>
      <c r="E200" s="282">
        <f>COUNTIF('A2 Exploitation'!F165:F199,"ok")</f>
        <v>1</v>
      </c>
      <c r="F200" s="283">
        <f>COUNTA('A2 Exploitation'!F165:F199)</f>
        <v>4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0.42307692307692307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35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0.53030303030303028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43328</v>
      </c>
      <c r="B208" s="124"/>
      <c r="C208" s="135"/>
      <c r="D208" s="124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ht="30" x14ac:dyDescent="0.3">
      <c r="A212" s="7" t="s">
        <v>53</v>
      </c>
      <c r="B212" s="130">
        <v>2</v>
      </c>
      <c r="C212" s="130"/>
      <c r="D212" s="7" t="s">
        <v>525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60" x14ac:dyDescent="0.3">
      <c r="A231" s="70" t="s">
        <v>59</v>
      </c>
      <c r="B231" s="130">
        <v>0</v>
      </c>
      <c r="C231" s="130"/>
      <c r="D231" s="70" t="s">
        <v>526</v>
      </c>
      <c r="E231" s="95" t="s">
        <v>527</v>
      </c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9.75" customHeight="1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30</v>
      </c>
    </row>
    <row r="245" spans="1:7" x14ac:dyDescent="0.3">
      <c r="A245" s="5" t="s">
        <v>35</v>
      </c>
      <c r="B245" s="132"/>
      <c r="C245" s="133"/>
      <c r="D245" s="134">
        <f>D244/(COUNT(B226:C243)*2)</f>
        <v>0.9375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IF(D261=0,"0","NA")))</f>
        <v>2</v>
      </c>
      <c r="C261" s="140"/>
      <c r="D261" s="281">
        <f>IFERROR(E261/F261,"N.A")</f>
        <v>1</v>
      </c>
      <c r="E261" s="282">
        <f>COUNTIF('A2 Exploitation'!F212:F260,"ok")</f>
        <v>1</v>
      </c>
      <c r="F261" s="283">
        <f>COUNTA('A2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0.97435897435897434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43328</v>
      </c>
      <c r="B269" s="124"/>
      <c r="C269" s="135"/>
      <c r="D269" s="124"/>
      <c r="F269" s="206"/>
      <c r="G269" s="214"/>
    </row>
    <row r="270" spans="1:7" s="16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1</v>
      </c>
      <c r="C289" s="131"/>
      <c r="D289" s="16" t="s">
        <v>563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ht="30" x14ac:dyDescent="0.3">
      <c r="A292" s="70" t="s">
        <v>268</v>
      </c>
      <c r="B292" s="130">
        <v>1</v>
      </c>
      <c r="C292" s="130"/>
      <c r="D292" s="70" t="s">
        <v>539</v>
      </c>
      <c r="E292" s="106"/>
      <c r="F292" s="204"/>
      <c r="G292" s="214"/>
    </row>
    <row r="293" spans="1:7" s="16" customFormat="1" ht="75" x14ac:dyDescent="0.3">
      <c r="A293" s="70" t="s">
        <v>136</v>
      </c>
      <c r="B293" s="130">
        <v>0</v>
      </c>
      <c r="C293" s="130"/>
      <c r="D293" s="70" t="s">
        <v>579</v>
      </c>
      <c r="E293" s="116" t="s">
        <v>540</v>
      </c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71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70" t="s">
        <v>580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ht="49.5" x14ac:dyDescent="0.3">
      <c r="A300" s="70" t="s">
        <v>376</v>
      </c>
      <c r="B300" s="130">
        <v>1</v>
      </c>
      <c r="C300" s="239"/>
      <c r="D300" s="226" t="s">
        <v>528</v>
      </c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ht="49.5" x14ac:dyDescent="0.3">
      <c r="A305" s="8" t="s">
        <v>75</v>
      </c>
      <c r="B305" s="130">
        <v>1</v>
      </c>
      <c r="C305" s="130"/>
      <c r="D305" s="156" t="s">
        <v>529</v>
      </c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IF(D313=0,"0","NA")))</f>
        <v>1</v>
      </c>
      <c r="C313" s="140"/>
      <c r="D313" s="281">
        <f>IFERROR(E313/F313,"N.A")</f>
        <v>0.4</v>
      </c>
      <c r="E313" s="282">
        <f>COUNTIF('A2 Exploitation'!F273:F312,"ok")</f>
        <v>2</v>
      </c>
      <c r="F313" s="283">
        <f>COUNTA('A2 Exploitation'!F273:F312)</f>
        <v>5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38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0.82608695652173914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62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0.88571428571428568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43328</v>
      </c>
      <c r="B321" s="124"/>
      <c r="C321" s="135"/>
      <c r="D321" s="127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 t="s">
        <v>530</v>
      </c>
      <c r="E338" s="94" t="s">
        <v>531</v>
      </c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0" x14ac:dyDescent="0.3">
      <c r="A340" s="210" t="s">
        <v>318</v>
      </c>
      <c r="B340" s="130">
        <v>1</v>
      </c>
      <c r="C340" s="150" t="str">
        <f>IF(B340=0, -5, "0")</f>
        <v>0</v>
      </c>
      <c r="D340" s="4" t="s">
        <v>581</v>
      </c>
      <c r="E340" s="94"/>
      <c r="F340" s="204"/>
    </row>
    <row r="341" spans="1:7" x14ac:dyDescent="0.3">
      <c r="A341" s="70" t="s">
        <v>98</v>
      </c>
      <c r="B341" s="130">
        <v>1</v>
      </c>
      <c r="C341" s="131"/>
      <c r="D341" s="70" t="s">
        <v>564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1</v>
      </c>
      <c r="C353" s="130"/>
      <c r="D353" s="281">
        <f>IFERROR(E353/F353,"N.A")</f>
        <v>0.5</v>
      </c>
      <c r="E353" s="282">
        <f>COUNTIF('A2 Exploitation'!F325:F352,"ok")</f>
        <v>1</v>
      </c>
      <c r="F353" s="283">
        <f>COUNTA('A2 Exploitation'!F325:F352)</f>
        <v>2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43328</v>
      </c>
      <c r="B361" s="124"/>
      <c r="C361" s="135"/>
      <c r="D361" s="124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532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1</v>
      </c>
      <c r="C386" s="130"/>
      <c r="D386" s="281">
        <f>IFERROR(E386/F386,"N.A")</f>
        <v>0.5</v>
      </c>
      <c r="E386" s="282">
        <f>COUNTIF('A2 Exploitation'!F365:F385,"ok")</f>
        <v>1</v>
      </c>
      <c r="F386" s="283">
        <f>COUNTA('A2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43328</v>
      </c>
      <c r="B394" s="124"/>
      <c r="C394" s="135"/>
      <c r="D394" s="127"/>
      <c r="G394" s="127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42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115.5" x14ac:dyDescent="0.3">
      <c r="A404" s="7" t="s">
        <v>242</v>
      </c>
      <c r="B404" s="130">
        <v>0</v>
      </c>
      <c r="C404" s="130"/>
      <c r="D404" s="95" t="s">
        <v>565</v>
      </c>
      <c r="E404" s="95" t="s">
        <v>536</v>
      </c>
      <c r="F404" s="204"/>
      <c r="G404" s="127"/>
    </row>
    <row r="405" spans="1:7" ht="138" customHeight="1" x14ac:dyDescent="0.3">
      <c r="A405" s="272" t="s">
        <v>406</v>
      </c>
      <c r="B405" s="130">
        <v>0</v>
      </c>
      <c r="C405" s="136">
        <f>IF(B405=0, -10, "0")</f>
        <v>-10</v>
      </c>
      <c r="D405" s="116" t="s">
        <v>534</v>
      </c>
      <c r="E405" s="95" t="s">
        <v>535</v>
      </c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2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0.1111111111111111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4"/>
      <c r="E413" s="94"/>
      <c r="F413" s="204"/>
      <c r="G413" s="127"/>
    </row>
    <row r="414" spans="1:7" ht="32.25" customHeight="1" x14ac:dyDescent="0.3">
      <c r="A414" s="8" t="s">
        <v>104</v>
      </c>
      <c r="B414" s="130">
        <v>1</v>
      </c>
      <c r="C414" s="130"/>
      <c r="D414" s="4" t="s">
        <v>533</v>
      </c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1</v>
      </c>
      <c r="C439" s="130"/>
      <c r="D439" s="281">
        <f>IFERROR(E439/F439,"N.A")</f>
        <v>0.66666666666666663</v>
      </c>
      <c r="E439" s="282">
        <f>COUNTIF('A2 Exploitation'!F398:F438,"ok")</f>
        <v>2</v>
      </c>
      <c r="F439" s="283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42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43328</v>
      </c>
      <c r="B447" s="124"/>
      <c r="C447" s="135"/>
      <c r="D447" s="124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ht="30" x14ac:dyDescent="0.3">
      <c r="A451" s="6" t="s">
        <v>6</v>
      </c>
      <c r="B451" s="130">
        <v>1</v>
      </c>
      <c r="C451" s="130"/>
      <c r="D451" s="6" t="s">
        <v>537</v>
      </c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1</v>
      </c>
      <c r="C463" s="130"/>
      <c r="D463" s="70" t="s">
        <v>538</v>
      </c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138" t="s">
        <v>582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70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>
        <f>IF(D476=1, 2, IF(AND(D476&lt;1,D476&gt;0), 1, IF(D476=0,"0","NA")))</f>
        <v>1</v>
      </c>
      <c r="C476" s="140"/>
      <c r="D476" s="281">
        <f>IFERROR(E476/F476,"N.A")</f>
        <v>0.5</v>
      </c>
      <c r="E476" s="282">
        <f>COUNTIF('A2 Exploitation'!F451:F475,"ok")</f>
        <v>1</v>
      </c>
      <c r="F476" s="283">
        <f>COUNTA('A2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0.90476190476190477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43328</v>
      </c>
      <c r="B484" s="124"/>
      <c r="C484" s="135"/>
      <c r="D484" s="124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43328</v>
      </c>
      <c r="B506" s="124"/>
      <c r="C506" s="135"/>
      <c r="D506" s="124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x14ac:dyDescent="0.3">
      <c r="A510" s="9" t="s">
        <v>218</v>
      </c>
      <c r="B510" s="130">
        <v>1</v>
      </c>
      <c r="C510" s="130"/>
      <c r="D510" s="6" t="s">
        <v>541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3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43328</v>
      </c>
      <c r="B517" s="124"/>
      <c r="C517" s="135"/>
      <c r="D517" s="124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542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72" customHeight="1" x14ac:dyDescent="0.3">
      <c r="A530" s="66" t="s">
        <v>394</v>
      </c>
      <c r="B530" s="130">
        <v>0</v>
      </c>
      <c r="C530" s="150">
        <f>IF(B530=0, -5, "0")</f>
        <v>-5</v>
      </c>
      <c r="D530" s="116" t="s">
        <v>557</v>
      </c>
      <c r="E530" s="116" t="s">
        <v>566</v>
      </c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7</v>
      </c>
    </row>
    <row r="534" spans="1:7" x14ac:dyDescent="0.3">
      <c r="A534" s="5" t="s">
        <v>35</v>
      </c>
      <c r="B534" s="132"/>
      <c r="C534" s="133"/>
      <c r="D534" s="134">
        <f>D533/(COUNT(B520:C532)*2)</f>
        <v>0.4375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43328</v>
      </c>
      <c r="B537" s="124"/>
      <c r="C537" s="135"/>
      <c r="D537" s="124"/>
      <c r="G537" s="127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0.54833333333333334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490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0.80592105263157898</v>
      </c>
    </row>
  </sheetData>
  <sheetProtection algorithmName="SHA-512" hashValue="sHKyZFYkN6Ajq6heBgoNAupsTd7aARZho5TnKM/8X0XiTjq8im+K+G5bN75aEy1OTrVNm0zQYp6eT1agVgrSPQ==" saltValue="cp9usmheVJRIBCBhjKAtF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430:B434 B110:B116 B88:B93 B143:B147 B149:B152 B121:B138 B176:B194 B196:B199 B212:B221 B165:B171 B226:B243 B248:B255 B257:B260 B309:B312 B289:B307 B273:B284 B337:B348 B325:B332 B350:B352 B365:B372 B377:B382 B410:B416 B398:B405 B384:B385 B421:B425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3" orientation="portrait" r:id="rId1"/>
  <rowBreaks count="3" manualBreakCount="3">
    <brk id="85" max="6" man="1"/>
    <brk id="173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str">
        <f>'A3 Exploitation'!A8:F8</f>
        <v>Ksour Essef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 t="str">
        <f>'A3 Exploitation'!B9:F9</f>
        <v>M Dhia Mechlaoui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 t="str">
        <f>'A3 Exploitation'!B10:F10</f>
        <v>M Mohamed Ayatt (chef rayon PFT) et chef rayons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'A3 Exploitation'!B11:F11</f>
        <v>43328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0.82300884955752207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571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7" t="s">
        <v>36</v>
      </c>
      <c r="B22" s="353"/>
      <c r="C22" s="354"/>
      <c r="D22" s="92">
        <f>SUM(B17:C21)</f>
        <v>9</v>
      </c>
    </row>
    <row r="23" spans="1:7" x14ac:dyDescent="0.3">
      <c r="A23" s="348" t="s">
        <v>295</v>
      </c>
      <c r="B23" s="349"/>
      <c r="C23" s="350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82.5" x14ac:dyDescent="0.3">
      <c r="A29" s="17" t="s">
        <v>280</v>
      </c>
      <c r="B29" s="94">
        <v>0</v>
      </c>
      <c r="C29" s="94"/>
      <c r="D29" s="95" t="s">
        <v>569</v>
      </c>
      <c r="E29" s="95" t="s">
        <v>570</v>
      </c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91">
        <f>SUM(B26:C32)</f>
        <v>12</v>
      </c>
    </row>
    <row r="34" spans="1:7" x14ac:dyDescent="0.3">
      <c r="A34" s="348" t="s">
        <v>295</v>
      </c>
      <c r="B34" s="349"/>
      <c r="C34" s="350"/>
      <c r="D34" s="33">
        <f>D33/(COUNT(B26:C32)*2)</f>
        <v>0.8571428571428571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91">
        <f>SUM(B37:C41)</f>
        <v>10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ht="33" x14ac:dyDescent="0.3">
      <c r="A46" s="17" t="s">
        <v>270</v>
      </c>
      <c r="B46" s="94">
        <v>0</v>
      </c>
      <c r="C46" s="94"/>
      <c r="D46" s="94" t="s">
        <v>568</v>
      </c>
      <c r="E46" s="95" t="s">
        <v>544</v>
      </c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543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91">
        <f>SUM(B46:C51)</f>
        <v>10</v>
      </c>
    </row>
    <row r="53" spans="1:7" x14ac:dyDescent="0.3">
      <c r="A53" s="348" t="s">
        <v>295</v>
      </c>
      <c r="B53" s="349"/>
      <c r="C53" s="350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545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91">
        <f>SUM(B56:C62)</f>
        <v>13</v>
      </c>
    </row>
    <row r="64" spans="1:7" x14ac:dyDescent="0.3">
      <c r="A64" s="348" t="s">
        <v>295</v>
      </c>
      <c r="B64" s="349"/>
      <c r="C64" s="350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91">
        <f>SUM(B67:C83)</f>
        <v>22</v>
      </c>
    </row>
    <row r="85" spans="1:7" x14ac:dyDescent="0.3">
      <c r="A85" s="348" t="s">
        <v>295</v>
      </c>
      <c r="B85" s="349"/>
      <c r="C85" s="350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 t="s">
        <v>546</v>
      </c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91">
        <f>SUM(B88:C101)</f>
        <v>24</v>
      </c>
    </row>
    <row r="103" spans="1:7" x14ac:dyDescent="0.3">
      <c r="A103" s="348" t="s">
        <v>295</v>
      </c>
      <c r="B103" s="349"/>
      <c r="C103" s="350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0</v>
      </c>
      <c r="C115" s="120">
        <f>IF(B115=0, -5, "0")</f>
        <v>-5</v>
      </c>
      <c r="D115" s="95" t="s">
        <v>547</v>
      </c>
      <c r="E115" s="95" t="s">
        <v>548</v>
      </c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82.5" x14ac:dyDescent="0.3">
      <c r="A117" s="51" t="s">
        <v>232</v>
      </c>
      <c r="B117" s="110">
        <v>0</v>
      </c>
      <c r="C117" s="94"/>
      <c r="D117" s="51" t="s">
        <v>550</v>
      </c>
      <c r="E117" s="95" t="s">
        <v>551</v>
      </c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91">
        <f>SUM(B107:C117)</f>
        <v>11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0.5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91">
        <f>SUM(B122:C132)</f>
        <v>22</v>
      </c>
    </row>
    <row r="134" spans="1:7" x14ac:dyDescent="0.3">
      <c r="A134" s="348" t="s">
        <v>295</v>
      </c>
      <c r="B134" s="349"/>
      <c r="C134" s="350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21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83.25" x14ac:dyDescent="0.35">
      <c r="A144" s="40" t="s">
        <v>237</v>
      </c>
      <c r="B144" s="110">
        <v>0</v>
      </c>
      <c r="C144" s="120">
        <f>IF(B144=0, -5, "0")</f>
        <v>-5</v>
      </c>
      <c r="D144" s="313" t="s">
        <v>572</v>
      </c>
      <c r="E144" s="94" t="s">
        <v>549</v>
      </c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91">
        <f>SUM(B137:C148)</f>
        <v>17</v>
      </c>
    </row>
    <row r="150" spans="1:7" x14ac:dyDescent="0.3">
      <c r="A150" s="348" t="s">
        <v>295</v>
      </c>
      <c r="B150" s="349"/>
      <c r="C150" s="350"/>
      <c r="D150" s="33">
        <f>D149/(COUNT(B137:C148)*2)</f>
        <v>0.65384615384615385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32.75" x14ac:dyDescent="0.35">
      <c r="A157" s="40" t="s">
        <v>308</v>
      </c>
      <c r="B157" s="94">
        <v>0</v>
      </c>
      <c r="C157" s="120">
        <f>IF(B157=0, -5, "0")</f>
        <v>-5</v>
      </c>
      <c r="D157" s="95" t="s">
        <v>567</v>
      </c>
      <c r="E157" s="95" t="s">
        <v>583</v>
      </c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8" t="s">
        <v>36</v>
      </c>
      <c r="B161" s="353"/>
      <c r="C161" s="354"/>
      <c r="D161" s="92">
        <f>SUM(B153:C160)</f>
        <v>9</v>
      </c>
    </row>
    <row r="162" spans="1:7" x14ac:dyDescent="0.3">
      <c r="A162" s="348" t="s">
        <v>295</v>
      </c>
      <c r="B162" s="349"/>
      <c r="C162" s="350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91">
        <f>SUM(B165:C168)</f>
        <v>8</v>
      </c>
    </row>
    <row r="170" spans="1:7" x14ac:dyDescent="0.3">
      <c r="A170" s="348" t="s">
        <v>295</v>
      </c>
      <c r="B170" s="349"/>
      <c r="C170" s="350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33" x14ac:dyDescent="0.3">
      <c r="A173" s="20" t="s">
        <v>180</v>
      </c>
      <c r="B173" s="94">
        <v>1</v>
      </c>
      <c r="C173" s="94"/>
      <c r="D173" s="23" t="s">
        <v>553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ht="49.5" x14ac:dyDescent="0.3">
      <c r="A175" s="44" t="s">
        <v>197</v>
      </c>
      <c r="B175" s="94">
        <v>1</v>
      </c>
      <c r="C175" s="94"/>
      <c r="D175" s="95" t="s">
        <v>554</v>
      </c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91">
        <f>SUM(B173:C176)</f>
        <v>6</v>
      </c>
    </row>
    <row r="178" spans="1:7" x14ac:dyDescent="0.3">
      <c r="A178" s="348" t="s">
        <v>295</v>
      </c>
      <c r="B178" s="349"/>
      <c r="C178" s="350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1</v>
      </c>
      <c r="C181" s="94"/>
      <c r="D181" s="95" t="s">
        <v>556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555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91">
        <f>SUM(B181:C185)</f>
        <v>8</v>
      </c>
    </row>
    <row r="187" spans="1:7" x14ac:dyDescent="0.3">
      <c r="A187" s="348" t="s">
        <v>295</v>
      </c>
      <c r="B187" s="349"/>
      <c r="C187" s="350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552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5</v>
      </c>
    </row>
    <row r="195" spans="1:6" x14ac:dyDescent="0.3">
      <c r="A195" s="348" t="s">
        <v>295</v>
      </c>
      <c r="B195" s="349"/>
      <c r="C195" s="350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4">
        <f>E197/F197</f>
        <v>0.4</v>
      </c>
      <c r="E197" s="311">
        <f>COUNTIF('A2 Technique'!F17:F193,"ok")</f>
        <v>6</v>
      </c>
      <c r="F197" s="311">
        <f>COUNTA('A2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186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0.82300884955752207</v>
      </c>
    </row>
  </sheetData>
  <sheetProtection algorithmName="SHA-512" hashValue="GdqHVroKkoOhzoBom6icH5c/VAW7HS6emfjrzOfZcnqit1ry8pj3vk6Cgb/lgpPdP2fzMwx4as7SkThryTRaig==" saltValue="biaaWHqtjFhRXkWxiLg29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B424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41"/>
      <c r="E1" s="341"/>
      <c r="F1" s="341"/>
      <c r="G1" s="341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25"/>
    </row>
    <row r="8" spans="1:7" ht="29.25" x14ac:dyDescent="0.45">
      <c r="A8" s="343" t="str">
        <f>'Page de garde'!D18</f>
        <v>Ksour Essef</v>
      </c>
      <c r="B8" s="343"/>
      <c r="C8" s="343"/>
      <c r="D8" s="343"/>
      <c r="E8" s="343"/>
      <c r="F8" s="343"/>
      <c r="G8" s="125"/>
    </row>
    <row r="9" spans="1:7" ht="24" x14ac:dyDescent="0.45">
      <c r="A9" s="14" t="s">
        <v>42</v>
      </c>
      <c r="B9" s="344"/>
      <c r="C9" s="344"/>
      <c r="D9" s="344"/>
      <c r="E9" s="344"/>
      <c r="F9" s="344"/>
      <c r="G9" s="125"/>
    </row>
    <row r="10" spans="1:7" ht="24" x14ac:dyDescent="0.45">
      <c r="A10" s="15" t="s">
        <v>44</v>
      </c>
      <c r="B10" s="345"/>
      <c r="C10" s="345"/>
      <c r="D10" s="345"/>
      <c r="E10" s="345"/>
      <c r="F10" s="345"/>
      <c r="G10" s="125"/>
    </row>
    <row r="11" spans="1:7" ht="24" x14ac:dyDescent="0.45">
      <c r="A11" s="14" t="s">
        <v>43</v>
      </c>
      <c r="B11" s="340"/>
      <c r="C11" s="340"/>
      <c r="D11" s="340"/>
      <c r="E11" s="340"/>
      <c r="F11" s="340"/>
      <c r="G11" s="125"/>
    </row>
    <row r="12" spans="1:7" ht="24" x14ac:dyDescent="0.45">
      <c r="A12" s="14" t="s">
        <v>239</v>
      </c>
      <c r="B12" s="338">
        <f>D549</f>
        <v>0</v>
      </c>
      <c r="C12" s="338"/>
      <c r="D12" s="338"/>
      <c r="E12" s="338"/>
      <c r="F12" s="338"/>
      <c r="G12" s="125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358</v>
      </c>
    </row>
    <row r="18" spans="1:8" ht="16.5" customHeight="1" x14ac:dyDescent="0.3">
      <c r="A18" s="322"/>
      <c r="B18" s="41" t="s">
        <v>34</v>
      </c>
      <c r="C18" s="41" t="s">
        <v>33</v>
      </c>
      <c r="D18" s="323"/>
      <c r="E18" s="324"/>
      <c r="F18" s="32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2" t="s">
        <v>379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360</v>
      </c>
      <c r="G50" s="127"/>
    </row>
    <row r="51" spans="1:7" ht="16.5" customHeight="1" x14ac:dyDescent="0.3">
      <c r="A51" s="322"/>
      <c r="B51" s="41" t="s">
        <v>34</v>
      </c>
      <c r="C51" s="41" t="s">
        <v>33</v>
      </c>
      <c r="D51" s="323"/>
      <c r="E51" s="324"/>
      <c r="F51" s="32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2" t="s">
        <v>379</v>
      </c>
      <c r="B94" s="333"/>
      <c r="C94" s="333"/>
      <c r="D94" s="333"/>
      <c r="E94" s="333"/>
      <c r="F94" s="33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360</v>
      </c>
    </row>
    <row r="108" spans="1:7" ht="16.5" customHeight="1" x14ac:dyDescent="0.3">
      <c r="A108" s="322"/>
      <c r="B108" s="41" t="s">
        <v>34</v>
      </c>
      <c r="C108" s="41" t="s">
        <v>33</v>
      </c>
      <c r="D108" s="323"/>
      <c r="E108" s="324"/>
      <c r="F108" s="32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5" t="s">
        <v>379</v>
      </c>
      <c r="B148" s="336"/>
      <c r="C148" s="336"/>
      <c r="D148" s="33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360</v>
      </c>
      <c r="G162" s="127"/>
    </row>
    <row r="163" spans="1:7" ht="16.5" customHeight="1" x14ac:dyDescent="0.3">
      <c r="A163" s="322"/>
      <c r="B163" s="41" t="s">
        <v>34</v>
      </c>
      <c r="C163" s="41" t="s">
        <v>33</v>
      </c>
      <c r="D163" s="323"/>
      <c r="E163" s="324"/>
      <c r="F163" s="32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360</v>
      </c>
      <c r="G209" s="127"/>
    </row>
    <row r="210" spans="1:7" ht="16.5" customHeight="1" x14ac:dyDescent="0.3">
      <c r="A210" s="322"/>
      <c r="B210" s="41" t="s">
        <v>34</v>
      </c>
      <c r="C210" s="41" t="s">
        <v>33</v>
      </c>
      <c r="D210" s="323"/>
      <c r="E210" s="324"/>
      <c r="F210" s="32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360</v>
      </c>
      <c r="G270" s="214"/>
    </row>
    <row r="271" spans="1:7" s="16" customFormat="1" ht="16.5" customHeight="1" x14ac:dyDescent="0.3">
      <c r="A271" s="322"/>
      <c r="B271" s="41" t="s">
        <v>34</v>
      </c>
      <c r="C271" s="41" t="s">
        <v>33</v>
      </c>
      <c r="D271" s="323"/>
      <c r="E271" s="324"/>
      <c r="F271" s="32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360</v>
      </c>
      <c r="G322" s="127"/>
    </row>
    <row r="323" spans="1:7" ht="16.5" customHeight="1" x14ac:dyDescent="0.3">
      <c r="A323" s="322"/>
      <c r="B323" s="41" t="s">
        <v>34</v>
      </c>
      <c r="C323" s="41" t="s">
        <v>33</v>
      </c>
      <c r="D323" s="323"/>
      <c r="E323" s="324"/>
      <c r="F323" s="32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360</v>
      </c>
      <c r="G362" s="127"/>
    </row>
    <row r="363" spans="1:7" ht="16.5" customHeight="1" x14ac:dyDescent="0.3">
      <c r="A363" s="322"/>
      <c r="B363" s="41" t="s">
        <v>34</v>
      </c>
      <c r="C363" s="41" t="s">
        <v>33</v>
      </c>
      <c r="D363" s="323"/>
      <c r="E363" s="324"/>
      <c r="F363" s="32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360</v>
      </c>
      <c r="G395" s="127"/>
    </row>
    <row r="396" spans="1:7" ht="16.5" customHeight="1" x14ac:dyDescent="0.3">
      <c r="A396" s="322"/>
      <c r="B396" s="41" t="s">
        <v>34</v>
      </c>
      <c r="C396" s="41" t="s">
        <v>33</v>
      </c>
      <c r="D396" s="323"/>
      <c r="E396" s="324"/>
      <c r="F396" s="32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360</v>
      </c>
      <c r="G448" s="127"/>
    </row>
    <row r="449" spans="1:6" ht="16.5" customHeight="1" x14ac:dyDescent="0.3">
      <c r="A449" s="322"/>
      <c r="B449" s="41" t="s">
        <v>34</v>
      </c>
      <c r="C449" s="41" t="s">
        <v>33</v>
      </c>
      <c r="D449" s="323"/>
      <c r="E449" s="324"/>
      <c r="F449" s="32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12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360</v>
      </c>
      <c r="G485" s="127"/>
    </row>
    <row r="486" spans="1:7" ht="16.5" customHeight="1" x14ac:dyDescent="0.3">
      <c r="A486" s="322"/>
      <c r="B486" s="41" t="s">
        <v>34</v>
      </c>
      <c r="C486" s="41" t="s">
        <v>33</v>
      </c>
      <c r="D486" s="323"/>
      <c r="E486" s="324"/>
      <c r="F486" s="32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360</v>
      </c>
      <c r="G507" s="127"/>
    </row>
    <row r="508" spans="1:7" ht="16.5" customHeight="1" x14ac:dyDescent="0.3">
      <c r="A508" s="322"/>
      <c r="B508" s="41" t="s">
        <v>34</v>
      </c>
      <c r="C508" s="41" t="s">
        <v>33</v>
      </c>
      <c r="D508" s="323"/>
      <c r="E508" s="324"/>
      <c r="F508" s="32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360</v>
      </c>
      <c r="G518" s="127"/>
    </row>
    <row r="519" spans="1:7" ht="16.5" customHeight="1" x14ac:dyDescent="0.3">
      <c r="A519" s="322"/>
      <c r="B519" s="41" t="s">
        <v>34</v>
      </c>
      <c r="C519" s="41" t="s">
        <v>33</v>
      </c>
      <c r="D519" s="323"/>
      <c r="E519" s="324"/>
      <c r="F519" s="32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8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360</v>
      </c>
      <c r="G538" s="127"/>
    </row>
    <row r="539" spans="1:7" ht="16.5" customHeight="1" x14ac:dyDescent="0.3">
      <c r="A539" s="322"/>
      <c r="B539" s="41" t="s">
        <v>34</v>
      </c>
      <c r="C539" s="41" t="s">
        <v>33</v>
      </c>
      <c r="D539" s="323"/>
      <c r="E539" s="324"/>
      <c r="F539" s="32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3AMeVsMWYuSM5p6c+IFELFPG4c/WDZGUUf+myjrPYgGxoItD+DArtlNnxIkxNP2fgSf4lw3TjFD9t6m6wC0bQ==" saltValue="5BJyPRT9aYtE/aMJ4CstZ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K200" sqref="K20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41"/>
      <c r="E1" s="341"/>
      <c r="F1" s="341"/>
      <c r="G1" s="341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63" t="s">
        <v>50</v>
      </c>
      <c r="B6" s="363"/>
      <c r="C6" s="363"/>
      <c r="D6" s="363"/>
      <c r="E6" s="363"/>
      <c r="F6" s="363"/>
      <c r="G6" s="125"/>
    </row>
    <row r="7" spans="1:7" s="12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25"/>
    </row>
    <row r="8" spans="1:7" s="12" customFormat="1" ht="24" x14ac:dyDescent="0.45">
      <c r="A8" s="14" t="s">
        <v>42</v>
      </c>
      <c r="B8" s="364">
        <f>'A4 Exploitation'!B9:F9</f>
        <v>0</v>
      </c>
      <c r="C8" s="364"/>
      <c r="D8" s="364"/>
      <c r="E8" s="364"/>
      <c r="F8" s="364"/>
      <c r="G8" s="125"/>
    </row>
    <row r="9" spans="1:7" s="12" customFormat="1" ht="24" x14ac:dyDescent="0.45">
      <c r="A9" s="15" t="s">
        <v>44</v>
      </c>
      <c r="B9" s="365">
        <f>'A4 Exploitation'!B10:F10</f>
        <v>0</v>
      </c>
      <c r="C9" s="365"/>
      <c r="D9" s="365"/>
      <c r="E9" s="365"/>
      <c r="F9" s="365"/>
      <c r="G9" s="125"/>
    </row>
    <row r="10" spans="1:7" s="12" customFormat="1" ht="24" x14ac:dyDescent="0.45">
      <c r="A10" s="14" t="s">
        <v>43</v>
      </c>
      <c r="B10" s="362">
        <f>'A4 Exploitation'!A8:F8</f>
        <v>0</v>
      </c>
      <c r="C10" s="362"/>
      <c r="D10" s="362"/>
      <c r="E10" s="362"/>
      <c r="F10" s="362"/>
      <c r="G10" s="125"/>
    </row>
    <row r="11" spans="1:7" s="12" customFormat="1" ht="24" x14ac:dyDescent="0.45">
      <c r="A11" s="14" t="s">
        <v>294</v>
      </c>
      <c r="B11" s="360">
        <f>D199</f>
        <v>0</v>
      </c>
      <c r="C11" s="360"/>
      <c r="D11" s="360"/>
      <c r="E11" s="360"/>
      <c r="F11" s="360"/>
      <c r="G11" s="125"/>
    </row>
    <row r="12" spans="1:7" s="12" customFormat="1" ht="22.5" x14ac:dyDescent="0.45">
      <c r="A12" s="11"/>
      <c r="D12" s="339"/>
      <c r="E12" s="339"/>
      <c r="F12" s="339"/>
      <c r="G12" s="339"/>
    </row>
    <row r="13" spans="1:7" s="12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112"/>
    </row>
    <row r="14" spans="1:7" s="12" customFormat="1" ht="12.75" customHeight="1" x14ac:dyDescent="0.3">
      <c r="A14" s="322"/>
      <c r="B14" s="34" t="s">
        <v>34</v>
      </c>
      <c r="C14" s="34" t="s">
        <v>33</v>
      </c>
      <c r="D14" s="323"/>
      <c r="E14" s="323"/>
      <c r="F14" s="32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7" t="s">
        <v>36</v>
      </c>
      <c r="B22" s="353"/>
      <c r="C22" s="354"/>
      <c r="D22" s="245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44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6" t="s">
        <v>219</v>
      </c>
      <c r="B36" s="347"/>
      <c r="C36" s="347"/>
      <c r="D36" s="347"/>
      <c r="E36" s="347"/>
      <c r="F36" s="34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44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44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44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44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44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6" t="s">
        <v>212</v>
      </c>
      <c r="B106" s="347"/>
      <c r="C106" s="347"/>
      <c r="D106" s="347"/>
      <c r="E106" s="347"/>
      <c r="F106" s="34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44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44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3"/>
      <c r="C161" s="354"/>
      <c r="D161" s="245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44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44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44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311">
        <f>COUNTIF('A3 Technique'!F17:F193,"ok")</f>
        <v>0</v>
      </c>
      <c r="F197" s="311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2018-08-22T19:35:04Z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