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Ksour essef\2018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3" i="40" l="1"/>
  <c r="B532" i="40"/>
  <c r="B512" i="40"/>
  <c r="B498" i="40"/>
  <c r="B476" i="40"/>
  <c r="B439" i="40"/>
  <c r="B386" i="40"/>
  <c r="B353" i="40"/>
  <c r="B313" i="40"/>
  <c r="B261" i="40"/>
  <c r="B200" i="40"/>
  <c r="B153" i="40"/>
  <c r="B99" i="40"/>
  <c r="B41" i="40"/>
  <c r="B543" i="38"/>
  <c r="B532" i="38"/>
  <c r="B512" i="38"/>
  <c r="B498" i="38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B498" i="33"/>
  <c r="B476" i="33"/>
  <c r="B439" i="33"/>
  <c r="B386" i="33"/>
  <c r="B353" i="33"/>
  <c r="B313" i="33"/>
  <c r="B261" i="33"/>
  <c r="B200" i="33"/>
  <c r="B153" i="33"/>
  <c r="B99" i="33"/>
  <c r="B41" i="33"/>
  <c r="E476" i="43" l="1"/>
  <c r="D476" i="43" s="1"/>
  <c r="D444" i="43"/>
  <c r="D197" i="41"/>
  <c r="D197" i="39"/>
  <c r="D197" i="32"/>
  <c r="D197" i="25"/>
  <c r="D476" i="40"/>
  <c r="D476" i="38"/>
  <c r="D476" i="31"/>
  <c r="D476" i="33"/>
  <c r="F543" i="31"/>
  <c r="F543" i="38"/>
  <c r="F532" i="43"/>
  <c r="E532" i="43"/>
  <c r="F543" i="43"/>
  <c r="F197" i="41" l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D149" i="41" s="1"/>
  <c r="D150" i="41" s="1"/>
  <c r="C138" i="4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D63" i="41" s="1"/>
  <c r="D64" i="41" s="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F543" i="40"/>
  <c r="E543" i="40"/>
  <c r="D543" i="40" s="1"/>
  <c r="C542" i="40"/>
  <c r="A537" i="40"/>
  <c r="F532" i="40"/>
  <c r="E532" i="40"/>
  <c r="D532" i="40" s="1"/>
  <c r="C530" i="40"/>
  <c r="C528" i="40"/>
  <c r="A517" i="40"/>
  <c r="F512" i="40"/>
  <c r="E512" i="40"/>
  <c r="D512" i="40" s="1"/>
  <c r="D513" i="40" s="1"/>
  <c r="D514" i="40" s="1"/>
  <c r="A506" i="40"/>
  <c r="F498" i="40"/>
  <c r="E498" i="40"/>
  <c r="D498" i="40"/>
  <c r="D499" i="40" s="1"/>
  <c r="C490" i="40"/>
  <c r="D493" i="40" s="1"/>
  <c r="D494" i="40" s="1"/>
  <c r="A484" i="40"/>
  <c r="F476" i="40"/>
  <c r="E476" i="40"/>
  <c r="C469" i="40"/>
  <c r="C466" i="40"/>
  <c r="C465" i="40"/>
  <c r="C461" i="40"/>
  <c r="D457" i="40"/>
  <c r="D458" i="40" s="1"/>
  <c r="C455" i="40"/>
  <c r="A447" i="40"/>
  <c r="F439" i="40"/>
  <c r="E439" i="40"/>
  <c r="D439" i="40" s="1"/>
  <c r="C438" i="40"/>
  <c r="C432" i="40"/>
  <c r="C431" i="40"/>
  <c r="C425" i="40"/>
  <c r="C422" i="40"/>
  <c r="C415" i="40"/>
  <c r="C411" i="40"/>
  <c r="C405" i="40"/>
  <c r="C402" i="40"/>
  <c r="A394" i="40"/>
  <c r="F386" i="40"/>
  <c r="E386" i="40"/>
  <c r="D386" i="40" s="1"/>
  <c r="C381" i="40"/>
  <c r="C378" i="40"/>
  <c r="C371" i="40"/>
  <c r="C369" i="40"/>
  <c r="C368" i="40"/>
  <c r="A361" i="40"/>
  <c r="F353" i="40"/>
  <c r="E353" i="40"/>
  <c r="D353" i="40" s="1"/>
  <c r="C348" i="40"/>
  <c r="C344" i="40"/>
  <c r="C342" i="40"/>
  <c r="C340" i="40"/>
  <c r="C331" i="40"/>
  <c r="D333" i="40" s="1"/>
  <c r="D334" i="40" s="1"/>
  <c r="A321" i="40"/>
  <c r="F313" i="40"/>
  <c r="E313" i="40"/>
  <c r="D313" i="40" s="1"/>
  <c r="C304" i="40"/>
  <c r="C302" i="40"/>
  <c r="C297" i="40"/>
  <c r="C295" i="40"/>
  <c r="C294" i="40"/>
  <c r="C291" i="40"/>
  <c r="C282" i="40"/>
  <c r="C278" i="40"/>
  <c r="A269" i="40"/>
  <c r="F261" i="40"/>
  <c r="E261" i="40"/>
  <c r="D261" i="40"/>
  <c r="C252" i="40"/>
  <c r="C251" i="40"/>
  <c r="C250" i="40"/>
  <c r="C249" i="40"/>
  <c r="C240" i="40"/>
  <c r="C238" i="40"/>
  <c r="C235" i="40"/>
  <c r="C230" i="40"/>
  <c r="C227" i="40"/>
  <c r="C220" i="40"/>
  <c r="C219" i="40"/>
  <c r="D222" i="40" s="1"/>
  <c r="D223" i="40" s="1"/>
  <c r="A208" i="40"/>
  <c r="F200" i="40"/>
  <c r="E200" i="40"/>
  <c r="D200" i="40"/>
  <c r="C194" i="40"/>
  <c r="C190" i="40"/>
  <c r="C186" i="40"/>
  <c r="C184" i="40"/>
  <c r="C182" i="40"/>
  <c r="C181" i="40"/>
  <c r="D172" i="40"/>
  <c r="D173" i="40" s="1"/>
  <c r="C170" i="40"/>
  <c r="A161" i="40"/>
  <c r="F153" i="40"/>
  <c r="E153" i="40"/>
  <c r="C147" i="40"/>
  <c r="C145" i="40"/>
  <c r="C143" i="40"/>
  <c r="C138" i="40"/>
  <c r="C134" i="40"/>
  <c r="C132" i="40"/>
  <c r="C131" i="40"/>
  <c r="C129" i="40"/>
  <c r="C125" i="40"/>
  <c r="D117" i="40"/>
  <c r="D118" i="40" s="1"/>
  <c r="C115" i="40"/>
  <c r="A106" i="40"/>
  <c r="F99" i="40"/>
  <c r="E99" i="40"/>
  <c r="D99" i="40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D41" i="40"/>
  <c r="C35" i="40"/>
  <c r="C34" i="40"/>
  <c r="C30" i="40"/>
  <c r="D42" i="40" s="1"/>
  <c r="D25" i="40"/>
  <c r="D26" i="40" s="1"/>
  <c r="A16" i="40"/>
  <c r="A8" i="40"/>
  <c r="A7" i="41" s="1"/>
  <c r="F197" i="39"/>
  <c r="E197" i="39"/>
  <c r="C191" i="39"/>
  <c r="D194" i="39" s="1"/>
  <c r="D186" i="39"/>
  <c r="D187" i="39" s="1"/>
  <c r="D178" i="39"/>
  <c r="D177" i="39"/>
  <c r="C165" i="39"/>
  <c r="D169" i="39" s="1"/>
  <c r="D170" i="39" s="1"/>
  <c r="C157" i="39"/>
  <c r="C156" i="39"/>
  <c r="C155" i="39"/>
  <c r="D161" i="39" s="1"/>
  <c r="D162" i="39" s="1"/>
  <c r="C145" i="39"/>
  <c r="C144" i="39"/>
  <c r="D149" i="39" s="1"/>
  <c r="D150" i="39" s="1"/>
  <c r="C138" i="39"/>
  <c r="C132" i="39"/>
  <c r="C130" i="39"/>
  <c r="C128" i="39"/>
  <c r="C127" i="39"/>
  <c r="D133" i="39" s="1"/>
  <c r="D134" i="39" s="1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D84" i="39" s="1"/>
  <c r="D85" i="39" s="1"/>
  <c r="C75" i="39"/>
  <c r="D63" i="39"/>
  <c r="D64" i="39" s="1"/>
  <c r="C61" i="39"/>
  <c r="C60" i="39"/>
  <c r="C56" i="39"/>
  <c r="D53" i="39"/>
  <c r="D52" i="39"/>
  <c r="C51" i="39"/>
  <c r="C37" i="39"/>
  <c r="D42" i="39" s="1"/>
  <c r="D43" i="39" s="1"/>
  <c r="C26" i="39"/>
  <c r="D33" i="39" s="1"/>
  <c r="D34" i="39" s="1"/>
  <c r="D23" i="39"/>
  <c r="D22" i="39"/>
  <c r="B10" i="39"/>
  <c r="B9" i="39"/>
  <c r="B8" i="39"/>
  <c r="E543" i="38"/>
  <c r="C542" i="38"/>
  <c r="A537" i="38"/>
  <c r="F532" i="38"/>
  <c r="E532" i="38"/>
  <c r="C530" i="38"/>
  <c r="C528" i="38"/>
  <c r="A517" i="38"/>
  <c r="F512" i="38"/>
  <c r="E512" i="38"/>
  <c r="D512" i="38"/>
  <c r="D513" i="38" s="1"/>
  <c r="D514" i="38" s="1"/>
  <c r="B155" i="29" s="1"/>
  <c r="A506" i="38"/>
  <c r="F498" i="38"/>
  <c r="E498" i="38"/>
  <c r="D498" i="38" s="1"/>
  <c r="D499" i="38" s="1"/>
  <c r="D493" i="38"/>
  <c r="D494" i="38" s="1"/>
  <c r="C490" i="38"/>
  <c r="A484" i="38"/>
  <c r="F476" i="38"/>
  <c r="E476" i="38"/>
  <c r="C469" i="38"/>
  <c r="C466" i="38"/>
  <c r="C465" i="38"/>
  <c r="C461" i="38"/>
  <c r="C455" i="38"/>
  <c r="D457" i="38" s="1"/>
  <c r="D458" i="38" s="1"/>
  <c r="A447" i="38"/>
  <c r="F439" i="38"/>
  <c r="E439" i="38"/>
  <c r="D439" i="38" s="1"/>
  <c r="C438" i="38"/>
  <c r="C432" i="38"/>
  <c r="C431" i="38"/>
  <c r="C425" i="38"/>
  <c r="C422" i="38"/>
  <c r="D426" i="38" s="1"/>
  <c r="D427" i="38" s="1"/>
  <c r="C415" i="38"/>
  <c r="C411" i="38"/>
  <c r="D417" i="38" s="1"/>
  <c r="D418" i="38" s="1"/>
  <c r="C405" i="38"/>
  <c r="C402" i="38"/>
  <c r="D406" i="38" s="1"/>
  <c r="D407" i="38" s="1"/>
  <c r="A394" i="38"/>
  <c r="F386" i="38"/>
  <c r="E386" i="38"/>
  <c r="D386" i="38"/>
  <c r="C381" i="38"/>
  <c r="C378" i="38"/>
  <c r="D387" i="38" s="1"/>
  <c r="C371" i="38"/>
  <c r="C369" i="38"/>
  <c r="C368" i="38"/>
  <c r="D373" i="38" s="1"/>
  <c r="D374" i="38" s="1"/>
  <c r="A361" i="38"/>
  <c r="F353" i="38"/>
  <c r="E353" i="38"/>
  <c r="D353" i="38"/>
  <c r="C348" i="38"/>
  <c r="C344" i="38"/>
  <c r="C342" i="38"/>
  <c r="C340" i="38"/>
  <c r="C331" i="38"/>
  <c r="D333" i="38" s="1"/>
  <c r="D334" i="38" s="1"/>
  <c r="A321" i="38"/>
  <c r="F313" i="38"/>
  <c r="E313" i="38"/>
  <c r="D313" i="38"/>
  <c r="C304" i="38"/>
  <c r="C302" i="38"/>
  <c r="C297" i="38"/>
  <c r="C295" i="38"/>
  <c r="C294" i="38"/>
  <c r="C291" i="38"/>
  <c r="C282" i="38"/>
  <c r="C278" i="38"/>
  <c r="D285" i="38" s="1"/>
  <c r="D286" i="38" s="1"/>
  <c r="A269" i="38"/>
  <c r="F261" i="38"/>
  <c r="E261" i="38"/>
  <c r="D261" i="38"/>
  <c r="C252" i="38"/>
  <c r="C251" i="38"/>
  <c r="C250" i="38"/>
  <c r="C249" i="38"/>
  <c r="D262" i="38" s="1"/>
  <c r="C240" i="38"/>
  <c r="C238" i="38"/>
  <c r="C235" i="38"/>
  <c r="C230" i="38"/>
  <c r="C227" i="38"/>
  <c r="C220" i="38"/>
  <c r="C219" i="38"/>
  <c r="D222" i="38" s="1"/>
  <c r="D223" i="38" s="1"/>
  <c r="A208" i="38"/>
  <c r="F200" i="38"/>
  <c r="E200" i="38"/>
  <c r="D200" i="38"/>
  <c r="C194" i="38"/>
  <c r="C190" i="38"/>
  <c r="C186" i="38"/>
  <c r="C184" i="38"/>
  <c r="D201" i="38" s="1"/>
  <c r="D202" i="38" s="1"/>
  <c r="C182" i="38"/>
  <c r="C181" i="38"/>
  <c r="D172" i="38"/>
  <c r="D173" i="38" s="1"/>
  <c r="C170" i="38"/>
  <c r="A161" i="38"/>
  <c r="F153" i="38"/>
  <c r="E153" i="38"/>
  <c r="C147" i="38"/>
  <c r="C145" i="38"/>
  <c r="C143" i="38"/>
  <c r="C138" i="38"/>
  <c r="C134" i="38"/>
  <c r="C132" i="38"/>
  <c r="C131" i="38"/>
  <c r="C129" i="38"/>
  <c r="D139" i="38" s="1"/>
  <c r="D140" i="38" s="1"/>
  <c r="C125" i="38"/>
  <c r="C115" i="38"/>
  <c r="D117" i="38" s="1"/>
  <c r="D118" i="38" s="1"/>
  <c r="A106" i="38"/>
  <c r="F99" i="38"/>
  <c r="E99" i="38"/>
  <c r="D99" i="38" s="1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E41" i="38"/>
  <c r="D41" i="38"/>
  <c r="C35" i="38"/>
  <c r="C34" i="38"/>
  <c r="C30" i="38"/>
  <c r="D26" i="38"/>
  <c r="D25" i="38"/>
  <c r="A16" i="38"/>
  <c r="A8" i="38"/>
  <c r="A7" i="39" s="1"/>
  <c r="F197" i="32"/>
  <c r="E197" i="32"/>
  <c r="D194" i="32"/>
  <c r="D195" i="32" s="1"/>
  <c r="C191" i="32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D149" i="32" s="1"/>
  <c r="D150" i="32" s="1"/>
  <c r="C144" i="32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D84" i="32" s="1"/>
  <c r="D85" i="32" s="1"/>
  <c r="C75" i="32"/>
  <c r="D63" i="32"/>
  <c r="D64" i="32" s="1"/>
  <c r="C61" i="32"/>
  <c r="C60" i="32"/>
  <c r="C56" i="32"/>
  <c r="D53" i="32"/>
  <c r="D52" i="32"/>
  <c r="C51" i="32"/>
  <c r="D42" i="32"/>
  <c r="D43" i="32" s="1"/>
  <c r="C37" i="32"/>
  <c r="D33" i="32"/>
  <c r="D34" i="32" s="1"/>
  <c r="C26" i="32"/>
  <c r="D23" i="32"/>
  <c r="D22" i="32"/>
  <c r="B10" i="32"/>
  <c r="B9" i="32"/>
  <c r="B8" i="32"/>
  <c r="A7" i="32"/>
  <c r="E543" i="31"/>
  <c r="D543" i="31"/>
  <c r="C542" i="31"/>
  <c r="A537" i="31"/>
  <c r="F532" i="31"/>
  <c r="D532" i="31" s="1"/>
  <c r="E532" i="31"/>
  <c r="C530" i="31"/>
  <c r="C528" i="31"/>
  <c r="A517" i="31"/>
  <c r="F512" i="31"/>
  <c r="E512" i="31"/>
  <c r="D512" i="31" s="1"/>
  <c r="D513" i="31"/>
  <c r="D514" i="31" s="1"/>
  <c r="B154" i="29" s="1"/>
  <c r="A506" i="31"/>
  <c r="F498" i="31"/>
  <c r="D498" i="31" s="1"/>
  <c r="D499" i="31" s="1"/>
  <c r="E498" i="31"/>
  <c r="C490" i="31"/>
  <c r="D493" i="31" s="1"/>
  <c r="D494" i="31" s="1"/>
  <c r="A484" i="31"/>
  <c r="F476" i="31"/>
  <c r="E476" i="31"/>
  <c r="C469" i="31"/>
  <c r="C466" i="31"/>
  <c r="C465" i="31"/>
  <c r="C461" i="31"/>
  <c r="C455" i="31"/>
  <c r="D457" i="31" s="1"/>
  <c r="D458" i="31" s="1"/>
  <c r="A447" i="31"/>
  <c r="F439" i="31"/>
  <c r="D439" i="31" s="1"/>
  <c r="E439" i="31"/>
  <c r="C438" i="31"/>
  <c r="C432" i="31"/>
  <c r="C431" i="31"/>
  <c r="C425" i="31"/>
  <c r="C422" i="31"/>
  <c r="D426" i="31" s="1"/>
  <c r="D427" i="31" s="1"/>
  <c r="C415" i="31"/>
  <c r="C411" i="31"/>
  <c r="C405" i="31"/>
  <c r="C402" i="31"/>
  <c r="D406" i="31" s="1"/>
  <c r="D407" i="31" s="1"/>
  <c r="A394" i="31"/>
  <c r="F386" i="31"/>
  <c r="E386" i="31"/>
  <c r="D386" i="31"/>
  <c r="C381" i="31"/>
  <c r="C378" i="31"/>
  <c r="C371" i="31"/>
  <c r="C369" i="31"/>
  <c r="C368" i="31"/>
  <c r="A361" i="31"/>
  <c r="F353" i="31"/>
  <c r="E353" i="31"/>
  <c r="D353" i="31"/>
  <c r="C348" i="31"/>
  <c r="C344" i="31"/>
  <c r="C342" i="31"/>
  <c r="C340" i="31"/>
  <c r="C331" i="31"/>
  <c r="D333" i="31" s="1"/>
  <c r="D334" i="31" s="1"/>
  <c r="A321" i="31"/>
  <c r="F313" i="31"/>
  <c r="E313" i="31"/>
  <c r="D313" i="3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C252" i="31"/>
  <c r="C251" i="31"/>
  <c r="C250" i="31"/>
  <c r="C249" i="31"/>
  <c r="C240" i="31"/>
  <c r="C238" i="31"/>
  <c r="C235" i="31"/>
  <c r="C230" i="31"/>
  <c r="C227" i="31"/>
  <c r="C220" i="31"/>
  <c r="D222" i="31" s="1"/>
  <c r="D223" i="31" s="1"/>
  <c r="C219" i="31"/>
  <c r="A208" i="31"/>
  <c r="F200" i="31"/>
  <c r="E200" i="31"/>
  <c r="D200" i="31" s="1"/>
  <c r="C194" i="31"/>
  <c r="C190" i="31"/>
  <c r="C186" i="31"/>
  <c r="C184" i="31"/>
  <c r="C182" i="31"/>
  <c r="C181" i="31"/>
  <c r="C170" i="31"/>
  <c r="D172" i="31" s="1"/>
  <c r="D173" i="31" s="1"/>
  <c r="A161" i="31"/>
  <c r="F153" i="31"/>
  <c r="E153" i="31"/>
  <c r="D153" i="31" s="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D99" i="31" s="1"/>
  <c r="E99" i="3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C35" i="31"/>
  <c r="C34" i="31"/>
  <c r="D42" i="31" s="1"/>
  <c r="C30" i="31"/>
  <c r="D25" i="31"/>
  <c r="D26" i="31" s="1"/>
  <c r="A16" i="31"/>
  <c r="A8" i="31"/>
  <c r="F197" i="25"/>
  <c r="E197" i="25"/>
  <c r="D194" i="25"/>
  <c r="D195" i="25" s="1"/>
  <c r="C191" i="25"/>
  <c r="D187" i="25"/>
  <c r="D186" i="25"/>
  <c r="D178" i="25"/>
  <c r="D177" i="25"/>
  <c r="C165" i="25"/>
  <c r="D169" i="25" s="1"/>
  <c r="D170" i="25" s="1"/>
  <c r="D161" i="25"/>
  <c r="D162" i="25" s="1"/>
  <c r="C157" i="25"/>
  <c r="C156" i="25"/>
  <c r="C155" i="25"/>
  <c r="C145" i="25"/>
  <c r="C144" i="25"/>
  <c r="C138" i="25"/>
  <c r="C132" i="25"/>
  <c r="C130" i="25"/>
  <c r="C128" i="25"/>
  <c r="C127" i="25"/>
  <c r="D133" i="25" s="1"/>
  <c r="D134" i="25" s="1"/>
  <c r="D118" i="25"/>
  <c r="D119" i="25" s="1"/>
  <c r="C116" i="25"/>
  <c r="C115" i="25"/>
  <c r="C112" i="25"/>
  <c r="C100" i="25"/>
  <c r="C99" i="25"/>
  <c r="C94" i="25"/>
  <c r="C93" i="25"/>
  <c r="D102" i="25" s="1"/>
  <c r="D103" i="25" s="1"/>
  <c r="C82" i="25"/>
  <c r="C80" i="25"/>
  <c r="C77" i="25"/>
  <c r="C76" i="25"/>
  <c r="C75" i="25"/>
  <c r="D63" i="25"/>
  <c r="D64" i="25" s="1"/>
  <c r="C61" i="25"/>
  <c r="C60" i="25"/>
  <c r="C56" i="25"/>
  <c r="C51" i="25"/>
  <c r="D52" i="25" s="1"/>
  <c r="D53" i="25" s="1"/>
  <c r="D42" i="25"/>
  <c r="D43" i="25" s="1"/>
  <c r="C37" i="25"/>
  <c r="C26" i="25"/>
  <c r="D33" i="25" s="1"/>
  <c r="D34" i="25" s="1"/>
  <c r="D22" i="25"/>
  <c r="D23" i="25" s="1"/>
  <c r="B10" i="25"/>
  <c r="B9" i="25"/>
  <c r="B8" i="25"/>
  <c r="F543" i="33"/>
  <c r="E543" i="33"/>
  <c r="D543" i="33" s="1"/>
  <c r="C542" i="33"/>
  <c r="D544" i="33" s="1"/>
  <c r="A537" i="33"/>
  <c r="F532" i="33"/>
  <c r="E532" i="33"/>
  <c r="D532" i="33" s="1"/>
  <c r="C530" i="33"/>
  <c r="C528" i="33"/>
  <c r="D533" i="33" s="1"/>
  <c r="D534" i="33" s="1"/>
  <c r="B163" i="29" s="1"/>
  <c r="A517" i="33"/>
  <c r="F512" i="33"/>
  <c r="E512" i="33"/>
  <c r="D512" i="33"/>
  <c r="D513" i="33" s="1"/>
  <c r="D514" i="33" s="1"/>
  <c r="B153" i="29" s="1"/>
  <c r="A506" i="33"/>
  <c r="F498" i="33"/>
  <c r="E498" i="33"/>
  <c r="D498" i="33" s="1"/>
  <c r="D499" i="33" s="1"/>
  <c r="D493" i="33"/>
  <c r="D494" i="33" s="1"/>
  <c r="C490" i="33"/>
  <c r="A484" i="33"/>
  <c r="F476" i="33"/>
  <c r="E476" i="33"/>
  <c r="C469" i="33"/>
  <c r="C466" i="33"/>
  <c r="C465" i="33"/>
  <c r="C461" i="33"/>
  <c r="D477" i="33" s="1"/>
  <c r="C455" i="33"/>
  <c r="D457" i="33" s="1"/>
  <c r="D458" i="33" s="1"/>
  <c r="A447" i="33"/>
  <c r="F439" i="33"/>
  <c r="E439" i="33"/>
  <c r="D439" i="33" s="1"/>
  <c r="C438" i="33"/>
  <c r="C432" i="33"/>
  <c r="C431" i="33"/>
  <c r="C425" i="33"/>
  <c r="C422" i="33"/>
  <c r="C415" i="33"/>
  <c r="C411" i="33"/>
  <c r="C405" i="33"/>
  <c r="C402" i="33"/>
  <c r="A394" i="33"/>
  <c r="F386" i="33"/>
  <c r="E386" i="33"/>
  <c r="D386" i="33" s="1"/>
  <c r="C381" i="33"/>
  <c r="C378" i="33"/>
  <c r="D387" i="33" s="1"/>
  <c r="C371" i="33"/>
  <c r="C369" i="33"/>
  <c r="C368" i="33"/>
  <c r="D373" i="33" s="1"/>
  <c r="D374" i="33" s="1"/>
  <c r="A361" i="33"/>
  <c r="F353" i="33"/>
  <c r="E353" i="33"/>
  <c r="D353" i="33" s="1"/>
  <c r="C348" i="33"/>
  <c r="C344" i="33"/>
  <c r="C342" i="33"/>
  <c r="C340" i="33"/>
  <c r="D333" i="33"/>
  <c r="D334" i="33" s="1"/>
  <c r="C331" i="33"/>
  <c r="A321" i="33"/>
  <c r="F313" i="33"/>
  <c r="E313" i="33"/>
  <c r="D313" i="33" s="1"/>
  <c r="C304" i="33"/>
  <c r="C302" i="33"/>
  <c r="C297" i="33"/>
  <c r="C295" i="33"/>
  <c r="C294" i="33"/>
  <c r="C291" i="33"/>
  <c r="C282" i="33"/>
  <c r="C278" i="33"/>
  <c r="D285" i="33" s="1"/>
  <c r="D286" i="33" s="1"/>
  <c r="A269" i="33"/>
  <c r="F261" i="33"/>
  <c r="E261" i="33"/>
  <c r="D261" i="33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 s="1"/>
  <c r="C194" i="33"/>
  <c r="C190" i="33"/>
  <c r="C186" i="33"/>
  <c r="C184" i="33"/>
  <c r="C182" i="33"/>
  <c r="C181" i="33"/>
  <c r="D201" i="33" s="1"/>
  <c r="D202" i="33" s="1"/>
  <c r="C170" i="33"/>
  <c r="D172" i="33" s="1"/>
  <c r="A161" i="33"/>
  <c r="F153" i="33"/>
  <c r="E153" i="33"/>
  <c r="D153" i="33"/>
  <c r="C147" i="33"/>
  <c r="C145" i="33"/>
  <c r="C143" i="33"/>
  <c r="D154" i="33" s="1"/>
  <c r="C138" i="33"/>
  <c r="C134" i="33"/>
  <c r="C132" i="33"/>
  <c r="C131" i="33"/>
  <c r="C129" i="33"/>
  <c r="C125" i="33"/>
  <c r="C115" i="33"/>
  <c r="D117" i="33" s="1"/>
  <c r="D118" i="33" s="1"/>
  <c r="A106" i="33"/>
  <c r="F99" i="33"/>
  <c r="D99" i="33" s="1"/>
  <c r="E99" i="33"/>
  <c r="C91" i="33"/>
  <c r="C89" i="33"/>
  <c r="C82" i="33"/>
  <c r="C79" i="33"/>
  <c r="C74" i="33"/>
  <c r="C72" i="33"/>
  <c r="C69" i="33"/>
  <c r="C68" i="33"/>
  <c r="C65" i="33"/>
  <c r="D61" i="33"/>
  <c r="D62" i="33" s="1"/>
  <c r="C59" i="33"/>
  <c r="A49" i="33"/>
  <c r="F41" i="33"/>
  <c r="E41" i="33"/>
  <c r="D41" i="33" s="1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95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B10" i="35"/>
  <c r="B9" i="35"/>
  <c r="B8" i="35"/>
  <c r="E543" i="43"/>
  <c r="C542" i="43"/>
  <c r="A537" i="43"/>
  <c r="D532" i="43"/>
  <c r="B532" i="43" s="1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D500" i="43" s="1"/>
  <c r="C490" i="43"/>
  <c r="D493" i="43" s="1"/>
  <c r="D494" i="43" s="1"/>
  <c r="A484" i="43"/>
  <c r="F476" i="43"/>
  <c r="B476" i="43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C422" i="43"/>
  <c r="D426" i="43" s="1"/>
  <c r="D427" i="43" s="1"/>
  <c r="C415" i="43"/>
  <c r="C411" i="43"/>
  <c r="C405" i="43"/>
  <c r="C402" i="43"/>
  <c r="A394" i="43"/>
  <c r="F386" i="43"/>
  <c r="E386" i="43"/>
  <c r="D386" i="43" s="1"/>
  <c r="B386" i="43" s="1"/>
  <c r="C381" i="43"/>
  <c r="C378" i="43"/>
  <c r="C371" i="43"/>
  <c r="C369" i="43"/>
  <c r="D373" i="43" s="1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D334" i="43" s="1"/>
  <c r="A321" i="43"/>
  <c r="F313" i="43"/>
  <c r="E313" i="43"/>
  <c r="D313" i="43" s="1"/>
  <c r="B313" i="43" s="1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 s="1"/>
  <c r="B200" i="43" s="1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D149" i="37" s="1"/>
  <c r="D150" i="37" s="1"/>
  <c r="C132" i="37"/>
  <c r="C130" i="37"/>
  <c r="C128" i="37"/>
  <c r="C127" i="37"/>
  <c r="D133" i="37" s="1"/>
  <c r="D134" i="37" s="1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500" i="36"/>
  <c r="D499" i="36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D406" i="36" s="1"/>
  <c r="D407" i="36" s="1"/>
  <c r="A394" i="36"/>
  <c r="C381" i="36"/>
  <c r="C378" i="36"/>
  <c r="D387" i="36" s="1"/>
  <c r="D388" i="36" s="1"/>
  <c r="C371" i="36"/>
  <c r="C369" i="36"/>
  <c r="C368" i="36"/>
  <c r="A361" i="36"/>
  <c r="C348" i="36"/>
  <c r="C344" i="36"/>
  <c r="C342" i="36"/>
  <c r="C340" i="36"/>
  <c r="D333" i="36"/>
  <c r="C331" i="36"/>
  <c r="A321" i="36"/>
  <c r="C304" i="36"/>
  <c r="C302" i="36"/>
  <c r="C297" i="36"/>
  <c r="C295" i="36"/>
  <c r="C294" i="36"/>
  <c r="C291" i="36"/>
  <c r="C282" i="36"/>
  <c r="C278" i="36"/>
  <c r="D285" i="36" s="1"/>
  <c r="A269" i="36"/>
  <c r="C252" i="36"/>
  <c r="C251" i="36"/>
  <c r="C250" i="36"/>
  <c r="C249" i="36"/>
  <c r="D262" i="36" s="1"/>
  <c r="D263" i="36" s="1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C170" i="36"/>
  <c r="D172" i="36" s="1"/>
  <c r="D173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25" i="36"/>
  <c r="A16" i="36"/>
  <c r="A8" i="36"/>
  <c r="A7" i="37" s="1"/>
  <c r="J178" i="29"/>
  <c r="J169" i="29"/>
  <c r="J160" i="29"/>
  <c r="B156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97" i="35" l="1"/>
  <c r="D139" i="40"/>
  <c r="D140" i="40" s="1"/>
  <c r="D244" i="40"/>
  <c r="D245" i="40" s="1"/>
  <c r="D285" i="40"/>
  <c r="D286" i="40" s="1"/>
  <c r="D502" i="38"/>
  <c r="D503" i="38" s="1"/>
  <c r="B146" i="29" s="1"/>
  <c r="D314" i="38"/>
  <c r="D500" i="38"/>
  <c r="D201" i="31"/>
  <c r="D84" i="31"/>
  <c r="D154" i="31"/>
  <c r="D244" i="31"/>
  <c r="D245" i="31" s="1"/>
  <c r="D262" i="31"/>
  <c r="D285" i="31"/>
  <c r="D286" i="31" s="1"/>
  <c r="D354" i="31"/>
  <c r="D357" i="31" s="1"/>
  <c r="D358" i="31" s="1"/>
  <c r="B109" i="29" s="1"/>
  <c r="D417" i="31"/>
  <c r="D418" i="31" s="1"/>
  <c r="D139" i="33"/>
  <c r="D140" i="33" s="1"/>
  <c r="D417" i="33"/>
  <c r="D418" i="33" s="1"/>
  <c r="D440" i="33"/>
  <c r="D84" i="33"/>
  <c r="D102" i="33" s="1"/>
  <c r="D103" i="33" s="1"/>
  <c r="B63" i="29" s="1"/>
  <c r="D222" i="33"/>
  <c r="D223" i="33" s="1"/>
  <c r="D406" i="33"/>
  <c r="D407" i="33" s="1"/>
  <c r="D244" i="33"/>
  <c r="D245" i="33" s="1"/>
  <c r="D314" i="33"/>
  <c r="D315" i="33" s="1"/>
  <c r="D354" i="33"/>
  <c r="D426" i="33"/>
  <c r="D427" i="33" s="1"/>
  <c r="D544" i="31"/>
  <c r="D545" i="31" s="1"/>
  <c r="B173" i="29" s="1"/>
  <c r="D100" i="33"/>
  <c r="D101" i="33" s="1"/>
  <c r="D355" i="33"/>
  <c r="D357" i="33"/>
  <c r="D358" i="33" s="1"/>
  <c r="B108" i="29" s="1"/>
  <c r="D263" i="31"/>
  <c r="D265" i="31"/>
  <c r="D266" i="31" s="1"/>
  <c r="B91" i="29" s="1"/>
  <c r="D388" i="33"/>
  <c r="D390" i="33"/>
  <c r="D391" i="33" s="1"/>
  <c r="B117" i="29" s="1"/>
  <c r="D545" i="33"/>
  <c r="B172" i="29" s="1"/>
  <c r="D502" i="31"/>
  <c r="D503" i="31" s="1"/>
  <c r="B145" i="29" s="1"/>
  <c r="D500" i="31"/>
  <c r="D157" i="33"/>
  <c r="D158" i="33" s="1"/>
  <c r="B72" i="29" s="1"/>
  <c r="D155" i="33"/>
  <c r="D500" i="33"/>
  <c r="D502" i="33"/>
  <c r="D503" i="33" s="1"/>
  <c r="B144" i="29" s="1"/>
  <c r="D43" i="31"/>
  <c r="D45" i="31"/>
  <c r="D46" i="31" s="1"/>
  <c r="B55" i="29" s="1"/>
  <c r="D155" i="31"/>
  <c r="D202" i="31"/>
  <c r="D204" i="31"/>
  <c r="D205" i="31" s="1"/>
  <c r="B82" i="29" s="1"/>
  <c r="D547" i="33"/>
  <c r="B45" i="29" s="1"/>
  <c r="D42" i="33"/>
  <c r="D173" i="33"/>
  <c r="D204" i="33"/>
  <c r="D205" i="33" s="1"/>
  <c r="B81" i="29" s="1"/>
  <c r="D441" i="33"/>
  <c r="D443" i="33"/>
  <c r="D478" i="33"/>
  <c r="D480" i="33"/>
  <c r="D481" i="33" s="1"/>
  <c r="B135" i="29" s="1"/>
  <c r="D42" i="36"/>
  <c r="D43" i="36" s="1"/>
  <c r="D100" i="36"/>
  <c r="D101" i="36" s="1"/>
  <c r="D139" i="36"/>
  <c r="D140" i="36" s="1"/>
  <c r="D244" i="36"/>
  <c r="D245" i="36" s="1"/>
  <c r="D314" i="36"/>
  <c r="D315" i="36" s="1"/>
  <c r="D99" i="43"/>
  <c r="B99" i="43" s="1"/>
  <c r="D315" i="38"/>
  <c r="D317" i="38"/>
  <c r="D318" i="38" s="1"/>
  <c r="B101" i="29" s="1"/>
  <c r="D45" i="40"/>
  <c r="D46" i="40" s="1"/>
  <c r="B57" i="29" s="1"/>
  <c r="D43" i="40"/>
  <c r="D262" i="33"/>
  <c r="D547" i="31"/>
  <c r="B46" i="29" s="1"/>
  <c r="D100" i="31"/>
  <c r="D101" i="31" s="1"/>
  <c r="D533" i="31"/>
  <c r="D534" i="31" s="1"/>
  <c r="B164" i="29" s="1"/>
  <c r="D263" i="38"/>
  <c r="D195" i="39"/>
  <c r="D154" i="36"/>
  <c r="D155" i="36" s="1"/>
  <c r="D373" i="36"/>
  <c r="D102" i="37"/>
  <c r="D103" i="37" s="1"/>
  <c r="D118" i="37"/>
  <c r="D119" i="37" s="1"/>
  <c r="D161" i="37"/>
  <c r="D162" i="37" s="1"/>
  <c r="D149" i="35"/>
  <c r="D150" i="35" s="1"/>
  <c r="D84" i="25"/>
  <c r="D85" i="25" s="1"/>
  <c r="D149" i="25"/>
  <c r="D150" i="25" s="1"/>
  <c r="D139" i="31"/>
  <c r="D140" i="31" s="1"/>
  <c r="D373" i="31"/>
  <c r="D374" i="31" s="1"/>
  <c r="D477" i="31"/>
  <c r="D198" i="32"/>
  <c r="D199" i="32" s="1"/>
  <c r="D388" i="38"/>
  <c r="D390" i="38"/>
  <c r="D391" i="38" s="1"/>
  <c r="B119" i="29" s="1"/>
  <c r="D417" i="36"/>
  <c r="D418" i="36" s="1"/>
  <c r="D440" i="36"/>
  <c r="D441" i="36" s="1"/>
  <c r="D222" i="43"/>
  <c r="D63" i="35"/>
  <c r="D64" i="35" s="1"/>
  <c r="D85" i="31"/>
  <c r="D314" i="31"/>
  <c r="D355" i="31"/>
  <c r="D387" i="31"/>
  <c r="D440" i="31"/>
  <c r="D161" i="32"/>
  <c r="D162" i="32" s="1"/>
  <c r="D354" i="38"/>
  <c r="D440" i="38"/>
  <c r="D102" i="39"/>
  <c r="D103" i="39" s="1"/>
  <c r="D84" i="40"/>
  <c r="D100" i="40"/>
  <c r="D101" i="40" s="1"/>
  <c r="D153" i="40"/>
  <c r="D154" i="40" s="1"/>
  <c r="D314" i="40"/>
  <c r="D354" i="40"/>
  <c r="D373" i="40"/>
  <c r="D374" i="40" s="1"/>
  <c r="D477" i="40"/>
  <c r="D533" i="40"/>
  <c r="D534" i="40" s="1"/>
  <c r="B166" i="29" s="1"/>
  <c r="D204" i="38"/>
  <c r="D205" i="38" s="1"/>
  <c r="B83" i="29" s="1"/>
  <c r="D543" i="38"/>
  <c r="D544" i="38" s="1"/>
  <c r="D547" i="40"/>
  <c r="B48" i="29" s="1"/>
  <c r="D201" i="40"/>
  <c r="D202" i="40" s="1"/>
  <c r="D262" i="40"/>
  <c r="D406" i="40"/>
  <c r="D407" i="40" s="1"/>
  <c r="D426" i="40"/>
  <c r="D427" i="40" s="1"/>
  <c r="D502" i="40"/>
  <c r="D503" i="40" s="1"/>
  <c r="B147" i="29" s="1"/>
  <c r="D500" i="40"/>
  <c r="D544" i="40"/>
  <c r="D198" i="41"/>
  <c r="D199" i="41" s="1"/>
  <c r="D195" i="41"/>
  <c r="D42" i="38"/>
  <c r="D84" i="38"/>
  <c r="D100" i="38"/>
  <c r="D101" i="38" s="1"/>
  <c r="D153" i="38"/>
  <c r="D154" i="38" s="1"/>
  <c r="D244" i="38"/>
  <c r="D245" i="38" s="1"/>
  <c r="D477" i="38"/>
  <c r="D532" i="38"/>
  <c r="D533" i="38" s="1"/>
  <c r="D534" i="38" s="1"/>
  <c r="B165" i="29" s="1"/>
  <c r="D387" i="40"/>
  <c r="D417" i="40"/>
  <c r="D418" i="40" s="1"/>
  <c r="D440" i="40"/>
  <c r="D543" i="43"/>
  <c r="B543" i="43" s="1"/>
  <c r="D544" i="43" s="1"/>
  <c r="D545" i="43" s="1"/>
  <c r="B171" i="29" s="1"/>
  <c r="D161" i="35"/>
  <c r="D162" i="35" s="1"/>
  <c r="D133" i="35"/>
  <c r="D134" i="35" s="1"/>
  <c r="D118" i="35"/>
  <c r="D119" i="35" s="1"/>
  <c r="D102" i="35"/>
  <c r="D103" i="35" s="1"/>
  <c r="D84" i="35"/>
  <c r="D85" i="35" s="1"/>
  <c r="D23" i="35"/>
  <c r="D533" i="43"/>
  <c r="D534" i="43" s="1"/>
  <c r="B162" i="29" s="1"/>
  <c r="D502" i="43"/>
  <c r="D503" i="43" s="1"/>
  <c r="B143" i="29" s="1"/>
  <c r="D477" i="43"/>
  <c r="D478" i="43" s="1"/>
  <c r="D440" i="43"/>
  <c r="D441" i="43" s="1"/>
  <c r="D417" i="43"/>
  <c r="D418" i="43" s="1"/>
  <c r="D406" i="43"/>
  <c r="D407" i="43" s="1"/>
  <c r="D387" i="43"/>
  <c r="D388" i="43" s="1"/>
  <c r="D374" i="43"/>
  <c r="D354" i="43"/>
  <c r="D355" i="43" s="1"/>
  <c r="D314" i="43"/>
  <c r="D315" i="43" s="1"/>
  <c r="D262" i="43"/>
  <c r="D263" i="43" s="1"/>
  <c r="D244" i="43"/>
  <c r="D245" i="43" s="1"/>
  <c r="D223" i="43"/>
  <c r="D201" i="43"/>
  <c r="D202" i="43" s="1"/>
  <c r="D173" i="43"/>
  <c r="D153" i="43"/>
  <c r="B153" i="43" s="1"/>
  <c r="D154" i="43"/>
  <c r="D155" i="43" s="1"/>
  <c r="D139" i="43"/>
  <c r="D140" i="43" s="1"/>
  <c r="D118" i="43"/>
  <c r="D100" i="43"/>
  <c r="D101" i="43" s="1"/>
  <c r="D84" i="43"/>
  <c r="D85" i="43" s="1"/>
  <c r="B41" i="43"/>
  <c r="D42" i="43" s="1"/>
  <c r="D26" i="43"/>
  <c r="D84" i="37"/>
  <c r="D85" i="37" s="1"/>
  <c r="D63" i="37"/>
  <c r="D64" i="37" s="1"/>
  <c r="D198" i="37"/>
  <c r="D199" i="37" s="1"/>
  <c r="D502" i="36"/>
  <c r="D503" i="36" s="1"/>
  <c r="B142" i="29" s="1"/>
  <c r="D494" i="36"/>
  <c r="D477" i="36"/>
  <c r="D478" i="36" s="1"/>
  <c r="D458" i="36"/>
  <c r="D443" i="36"/>
  <c r="D444" i="36" s="1"/>
  <c r="B124" i="29" s="1"/>
  <c r="D374" i="36"/>
  <c r="D390" i="36"/>
  <c r="D391" i="36" s="1"/>
  <c r="B115" i="29" s="1"/>
  <c r="D354" i="36"/>
  <c r="D355" i="36" s="1"/>
  <c r="D334" i="36"/>
  <c r="D317" i="36"/>
  <c r="D318" i="36" s="1"/>
  <c r="B97" i="29" s="1"/>
  <c r="D286" i="36"/>
  <c r="D265" i="36"/>
  <c r="D266" i="36" s="1"/>
  <c r="B88" i="29" s="1"/>
  <c r="D201" i="36"/>
  <c r="D202" i="36" s="1"/>
  <c r="D157" i="36"/>
  <c r="D158" i="36" s="1"/>
  <c r="B70" i="29" s="1"/>
  <c r="D84" i="36"/>
  <c r="D85" i="36" s="1"/>
  <c r="D45" i="36"/>
  <c r="D46" i="36" s="1"/>
  <c r="B52" i="29" s="1"/>
  <c r="D26" i="36"/>
  <c r="D444" i="33" l="1"/>
  <c r="B126" i="29" s="1"/>
  <c r="D85" i="33"/>
  <c r="D317" i="33"/>
  <c r="D318" i="33" s="1"/>
  <c r="B99" i="29" s="1"/>
  <c r="D547" i="43"/>
  <c r="B44" i="29" s="1"/>
  <c r="D45" i="38"/>
  <c r="D46" i="38" s="1"/>
  <c r="B56" i="29" s="1"/>
  <c r="D43" i="38"/>
  <c r="D43" i="43"/>
  <c r="D45" i="43"/>
  <c r="D46" i="43" s="1"/>
  <c r="B53" i="29" s="1"/>
  <c r="D155" i="38"/>
  <c r="D157" i="38"/>
  <c r="D158" i="38" s="1"/>
  <c r="B74" i="29" s="1"/>
  <c r="D43" i="33"/>
  <c r="D45" i="33"/>
  <c r="D46" i="33" s="1"/>
  <c r="B54" i="29" s="1"/>
  <c r="D155" i="40"/>
  <c r="D157" i="40"/>
  <c r="D158" i="40" s="1"/>
  <c r="B75" i="29" s="1"/>
  <c r="D545" i="38"/>
  <c r="B174" i="29" s="1"/>
  <c r="D441" i="40"/>
  <c r="D443" i="40"/>
  <c r="D480" i="38"/>
  <c r="D481" i="38" s="1"/>
  <c r="B137" i="29" s="1"/>
  <c r="D478" i="38"/>
  <c r="D102" i="38"/>
  <c r="D103" i="38" s="1"/>
  <c r="B65" i="29" s="1"/>
  <c r="D85" i="38"/>
  <c r="D545" i="40"/>
  <c r="B175" i="29" s="1"/>
  <c r="D315" i="40"/>
  <c r="D317" i="40"/>
  <c r="D318" i="40" s="1"/>
  <c r="B102" i="29" s="1"/>
  <c r="D390" i="31"/>
  <c r="D391" i="31" s="1"/>
  <c r="B118" i="29" s="1"/>
  <c r="D388" i="31"/>
  <c r="D265" i="40"/>
  <c r="D266" i="40" s="1"/>
  <c r="B93" i="29" s="1"/>
  <c r="D263" i="40"/>
  <c r="D480" i="40"/>
  <c r="D481" i="40" s="1"/>
  <c r="B138" i="29" s="1"/>
  <c r="D478" i="40"/>
  <c r="D443" i="38"/>
  <c r="D441" i="38"/>
  <c r="D102" i="31"/>
  <c r="D103" i="31" s="1"/>
  <c r="B64" i="29" s="1"/>
  <c r="D157" i="31"/>
  <c r="D158" i="31" s="1"/>
  <c r="B73" i="29" s="1"/>
  <c r="D388" i="40"/>
  <c r="D390" i="40"/>
  <c r="D391" i="40" s="1"/>
  <c r="B120" i="29" s="1"/>
  <c r="D355" i="38"/>
  <c r="D357" i="38"/>
  <c r="D358" i="38" s="1"/>
  <c r="B110" i="29" s="1"/>
  <c r="D317" i="31"/>
  <c r="D318" i="31" s="1"/>
  <c r="B100" i="29" s="1"/>
  <c r="D315" i="31"/>
  <c r="B11" i="32"/>
  <c r="B182" i="29"/>
  <c r="D265" i="38"/>
  <c r="D266" i="38" s="1"/>
  <c r="B92" i="29" s="1"/>
  <c r="D265" i="33"/>
  <c r="D266" i="33" s="1"/>
  <c r="B90" i="29" s="1"/>
  <c r="D263" i="33"/>
  <c r="D198" i="25"/>
  <c r="D199" i="25" s="1"/>
  <c r="B11" i="41"/>
  <c r="B184" i="29"/>
  <c r="D204" i="40"/>
  <c r="D205" i="40" s="1"/>
  <c r="B84" i="29" s="1"/>
  <c r="D355" i="40"/>
  <c r="D357" i="40"/>
  <c r="D358" i="40" s="1"/>
  <c r="B111" i="29" s="1"/>
  <c r="D85" i="40"/>
  <c r="D102" i="40"/>
  <c r="D103" i="40" s="1"/>
  <c r="B66" i="29" s="1"/>
  <c r="D547" i="38"/>
  <c r="B47" i="29" s="1"/>
  <c r="D443" i="31"/>
  <c r="D441" i="31"/>
  <c r="D480" i="31"/>
  <c r="D481" i="31" s="1"/>
  <c r="B136" i="29" s="1"/>
  <c r="D478" i="31"/>
  <c r="D198" i="39"/>
  <c r="D199" i="39" s="1"/>
  <c r="D198" i="35"/>
  <c r="D199" i="35" s="1"/>
  <c r="B180" i="29" s="1"/>
  <c r="D480" i="43"/>
  <c r="D481" i="43" s="1"/>
  <c r="B134" i="29" s="1"/>
  <c r="D443" i="43"/>
  <c r="B125" i="29" s="1"/>
  <c r="D390" i="43"/>
  <c r="D391" i="43" s="1"/>
  <c r="B116" i="29" s="1"/>
  <c r="D357" i="43"/>
  <c r="D358" i="43" s="1"/>
  <c r="B107" i="29" s="1"/>
  <c r="D317" i="43"/>
  <c r="D318" i="43" s="1"/>
  <c r="B98" i="29" s="1"/>
  <c r="D265" i="43"/>
  <c r="D266" i="43" s="1"/>
  <c r="B89" i="29" s="1"/>
  <c r="D204" i="43"/>
  <c r="D205" i="43" s="1"/>
  <c r="B80" i="29" s="1"/>
  <c r="D157" i="43"/>
  <c r="D158" i="43" s="1"/>
  <c r="B71" i="29" s="1"/>
  <c r="D102" i="43"/>
  <c r="D103" i="43" s="1"/>
  <c r="B62" i="29" s="1"/>
  <c r="B179" i="29"/>
  <c r="B11" i="37"/>
  <c r="D480" i="36"/>
  <c r="D481" i="36" s="1"/>
  <c r="B133" i="29" s="1"/>
  <c r="D357" i="36"/>
  <c r="D358" i="36" s="1"/>
  <c r="B106" i="29" s="1"/>
  <c r="D204" i="36"/>
  <c r="D205" i="36" s="1"/>
  <c r="B79" i="29" s="1"/>
  <c r="D102" i="36"/>
  <c r="D444" i="40" l="1"/>
  <c r="B129" i="29" s="1"/>
  <c r="D444" i="38"/>
  <c r="B128" i="29" s="1"/>
  <c r="D444" i="31"/>
  <c r="B127" i="29" s="1"/>
  <c r="D548" i="40"/>
  <c r="D549" i="40" s="1"/>
  <c r="D548" i="38"/>
  <c r="D549" i="38" s="1"/>
  <c r="B11" i="39"/>
  <c r="B183" i="29"/>
  <c r="D548" i="31"/>
  <c r="D549" i="31" s="1"/>
  <c r="B11" i="25"/>
  <c r="B181" i="29"/>
  <c r="D548" i="33"/>
  <c r="D549" i="33" s="1"/>
  <c r="B11" i="35"/>
  <c r="D548" i="43"/>
  <c r="D549" i="43" s="1"/>
  <c r="B25" i="29" s="1"/>
  <c r="D103" i="36"/>
  <c r="B61" i="29" s="1"/>
  <c r="D548" i="36"/>
  <c r="D549" i="36" s="1"/>
  <c r="B12" i="33" l="1"/>
  <c r="B36" i="29"/>
  <c r="B26" i="29"/>
  <c r="B12" i="38"/>
  <c r="B38" i="29"/>
  <c r="B28" i="29"/>
  <c r="B12" i="31"/>
  <c r="B27" i="29"/>
  <c r="B37" i="29"/>
  <c r="B12" i="40"/>
  <c r="B29" i="29"/>
  <c r="B39" i="29"/>
  <c r="B12" i="43"/>
  <c r="B35" i="29"/>
  <c r="B12" i="36"/>
  <c r="B34" i="29"/>
  <c r="B24" i="29"/>
</calcChain>
</file>

<file path=xl/sharedStrings.xml><?xml version="1.0" encoding="utf-8"?>
<sst xmlns="http://schemas.openxmlformats.org/spreadsheetml/2006/main" count="5201" uniqueCount="507">
  <si>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</si>
  <si>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</si>
  <si>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</si>
  <si>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</si>
  <si>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</si>
  <si>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</si>
  <si>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</si>
  <si>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</si>
  <si>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</si>
  <si>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</si>
  <si>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</si>
  <si>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</si>
  <si>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</si>
  <si>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</si>
  <si>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</si>
  <si>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</si>
  <si>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</si>
  <si>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</si>
  <si>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</si>
  <si>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</si>
  <si>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</si>
  <si>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</si>
  <si>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</si>
  <si>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</si>
  <si>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</si>
  <si>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</si>
  <si>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</si>
  <si>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</si>
  <si>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</si>
  <si>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</si>
  <si>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</si>
  <si>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</si>
  <si>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</si>
  <si>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</si>
  <si>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</si>
  <si>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</si>
  <si>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</si>
  <si>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</si>
  <si>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</si>
  <si>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</si>
  <si>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</si>
  <si>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</si>
  <si>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</si>
  <si>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</si>
  <si>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</si>
  <si>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</si>
  <si>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</si>
  <si>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</si>
  <si>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</si>
  <si>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</si>
  <si>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</si>
  <si>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</si>
  <si>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</si>
  <si>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</si>
  <si>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</si>
  <si>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</si>
  <si>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</si>
  <si>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</si>
  <si>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</si>
  <si>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</si>
  <si>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</si>
  <si>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</si>
  <si>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</si>
  <si>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</si>
  <si>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</si>
  <si>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</si>
  <si>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</si>
  <si>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</si>
  <si>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</si>
  <si>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</si>
  <si>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</si>
  <si>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</si>
  <si>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</si>
  <si>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</si>
  <si>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</si>
  <si>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</si>
  <si>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</si>
  <si>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</si>
  <si>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</si>
  <si>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</si>
  <si>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</si>
  <si>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</si>
  <si>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</si>
  <si>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</si>
  <si>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</si>
  <si>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</si>
  <si>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</si>
  <si>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</si>
  <si>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</si>
  <si>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</si>
  <si>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</si>
  <si>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</si>
  <si>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</si>
  <si>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</si>
  <si>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</si>
  <si>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</si>
  <si>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</si>
  <si>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</si>
  <si>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</si>
  <si>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</si>
  <si>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</si>
  <si>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</si>
  <si>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</si>
  <si>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</si>
  <si>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</si>
  <si>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</si>
  <si>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</si>
  <si>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</si>
  <si>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</si>
  <si>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</si>
  <si>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</si>
  <si>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</si>
  <si>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</si>
  <si>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</si>
  <si>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</si>
  <si>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</si>
  <si>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</si>
  <si>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</si>
  <si>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</si>
  <si>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</si>
  <si>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</si>
  <si>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</si>
  <si>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</si>
  <si>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</si>
  <si>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</si>
  <si>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</si>
  <si>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</si>
  <si>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</si>
  <si>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</si>
  <si>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</si>
  <si>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</si>
  <si>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</si>
  <si>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</si>
  <si>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</si>
  <si>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</si>
  <si>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</si>
  <si>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</si>
  <si>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</si>
  <si>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</si>
  <si>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</si>
  <si>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</si>
  <si>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</si>
  <si>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</si>
  <si>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</si>
  <si>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</si>
  <si>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</si>
  <si>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</si>
  <si>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</si>
  <si>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</si>
  <si>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</si>
  <si>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</si>
  <si>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</si>
  <si>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</si>
  <si>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</si>
  <si>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</si>
  <si>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</si>
  <si>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</si>
  <si>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</si>
  <si>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</si>
  <si>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</si>
  <si>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</si>
  <si>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</si>
  <si>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</si>
  <si>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</si>
  <si>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</si>
  <si>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</si>
  <si>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</si>
  <si>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</si>
  <si>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</si>
  <si>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</si>
  <si>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</si>
  <si>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</si>
  <si>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</si>
  <si>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</si>
  <si>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</si>
  <si>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</si>
  <si>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</si>
  <si>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</si>
  <si>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</si>
  <si>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</si>
  <si>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</si>
  <si>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</si>
  <si>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</si>
  <si>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</si>
  <si>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</si>
  <si>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</si>
  <si>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</si>
  <si>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</si>
  <si>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</si>
  <si>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</si>
  <si>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</si>
  <si>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</si>
  <si>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</si>
  <si>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</si>
  <si>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</si>
  <si>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</si>
  <si>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</si>
  <si>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</si>
  <si>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</si>
  <si>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</si>
  <si>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</si>
  <si>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</si>
  <si>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</si>
  <si>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</si>
  <si>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</si>
  <si>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</si>
  <si>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</si>
  <si>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</si>
  <si>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</si>
  <si>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</si>
  <si>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</si>
  <si>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</si>
  <si>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</si>
  <si>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</si>
  <si>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</si>
  <si>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</si>
  <si>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</si>
  <si>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</si>
  <si>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</si>
  <si>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</si>
  <si>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</si>
  <si>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</si>
  <si>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</si>
  <si>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</si>
  <si>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</si>
  <si>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</si>
  <si>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</si>
  <si>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</si>
  <si>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</si>
  <si>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</si>
  <si>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</si>
  <si>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</si>
  <si>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</si>
  <si>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</si>
  <si>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</si>
  <si>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</si>
  <si>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</si>
  <si>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</si>
  <si>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</si>
  <si>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</si>
  <si>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</si>
  <si>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</si>
  <si>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</si>
  <si>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</si>
  <si>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</si>
  <si>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</si>
  <si>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</si>
  <si>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</si>
  <si>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</si>
  <si>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</si>
  <si>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</si>
  <si>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</si>
  <si>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</si>
  <si>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</si>
  <si>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</si>
  <si>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</si>
  <si>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</si>
  <si>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</si>
  <si>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</si>
  <si>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</si>
  <si>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</si>
  <si>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</si>
  <si>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</si>
  <si>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</si>
  <si>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</si>
  <si>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</si>
  <si>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</si>
  <si>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</si>
  <si>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</si>
  <si>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</si>
  <si>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</si>
  <si>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</si>
  <si>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</si>
  <si>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</si>
  <si>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</si>
  <si>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</si>
  <si>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</si>
  <si>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</si>
  <si>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</si>
  <si>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</si>
  <si>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</si>
  <si>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</si>
  <si>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</si>
  <si>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</si>
  <si>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</si>
  <si>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</si>
  <si>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</si>
  <si>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</si>
  <si>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</si>
  <si>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</si>
  <si>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</si>
  <si>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</si>
  <si>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</si>
  <si>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</si>
  <si>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</si>
  <si>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</si>
  <si>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</si>
  <si>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</si>
  <si>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</si>
  <si>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</si>
  <si>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</si>
  <si>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</si>
  <si>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</si>
  <si>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</si>
  <si>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</si>
  <si>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</si>
  <si>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</si>
  <si>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</si>
  <si>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</si>
  <si>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</si>
  <si>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</si>
  <si>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</si>
  <si>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</si>
  <si>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</si>
  <si>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</si>
  <si>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</si>
  <si>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</si>
  <si>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</si>
  <si>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</si>
  <si>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</si>
  <si>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</si>
  <si>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</si>
  <si>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</si>
  <si>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</si>
  <si>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</si>
  <si>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</si>
  <si>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</si>
  <si>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</si>
  <si>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</si>
  <si>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</si>
  <si>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</si>
  <si>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</si>
  <si>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</si>
  <si>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</si>
  <si>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</si>
  <si>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</si>
  <si>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</si>
  <si>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</si>
  <si>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</si>
  <si>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</si>
  <si>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</si>
  <si>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</si>
  <si>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</si>
  <si>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</si>
  <si>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</si>
  <si>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</si>
  <si>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</si>
  <si>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</si>
  <si>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</si>
  <si>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</si>
  <si>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</si>
  <si>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</si>
  <si>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</si>
  <si>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</si>
  <si>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</si>
  <si>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</si>
  <si>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</si>
  <si>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</si>
  <si>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</si>
  <si>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</si>
  <si>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</si>
  <si>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</si>
  <si>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</si>
  <si>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</si>
  <si>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</si>
  <si>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</si>
  <si>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</si>
  <si>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</si>
  <si>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</si>
  <si>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</si>
  <si>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</si>
  <si>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</si>
  <si>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</si>
  <si>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</si>
  <si>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</si>
  <si>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</si>
  <si>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</si>
  <si>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</si>
  <si>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</si>
  <si>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</si>
  <si>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</si>
  <si>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</si>
  <si>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</si>
  <si>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</si>
  <si>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</si>
  <si>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</si>
  <si>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</si>
  <si>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</si>
  <si>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</si>
  <si>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</si>
  <si>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</si>
  <si>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</si>
  <si>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</si>
  <si>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</si>
  <si>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</si>
  <si>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</si>
  <si>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</si>
  <si>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</si>
  <si>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</si>
  <si>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</si>
  <si>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</si>
  <si>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</si>
  <si>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</si>
  <si>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</si>
  <si>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</si>
  <si>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</si>
  <si>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</si>
  <si>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</si>
  <si>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Ksour Essef</t>
  </si>
  <si>
    <t>Dr Hatem KARAA</t>
  </si>
  <si>
    <t>Renforcer les opérations de étagères du laboratoire</t>
  </si>
  <si>
    <t>Renforcer les opérations de nettoyage du linéaire</t>
  </si>
  <si>
    <t>Renforcer les actions de nettoyage au dessus du four et en dessous des tables</t>
  </si>
  <si>
    <t>présence de pain tabouna BVM dont la DLC est le jour de l'audit</t>
  </si>
  <si>
    <t>Présence de piquire de moisissures sur les tabouna mises à la vente (lot n 05585)</t>
  </si>
  <si>
    <t>renforcer le contrôle de l'aspect des produits mis à la vente</t>
  </si>
  <si>
    <t>Controle du poids arrêté au 08 février 2018</t>
  </si>
  <si>
    <t>Assurer un contrôle régulier tel que fixé au niveau de la procédure</t>
  </si>
  <si>
    <t xml:space="preserve">Durée d'exposition mentionnée d'une manière systématique égale à 4heures </t>
  </si>
  <si>
    <t>Inscrire ur les fiches les durées réelles d'exposition des denrées alimentaires cuites</t>
  </si>
  <si>
    <t>Poulet à rotir reçu le 27 février non inscrit sur les fiches de réception en rayon</t>
  </si>
  <si>
    <t>Edam boy découpé le 22/02 non tracé.
Salami de bœuf,jambon de poulet, jambon de bœuf entamés et non identifiés par la date de leur première utilisation</t>
  </si>
  <si>
    <t>Assurer la traçabilité de tous les produits découpés/ assurer l'identification par la date d'entame de tous les produits de la charcuterie entamés</t>
  </si>
  <si>
    <t>DLC magasin dépasse celle du fournisseur / adapter les achats en fonction de la DLC magasin</t>
  </si>
  <si>
    <t>Renforcer le tri des citrons exposés à la vente</t>
  </si>
  <si>
    <t>Dépoussièrer les linéaires</t>
  </si>
  <si>
    <t>Dépassament de la DLUO de 07 groupage de shewing gum (03 groupages extra peper mint 13/12/2017, 02 groupages extra white 19/12/2017 et 02 groupages spear mint 18/12/2017) et un paquet de bonbon  haribo gold bears 02/02/2018)</t>
  </si>
  <si>
    <t>Le magasin n'a pas encore reçu une armoire pour les produits casse et retour</t>
  </si>
  <si>
    <t>Un seau de hrousse en chambre froide sans étiquette</t>
  </si>
  <si>
    <t>renforcer le contrôle/ refuser tous produits non étiqueté</t>
  </si>
  <si>
    <t>renforcer les opérations de nettoyage du linéaire épices</t>
  </si>
  <si>
    <t>Procédure non disponible sur le portail</t>
  </si>
  <si>
    <t>Mohamed Ayat et chefs rayons</t>
  </si>
  <si>
    <t>la prorttection n'est pas assurée</t>
  </si>
  <si>
    <t>Protéger le quai de réception</t>
  </si>
  <si>
    <t>Température affichée +5°C</t>
  </si>
  <si>
    <t>température affichée +5°C</t>
  </si>
  <si>
    <t>Décollement du revêtement du sol</t>
  </si>
  <si>
    <t>Présence de givre au niveau de l'évporateur</t>
  </si>
  <si>
    <t>Procéder au dégivrage de l'évaporateur</t>
  </si>
  <si>
    <t>Température affichée +2°C</t>
  </si>
  <si>
    <t>Traces d'humidité au niveau de la plonge</t>
  </si>
  <si>
    <t>revoir le problème d'humidité au niveau de la plonge</t>
  </si>
  <si>
    <t>Température affichée +3°c
température mesurée +4,5°C</t>
  </si>
  <si>
    <t>le meuble n'assure pas une protection parfaite des préparations contre les contaminations</t>
  </si>
  <si>
    <t>Protéger ce meuble</t>
  </si>
  <si>
    <t>Température affichée +3,6°C</t>
  </si>
  <si>
    <t>température à cœur +5,6°C</t>
  </si>
  <si>
    <t>température affichée 3,1°C
température mesurée 3,6°C</t>
  </si>
  <si>
    <t>Bouton poussoir du lave mains de la volaillerie fonctionne mal</t>
  </si>
  <si>
    <t>présence d'une seule plonge pour les rayons volaillerie, fromages et traiteur
fuite d'eau à la plonge poissonnerie</t>
  </si>
  <si>
    <t>Prévoir une plonge par rayon
Réparer la fuite à la plonge poissonnerie</t>
  </si>
  <si>
    <t>Local sans porte / absence de climatisation</t>
  </si>
  <si>
    <t>Mettre en place une porte/ mettre en place un système de climatisation</t>
  </si>
  <si>
    <t>Présence de givre au niveau de l'évaporateur de la chambre froide négative</t>
  </si>
  <si>
    <t>M Souheil DRAOUI</t>
  </si>
  <si>
    <t>M Mohamed AYAT et chefs Rayons</t>
  </si>
  <si>
    <t>Renforcer le nettoyage du four.</t>
  </si>
  <si>
    <t>L'employé était chargé des rayons charcuteries et fromages et traiteur. Le risque de contamination croisée est accru a ce niveau.</t>
  </si>
  <si>
    <t>Renforcer le nettoyage de la friteuse.</t>
  </si>
  <si>
    <t>Présence d'un seul opérateur chargé du rayon charcuteries et fromages et traiteur.</t>
  </si>
  <si>
    <t>Présence de 2 fromages et 9 boudins de charcuteries entamés et non identifiés.</t>
  </si>
  <si>
    <t>Assurer l'étiquetage des produits entamés.</t>
  </si>
  <si>
    <t>Veuillez assurer l'enregistrement quotidien de la traçabilité.</t>
  </si>
  <si>
    <t>Le glaçage des produits exposés sur l'étale n'était pas satisfaisant.</t>
  </si>
  <si>
    <t xml:space="preserve">L'employé était chargé du rayon fleg et poissonnerie. Le risque de contamination croisée est accru à ce niveau. </t>
  </si>
  <si>
    <t>La vérification du thermomètre pour le mois de mai n'était pas faite.</t>
  </si>
  <si>
    <t>La qualité de fraicheur des tomates et pommes de terre n'était pas satisfaisante. Renforcer le tri.</t>
  </si>
  <si>
    <t>Absence de poubelle.</t>
  </si>
  <si>
    <t>Renforcer le nettoyage de la réserve.</t>
  </si>
  <si>
    <t>Absence du thermomètre à sonde.</t>
  </si>
  <si>
    <t>Fournir un thermomètre.</t>
  </si>
  <si>
    <t>Assurer l'étiquetage de ces produits.</t>
  </si>
  <si>
    <t>Dernière analyse faite le 28/02/18</t>
  </si>
  <si>
    <t>La friteuse n'était pas propre le jour de l'audit.</t>
  </si>
  <si>
    <t>Assurer le glaçage des produits stockés.</t>
  </si>
  <si>
    <t>Veuillez réduire l'espace sous la porte de réception.</t>
  </si>
  <si>
    <t>Le sol de la réserve était ébréché à plusieurs niveaux.</t>
  </si>
  <si>
    <t>Présence de givre au niveau des meubles des produits surgelés.</t>
  </si>
  <si>
    <t>La température des produits surgelés dans le meuble froid d'exposition était de -4°C &gt; -18°C.</t>
  </si>
  <si>
    <t>Meuble surgelés:
T° affichée: -10°C
T° mesurée: -4°C</t>
  </si>
  <si>
    <t>Assurer l'étanchéité de la conduite et réparer la fuite.</t>
  </si>
  <si>
    <t>Présence de givre dans les meubles froids des produits surgelés.</t>
  </si>
  <si>
    <t>Taux de réalisation du plan d'action précédent</t>
  </si>
  <si>
    <t>Absence de climatisation au niveau du local. La température était de 32°C</t>
  </si>
  <si>
    <t>Assurer la réparation.</t>
  </si>
  <si>
    <t>Présence d'une conduite d'évacuation des eaux sous le système 3 bac qui n'était pas protégée.
Présence d'une fuite sous le système 3 bac entrainant une stagnation d'eau au niveau du stand.</t>
  </si>
  <si>
    <t>Les dates d'ouvertures des cartons de la pâtisserie étaient inscrites seulement le jour de l'entame. Le suivi des produits ne peut être réalisé.</t>
  </si>
  <si>
    <t>La feuille de traçabilité (fromage) du 30/05/18 était absente.
Les feuilles de traçabilité (charcuterie) du 04/06/18 au 11/06/18 étaient absentes.
Le produit fleur des champs ouvert le 07/05/18 n'était pas tracé le jour de l'entame.</t>
  </si>
  <si>
    <t>Le magasin n'a pas encore reçu une armoire pour les produits casse et retour (remarque récurrente).</t>
  </si>
  <si>
    <t>Présence d'un récipient dépourvu de louche.</t>
  </si>
  <si>
    <t>Présence de certains seaux de filet d'anchois salés dont les DF, DLC et N°Lot n'étaient pas lisibles.</t>
  </si>
  <si>
    <t>Assurer l'enregistrement chaque utilisation du carton.</t>
  </si>
  <si>
    <t>La mesure du poids du pains était effectuée sur 4 baguettes. Ces baguettes pesaient 182g, 178g, 174g, et 180g.
Le contrôle du poids du pain n'était pas réalisé pour fin mars et avril.</t>
  </si>
  <si>
    <t>Assurer la vérification du poids pour avoir un minimum de 200+/- 5% par unité et avertir le fournisseur.</t>
  </si>
  <si>
    <t>Présence de deux meules de fromages fleur des champs ouverts en même temps (13/04/18 et 07/05/18)</t>
  </si>
  <si>
    <t>Présence de 3 caisses de dorade stockées dans la chambre froide positive et sans couverture de glace. La température à cœur de ces poissons était de 6,8°C.</t>
  </si>
  <si>
    <t>Les températures à cœur de la chambre froide n'étaient pas enregistrées pour le moi de mars, avril et mai.</t>
  </si>
  <si>
    <t>Renforcer le nettoyage au niveau des linéaires des pâtes, farines, et sucre.</t>
  </si>
  <si>
    <t>Présence de certains préparations alimentaires (pizzaiolo) dont les DF, DLC, et le N°Lot n'étaient pas lisibles. Avertir fournisseur.</t>
  </si>
  <si>
    <t>Les boules de harissa n'étaient pas identifiées.</t>
  </si>
  <si>
    <t>Absence de poubelles aux rayons fleg et olives épices</t>
  </si>
  <si>
    <t>Fournir ces éléments</t>
  </si>
  <si>
    <t>La porte du local était démontée et absence de climatisation.
Les bennes étaient mises à l'extérieur (voir photo).</t>
  </si>
  <si>
    <t>Mettre à disposition un local.</t>
  </si>
  <si>
    <t>L'étanchéité de la porte de la réception n'était pas satisfaisante.</t>
  </si>
  <si>
    <t>Le robinet du lave mains du traiteur était démonté.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</si>
</sst>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4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6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166" fontId="8" fillId="0" borderId="1" xfId="0" applyNumberFormat="1" applyFont="1" applyFill="1" applyBorder="1" applyAlignment="1" applyProtection="1">
      <alignment wrapText="1"/>
      <protection locked="0"/>
    </xf>
    <xf numFmtId="0" fontId="9" fillId="0" borderId="1" xfId="0" applyFont="1" applyFill="1" applyBorder="1" applyAlignment="1">
      <alignment wrapText="1"/>
    </xf>
    <xf numFmtId="0" fontId="8" fillId="0" borderId="0" xfId="0" applyFont="1" applyAlignment="1" applyProtection="1">
      <alignment horizontal="center" wrapText="1"/>
      <protection locked="0"/>
    </xf>
    <xf numFmtId="166" fontId="8" fillId="0" borderId="1" xfId="0" applyNumberFormat="1" applyFont="1" applyBorder="1" applyAlignment="1" applyProtection="1">
      <alignment wrapText="1"/>
      <protection locked="0"/>
    </xf>
    <xf numFmtId="0" fontId="8" fillId="0" borderId="0" xfId="0" applyFont="1" applyAlignment="1">
      <alignment wrapText="1"/>
    </xf>
    <xf numFmtId="0" fontId="24" fillId="0" borderId="1" xfId="0" applyFont="1" applyBorder="1" applyAlignment="1" applyProtection="1">
      <alignment wrapText="1"/>
      <protection locked="0"/>
    </xf>
    <xf numFmtId="0" fontId="14" fillId="2" borderId="0" xfId="0" applyFont="1" applyFill="1" applyAlignment="1">
      <alignment wrapText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23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165" fontId="8" fillId="14" borderId="1" xfId="0" applyNumberFormat="1" applyFont="1" applyFill="1" applyBorder="1" applyAlignment="1" applyProtection="1">
      <alignment wrapText="1"/>
      <protection locked="0"/>
    </xf>
    <xf numFmtId="0" fontId="26" fillId="7" borderId="1" xfId="0" applyFont="1" applyFill="1" applyBorder="1" applyAlignment="1" applyProtection="1">
      <alignment horizontal="center" wrapText="1"/>
      <protection hidden="1"/>
    </xf>
    <xf numFmtId="165" fontId="26" fillId="7" borderId="1" xfId="0" applyNumberFormat="1" applyFont="1" applyFill="1" applyBorder="1" applyAlignment="1" applyProtection="1">
      <alignment horizontal="center" wrapText="1"/>
      <protection hidden="1"/>
    </xf>
    <xf numFmtId="0" fontId="26" fillId="7" borderId="6" xfId="0" applyFont="1" applyFill="1" applyBorder="1" applyAlignment="1" applyProtection="1">
      <alignment horizontal="left"/>
      <protection hidden="1"/>
    </xf>
    <xf numFmtId="0" fontId="43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07586272"/>
        <c:axId val="681230352"/>
      </c:barChart>
      <c:catAx>
        <c:axId val="5075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230352"/>
        <c:crosses val="autoZero"/>
        <c:auto val="1"/>
        <c:lblAlgn val="ctr"/>
        <c:lblOffset val="100"/>
        <c:noMultiLvlLbl val="0"/>
      </c:catAx>
      <c:valAx>
        <c:axId val="68123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0758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0.92500000000000004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874400"/>
        <c:axId val="681874944"/>
      </c:barChart>
      <c:catAx>
        <c:axId val="68187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874944"/>
        <c:crosses val="autoZero"/>
        <c:auto val="1"/>
        <c:lblAlgn val="ctr"/>
        <c:lblOffset val="100"/>
        <c:noMultiLvlLbl val="0"/>
      </c:catAx>
      <c:valAx>
        <c:axId val="681874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874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886912"/>
        <c:axId val="681881472"/>
      </c:barChart>
      <c:catAx>
        <c:axId val="68188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881472"/>
        <c:crosses val="autoZero"/>
        <c:auto val="1"/>
        <c:lblAlgn val="ctr"/>
        <c:lblOffset val="100"/>
        <c:noMultiLvlLbl val="0"/>
      </c:catAx>
      <c:valAx>
        <c:axId val="681881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88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883648"/>
        <c:axId val="681877120"/>
      </c:barChart>
      <c:catAx>
        <c:axId val="68188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877120"/>
        <c:crosses val="autoZero"/>
        <c:auto val="1"/>
        <c:lblAlgn val="ctr"/>
        <c:lblOffset val="100"/>
        <c:noMultiLvlLbl val="0"/>
      </c:catAx>
      <c:valAx>
        <c:axId val="681877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88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877664"/>
        <c:axId val="681879296"/>
      </c:barChart>
      <c:catAx>
        <c:axId val="68187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879296"/>
        <c:crosses val="autoZero"/>
        <c:auto val="1"/>
        <c:lblAlgn val="ctr"/>
        <c:lblOffset val="100"/>
        <c:noMultiLvlLbl val="0"/>
      </c:catAx>
      <c:valAx>
        <c:axId val="681879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87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879840"/>
        <c:axId val="681888000"/>
      </c:barChart>
      <c:catAx>
        <c:axId val="68187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888000"/>
        <c:crosses val="autoZero"/>
        <c:auto val="1"/>
        <c:lblAlgn val="ctr"/>
        <c:lblOffset val="100"/>
        <c:noMultiLvlLbl val="0"/>
      </c:catAx>
      <c:valAx>
        <c:axId val="681888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879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0.9358974358974359</c:v>
                </c:pt>
                <c:pt idx="1">
                  <c:v>0.8883928571428571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873856"/>
        <c:axId val="681880384"/>
      </c:barChart>
      <c:catAx>
        <c:axId val="68187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880384"/>
        <c:crosses val="autoZero"/>
        <c:auto val="1"/>
        <c:lblAlgn val="ctr"/>
        <c:lblOffset val="100"/>
        <c:noMultiLvlLbl val="0"/>
      </c:catAx>
      <c:valAx>
        <c:axId val="681880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87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0.91693290734824284</c:v>
                </c:pt>
                <c:pt idx="1">
                  <c:v>0.91503267973856206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2918176"/>
        <c:axId val="682924160"/>
      </c:barChart>
      <c:catAx>
        <c:axId val="68291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2924160"/>
        <c:crosses val="autoZero"/>
        <c:auto val="1"/>
        <c:lblAlgn val="ctr"/>
        <c:lblOffset val="100"/>
        <c:noMultiLvlLbl val="0"/>
      </c:catAx>
      <c:valAx>
        <c:axId val="682924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291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0.92641517162283937</c:v>
                </c:pt>
                <c:pt idx="1">
                  <c:v>0.90171276844070958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82927968"/>
        <c:axId val="682922528"/>
        <c:extLst xmlns:c16r2="http://schemas.microsoft.com/office/drawing/2015/06/chart"/>
      </c:barChart>
      <c:catAx>
        <c:axId val="6829279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2922528"/>
        <c:crosses val="autoZero"/>
        <c:auto val="1"/>
        <c:lblAlgn val="ctr"/>
        <c:lblOffset val="100"/>
        <c:noMultiLvlLbl val="0"/>
      </c:catAx>
      <c:valAx>
        <c:axId val="68292252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2927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</c:v>
                </c:pt>
                <c:pt idx="1">
                  <c:v>0.68095238095238098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82916000"/>
        <c:axId val="682918720"/>
        <c:extLst xmlns:c16r2="http://schemas.microsoft.com/office/drawing/2015/06/chart"/>
      </c:barChart>
      <c:catAx>
        <c:axId val="682916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2918720"/>
        <c:crosses val="autoZero"/>
        <c:auto val="1"/>
        <c:lblAlgn val="ctr"/>
        <c:lblOffset val="100"/>
        <c:noMultiLvlLbl val="0"/>
      </c:catAx>
      <c:valAx>
        <c:axId val="682918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2916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0.81428571428571428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28720"/>
        <c:axId val="681234704"/>
      </c:barChart>
      <c:catAx>
        <c:axId val="68122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234704"/>
        <c:crosses val="autoZero"/>
        <c:auto val="1"/>
        <c:lblAlgn val="ctr"/>
        <c:lblOffset val="100"/>
        <c:noMultiLvlLbl val="0"/>
      </c:catAx>
      <c:valAx>
        <c:axId val="681234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28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0.86111111111111116</c:v>
                </c:pt>
                <c:pt idx="1">
                  <c:v>0.95714285714285718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39056"/>
        <c:axId val="681226000"/>
      </c:barChart>
      <c:catAx>
        <c:axId val="68123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226000"/>
        <c:crosses val="autoZero"/>
        <c:auto val="1"/>
        <c:lblAlgn val="ctr"/>
        <c:lblOffset val="100"/>
        <c:noMultiLvlLbl val="0"/>
      </c:catAx>
      <c:valAx>
        <c:axId val="681226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39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0.765625</c:v>
                </c:pt>
                <c:pt idx="1">
                  <c:v>0.703125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31440"/>
        <c:axId val="681240144"/>
      </c:barChart>
      <c:catAx>
        <c:axId val="68123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240144"/>
        <c:crosses val="autoZero"/>
        <c:auto val="1"/>
        <c:lblAlgn val="ctr"/>
        <c:lblOffset val="100"/>
        <c:noMultiLvlLbl val="0"/>
      </c:catAx>
      <c:valAx>
        <c:axId val="681240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31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27632"/>
        <c:axId val="681233072"/>
      </c:barChart>
      <c:catAx>
        <c:axId val="68122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233072"/>
        <c:crosses val="autoZero"/>
        <c:auto val="1"/>
        <c:lblAlgn val="ctr"/>
        <c:lblOffset val="100"/>
        <c:noMultiLvlLbl val="0"/>
      </c:catAx>
      <c:valAx>
        <c:axId val="681233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27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29808"/>
        <c:axId val="681231984"/>
      </c:barChart>
      <c:catAx>
        <c:axId val="68122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231984"/>
        <c:crosses val="autoZero"/>
        <c:auto val="1"/>
        <c:lblAlgn val="ctr"/>
        <c:lblOffset val="100"/>
        <c:noMultiLvlLbl val="0"/>
      </c:catAx>
      <c:valAx>
        <c:axId val="681231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29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0.95652173913043481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36880"/>
        <c:axId val="681235248"/>
      </c:barChart>
      <c:catAx>
        <c:axId val="68123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235248"/>
        <c:crosses val="autoZero"/>
        <c:auto val="1"/>
        <c:lblAlgn val="ctr"/>
        <c:lblOffset val="100"/>
        <c:noMultiLvlLbl val="0"/>
      </c:catAx>
      <c:valAx>
        <c:axId val="681235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36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0.55882352941176472</c:v>
                </c:pt>
                <c:pt idx="1">
                  <c:v>0.91176470588235292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38512"/>
        <c:axId val="681239600"/>
      </c:barChart>
      <c:catAx>
        <c:axId val="68123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239600"/>
        <c:crosses val="autoZero"/>
        <c:auto val="1"/>
        <c:lblAlgn val="ctr"/>
        <c:lblOffset val="100"/>
        <c:noMultiLvlLbl val="0"/>
      </c:catAx>
      <c:valAx>
        <c:axId val="681239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3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0.9464285714285714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876032"/>
        <c:axId val="681888544"/>
      </c:barChart>
      <c:catAx>
        <c:axId val="68187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888544"/>
        <c:crosses val="autoZero"/>
        <c:auto val="1"/>
        <c:lblAlgn val="ctr"/>
        <c:lblOffset val="100"/>
        <c:noMultiLvlLbl val="0"/>
      </c:catAx>
      <c:valAx>
        <c:axId val="681888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87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2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8" t="s">
        <v>324</v>
      </c>
      <c r="B18" s="318"/>
      <c r="C18" s="318"/>
      <c r="D18" s="319" t="s">
        <v>408</v>
      </c>
      <c r="E18" s="319"/>
      <c r="F18" s="319"/>
      <c r="G18" s="319"/>
      <c r="H18" s="319"/>
      <c r="I18" s="319"/>
      <c r="J18" s="319"/>
      <c r="K18" s="319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20" t="s">
        <v>325</v>
      </c>
      <c r="B21" s="320"/>
      <c r="C21" s="320"/>
      <c r="D21" s="320"/>
      <c r="E21" s="320"/>
      <c r="F21" s="320"/>
      <c r="G21" s="320"/>
      <c r="H21" s="320"/>
      <c r="I21" s="320"/>
      <c r="J21" s="320"/>
      <c r="K21" s="320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14" t="s">
        <v>327</v>
      </c>
      <c r="C23" s="314"/>
      <c r="D23" s="78"/>
      <c r="E23" s="78"/>
      <c r="F23" s="78"/>
      <c r="G23" s="78"/>
      <c r="H23" s="78"/>
      <c r="I23" s="78"/>
      <c r="J23" s="77" t="str">
        <f>D18</f>
        <v>Ksour Essef</v>
      </c>
    </row>
    <row r="24" spans="1:11" ht="33" customHeight="1" x14ac:dyDescent="0.25">
      <c r="A24" s="86" t="s">
        <v>328</v>
      </c>
      <c r="B24" s="313">
        <f>AVERAGE('A1 Exploitation'!D549,'A1 Technique'!D199)</f>
        <v>0.92641517162283937</v>
      </c>
      <c r="C24" s="313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13">
        <f>AVERAGE('A2 Exploitation'!D549,'A2 Technique'!D199)</f>
        <v>0.90171276844070958</v>
      </c>
      <c r="C25" s="313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13">
        <f>AVERAGE('A3 Exploitation'!D549,'A3 Technique'!D199)</f>
        <v>0</v>
      </c>
      <c r="C26" s="313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13">
        <f>AVERAGE('A4 Exploitation'!D549,'A4 Technique'!D199)</f>
        <v>0</v>
      </c>
      <c r="C27" s="313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13">
        <f>AVERAGE('A5 Exploitation'!D549,'A5 Technique'!D199)</f>
        <v>0</v>
      </c>
      <c r="C28" s="313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13">
        <f>AVERAGE('A6 Exploitation'!D549,'A6 Technique'!D199)</f>
        <v>0</v>
      </c>
      <c r="C29" s="313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14" t="s">
        <v>334</v>
      </c>
      <c r="C33" s="314"/>
      <c r="D33" s="78"/>
      <c r="E33" s="78"/>
      <c r="F33" s="78"/>
      <c r="G33" s="78"/>
      <c r="H33" s="78"/>
      <c r="I33" s="78"/>
      <c r="J33" s="77" t="str">
        <f>D18</f>
        <v>Ksour Essef</v>
      </c>
    </row>
    <row r="34" spans="1:10" ht="33" customHeight="1" x14ac:dyDescent="0.25">
      <c r="A34" s="86" t="s">
        <v>328</v>
      </c>
      <c r="B34" s="313">
        <f>'A1 Exploitation'!D549</f>
        <v>0.91693290734824284</v>
      </c>
      <c r="C34" s="313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13">
        <f>'A2 Exploitation'!D549</f>
        <v>0.91503267973856206</v>
      </c>
      <c r="C35" s="313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13">
        <f>'A3 Exploitation'!D549</f>
        <v>0</v>
      </c>
      <c r="C36" s="313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13">
        <f>'A4 Exploitation'!D549</f>
        <v>0</v>
      </c>
      <c r="C37" s="313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13">
        <f>'A5 Exploitation'!D549</f>
        <v>0</v>
      </c>
      <c r="C38" s="313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13">
        <f>'A6 Exploitation'!D549</f>
        <v>0</v>
      </c>
      <c r="C39" s="313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7" t="s">
        <v>335</v>
      </c>
      <c r="C42" s="317"/>
      <c r="D42" s="78"/>
      <c r="E42" s="78"/>
      <c r="F42" s="78"/>
      <c r="G42" s="78"/>
      <c r="H42" s="78"/>
      <c r="I42" s="78"/>
      <c r="J42" s="77" t="str">
        <f>D18</f>
        <v>Ksour Essef</v>
      </c>
    </row>
    <row r="43" spans="1:10" ht="33" customHeight="1" x14ac:dyDescent="0.25">
      <c r="A43" s="86" t="s">
        <v>328</v>
      </c>
      <c r="B43" s="313">
        <f>AVERAGE('A1 Exploitation'!D547, 'A1 Technique'!D197)</f>
        <v>0.9</v>
      </c>
      <c r="C43" s="313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13">
        <f>AVERAGE('A2 Exploitation'!D547, 'A2 Technique'!D197)</f>
        <v>0.68095238095238098</v>
      </c>
      <c r="C44" s="313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13" t="e">
        <f>AVERAGE('A3 Exploitation'!D547, 'A3 Technique'!D197)</f>
        <v>#DIV/0!</v>
      </c>
      <c r="C45" s="313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13" t="e">
        <f>AVERAGE('A4 Exploitation'!D547, 'A4 Technique'!D197)</f>
        <v>#DIV/0!</v>
      </c>
      <c r="C46" s="313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13" t="e">
        <f>AVERAGE('A5 Exploitation'!D547, 'A5 Technique'!D197)</f>
        <v>#DIV/0!</v>
      </c>
      <c r="C47" s="313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13" t="e">
        <f>AVERAGE('A6 Exploitation'!D547, 'A6 Technique'!D197)</f>
        <v>#DIV/0!</v>
      </c>
      <c r="C48" s="313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14" t="s">
        <v>336</v>
      </c>
      <c r="C51" s="314"/>
      <c r="D51" s="78"/>
      <c r="E51" s="78"/>
      <c r="F51" s="78"/>
      <c r="G51" s="78"/>
      <c r="H51" s="78"/>
      <c r="I51" s="78"/>
      <c r="J51" s="77" t="str">
        <f>D18</f>
        <v>Ksour Essef</v>
      </c>
    </row>
    <row r="52" spans="1:10" ht="33" customHeight="1" x14ac:dyDescent="0.25">
      <c r="A52" s="86" t="s">
        <v>328</v>
      </c>
      <c r="B52" s="316">
        <f>'A1 Exploitation'!D46</f>
        <v>1</v>
      </c>
      <c r="C52" s="316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6">
        <f>'A2 Exploitation'!D46</f>
        <v>1</v>
      </c>
      <c r="C53" s="316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6">
        <f>'A3 Exploitation'!D46</f>
        <v>0</v>
      </c>
      <c r="C54" s="316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6">
        <f>'A4 Exploitation'!D46</f>
        <v>0</v>
      </c>
      <c r="C55" s="316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6">
        <f>'A5 Exploitation'!D46</f>
        <v>0</v>
      </c>
      <c r="C56" s="316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6">
        <f>'A6 Exploitation'!D46</f>
        <v>0</v>
      </c>
      <c r="C57" s="316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14" t="s">
        <v>337</v>
      </c>
      <c r="C60" s="314"/>
      <c r="D60" s="78"/>
      <c r="E60" s="78"/>
      <c r="F60" s="78"/>
      <c r="G60" s="78"/>
      <c r="H60" s="78"/>
      <c r="I60" s="78"/>
      <c r="J60" s="77" t="str">
        <f>D18</f>
        <v>Ksour Essef</v>
      </c>
    </row>
    <row r="61" spans="1:10" ht="33" customHeight="1" x14ac:dyDescent="0.25">
      <c r="A61" s="86" t="s">
        <v>328</v>
      </c>
      <c r="B61" s="313">
        <f>'A1 Exploitation'!D103</f>
        <v>0.88888888888888884</v>
      </c>
      <c r="C61" s="313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13">
        <f>'A2 Exploitation'!D103</f>
        <v>0.81428571428571428</v>
      </c>
      <c r="C62" s="313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13">
        <f>'A3 Exploitation'!D103</f>
        <v>0</v>
      </c>
      <c r="C63" s="313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13">
        <f>'A4 Exploitation'!D103</f>
        <v>0</v>
      </c>
      <c r="C64" s="313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13">
        <f>'A5 Exploitation'!D103</f>
        <v>0</v>
      </c>
      <c r="C65" s="313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13">
        <f>'A6 Exploitation'!D103</f>
        <v>0</v>
      </c>
      <c r="C66" s="313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14" t="s">
        <v>338</v>
      </c>
      <c r="C69" s="314"/>
      <c r="D69" s="78"/>
      <c r="E69" s="78"/>
      <c r="F69" s="78"/>
      <c r="G69" s="78"/>
      <c r="H69" s="78"/>
      <c r="I69" s="78"/>
      <c r="J69" s="77" t="str">
        <f>D18</f>
        <v>Ksour Essef</v>
      </c>
    </row>
    <row r="70" spans="1:10" ht="33" customHeight="1" x14ac:dyDescent="0.25">
      <c r="A70" s="86" t="s">
        <v>328</v>
      </c>
      <c r="B70" s="313">
        <f>'A1 Exploitation'!D158</f>
        <v>0.86111111111111116</v>
      </c>
      <c r="C70" s="313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13">
        <f>'A2 Exploitation'!D158</f>
        <v>0.95714285714285718</v>
      </c>
      <c r="C71" s="313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13">
        <f>'A3 Exploitation'!D158</f>
        <v>0</v>
      </c>
      <c r="C72" s="313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13">
        <f>'A4 Exploitation'!D158</f>
        <v>0</v>
      </c>
      <c r="C73" s="313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13">
        <f>'A5 Exploitation'!D158</f>
        <v>0</v>
      </c>
      <c r="C74" s="313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13">
        <f>'A6 Exploitation'!D158</f>
        <v>0</v>
      </c>
      <c r="C75" s="313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14" t="s">
        <v>339</v>
      </c>
      <c r="C78" s="314"/>
      <c r="D78" s="78"/>
      <c r="E78" s="78"/>
      <c r="F78" s="78"/>
      <c r="G78" s="78"/>
      <c r="H78" s="78"/>
      <c r="I78" s="78"/>
      <c r="J78" s="77" t="str">
        <f>D18</f>
        <v>Ksour Essef</v>
      </c>
    </row>
    <row r="79" spans="1:10" ht="33" customHeight="1" x14ac:dyDescent="0.25">
      <c r="A79" s="86" t="s">
        <v>328</v>
      </c>
      <c r="B79" s="313">
        <f>'A1 Exploitation'!D205</f>
        <v>0.765625</v>
      </c>
      <c r="C79" s="313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13">
        <f>'A2 Exploitation'!D205</f>
        <v>0.703125</v>
      </c>
      <c r="C80" s="313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13">
        <f>'A3 Exploitation'!D205</f>
        <v>0</v>
      </c>
      <c r="C81" s="313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13">
        <f>'A4 Exploitation'!D205</f>
        <v>0</v>
      </c>
      <c r="C82" s="313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13">
        <f>'A5 Exploitation'!D205</f>
        <v>0</v>
      </c>
      <c r="C83" s="313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13">
        <f>'A6 Exploitation'!D205</f>
        <v>0</v>
      </c>
      <c r="C84" s="313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14" t="s">
        <v>340</v>
      </c>
      <c r="C87" s="314"/>
      <c r="D87" s="78"/>
      <c r="E87" s="78"/>
      <c r="F87" s="78"/>
      <c r="G87" s="78"/>
      <c r="H87" s="78"/>
      <c r="I87" s="78"/>
      <c r="J87" s="77" t="str">
        <f>D18</f>
        <v>Ksour Essef</v>
      </c>
    </row>
    <row r="88" spans="1:10" ht="33" customHeight="1" x14ac:dyDescent="0.25">
      <c r="A88" s="86" t="s">
        <v>328</v>
      </c>
      <c r="B88" s="313">
        <f>'A1 Exploitation'!D266</f>
        <v>1</v>
      </c>
      <c r="C88" s="313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13">
        <f>'A2 Exploitation'!D266</f>
        <v>1</v>
      </c>
      <c r="C89" s="313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13">
        <f>'A3 Exploitation'!D266</f>
        <v>0</v>
      </c>
      <c r="C90" s="313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13">
        <f>'A4 Exploitation'!D266</f>
        <v>0</v>
      </c>
      <c r="C91" s="313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13">
        <f>'A5 Exploitation'!D266</f>
        <v>0</v>
      </c>
      <c r="C92" s="313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13">
        <f>'A6 Exploitation'!D266</f>
        <v>0</v>
      </c>
      <c r="C93" s="313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14" t="s">
        <v>341</v>
      </c>
      <c r="C96" s="314"/>
      <c r="D96" s="78"/>
      <c r="E96" s="78"/>
      <c r="F96" s="78"/>
      <c r="G96" s="78"/>
      <c r="H96" s="78"/>
      <c r="I96" s="78"/>
      <c r="J96" s="77" t="str">
        <f>D18</f>
        <v>Ksour Essef</v>
      </c>
    </row>
    <row r="97" spans="1:10" ht="33" customHeight="1" x14ac:dyDescent="0.25">
      <c r="A97" s="86" t="s">
        <v>328</v>
      </c>
      <c r="B97" s="313">
        <f>'A1 Exploitation'!D318</f>
        <v>1</v>
      </c>
      <c r="C97" s="313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13">
        <f>'A2 Exploitation'!D318</f>
        <v>0.91666666666666663</v>
      </c>
      <c r="C98" s="313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13">
        <f>'A3 Exploitation'!D318</f>
        <v>0</v>
      </c>
      <c r="C99" s="313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13">
        <f>'A4 Exploitation'!D318</f>
        <v>0</v>
      </c>
      <c r="C100" s="313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13">
        <f>'A5 Exploitation'!D318</f>
        <v>0</v>
      </c>
      <c r="C101" s="313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13">
        <f>'A6 Exploitation'!D318</f>
        <v>0</v>
      </c>
      <c r="C102" s="313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14" t="s">
        <v>342</v>
      </c>
      <c r="C105" s="314"/>
      <c r="D105" s="78"/>
      <c r="E105" s="78"/>
      <c r="F105" s="78"/>
      <c r="G105" s="78"/>
      <c r="H105" s="78"/>
      <c r="I105" s="78"/>
      <c r="J105" s="77" t="str">
        <f>D18</f>
        <v>Ksour Essef</v>
      </c>
    </row>
    <row r="106" spans="1:10" ht="33" customHeight="1" x14ac:dyDescent="0.25">
      <c r="A106" s="86" t="s">
        <v>328</v>
      </c>
      <c r="B106" s="313">
        <f>'A1 Exploitation'!D358</f>
        <v>0.97916666666666663</v>
      </c>
      <c r="C106" s="313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13">
        <f>'A2 Exploitation'!D358</f>
        <v>0.95652173913043481</v>
      </c>
      <c r="C107" s="313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13">
        <f>'A3 Exploitation'!D358</f>
        <v>0</v>
      </c>
      <c r="C108" s="313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13">
        <f>'A4 Exploitation'!D358</f>
        <v>0</v>
      </c>
      <c r="C109" s="313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13">
        <f>'A5 Exploitation'!D358</f>
        <v>0</v>
      </c>
      <c r="C110" s="313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13">
        <f>'A6 Exploitation'!D358</f>
        <v>0</v>
      </c>
      <c r="C111" s="313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14" t="s">
        <v>343</v>
      </c>
      <c r="C114" s="314"/>
      <c r="D114" s="78"/>
      <c r="E114" s="78"/>
      <c r="F114" s="78"/>
      <c r="G114" s="78"/>
      <c r="H114" s="78"/>
      <c r="I114" s="78"/>
      <c r="J114" s="77" t="str">
        <f>D18</f>
        <v>Ksour Essef</v>
      </c>
    </row>
    <row r="115" spans="1:10" ht="33" customHeight="1" x14ac:dyDescent="0.25">
      <c r="A115" s="86" t="s">
        <v>328</v>
      </c>
      <c r="B115" s="313">
        <f>'A1 Exploitation'!D391</f>
        <v>0.55882352941176472</v>
      </c>
      <c r="C115" s="313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13">
        <f>'A2 Exploitation'!D391</f>
        <v>0.91176470588235292</v>
      </c>
      <c r="C116" s="313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13">
        <f>'A3 Exploitation'!D391</f>
        <v>0</v>
      </c>
      <c r="C117" s="313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13">
        <f>'A4 Exploitation'!D391</f>
        <v>0</v>
      </c>
      <c r="C118" s="313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13">
        <f>'A5 Exploitation'!D391</f>
        <v>0</v>
      </c>
      <c r="C119" s="313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13">
        <f>'A6 Exploitation'!D391</f>
        <v>0</v>
      </c>
      <c r="C120" s="313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14" t="s">
        <v>344</v>
      </c>
      <c r="C123" s="314"/>
      <c r="D123" s="78"/>
      <c r="E123" s="78"/>
      <c r="F123" s="78"/>
      <c r="G123" s="78"/>
      <c r="H123" s="78"/>
      <c r="I123" s="78"/>
      <c r="J123" s="77" t="str">
        <f>D18</f>
        <v>Ksour Essef</v>
      </c>
    </row>
    <row r="124" spans="1:10" ht="33" customHeight="1" x14ac:dyDescent="0.25">
      <c r="A124" s="86" t="s">
        <v>328</v>
      </c>
      <c r="B124" s="313">
        <f>'A1 Exploitation'!D444</f>
        <v>1</v>
      </c>
      <c r="C124" s="313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13">
        <f>'A2 Exploitation'!D444</f>
        <v>0.9464285714285714</v>
      </c>
      <c r="C125" s="313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13">
        <f>'A3 Exploitation'!D444</f>
        <v>0</v>
      </c>
      <c r="C126" s="313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13">
        <f>'A4 Exploitation'!D444</f>
        <v>0</v>
      </c>
      <c r="C127" s="313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13">
        <f>'A5 Exploitation'!D444</f>
        <v>0</v>
      </c>
      <c r="C128" s="313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13">
        <f>'A6 Exploitation'!D444</f>
        <v>0</v>
      </c>
      <c r="C129" s="313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14" t="s">
        <v>345</v>
      </c>
      <c r="C132" s="314"/>
      <c r="D132" s="78"/>
      <c r="E132" s="78"/>
      <c r="F132" s="78"/>
      <c r="G132" s="78"/>
      <c r="H132" s="78"/>
      <c r="I132" s="78"/>
      <c r="J132" s="77" t="str">
        <f>D18</f>
        <v>Ksour Essef</v>
      </c>
    </row>
    <row r="133" spans="1:10" ht="33" customHeight="1" x14ac:dyDescent="0.25">
      <c r="A133" s="86" t="s">
        <v>328</v>
      </c>
      <c r="B133" s="313">
        <f>'A1 Exploitation'!D481</f>
        <v>0.9285714285714286</v>
      </c>
      <c r="C133" s="313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13">
        <f>'A2 Exploitation'!D481</f>
        <v>0.92500000000000004</v>
      </c>
      <c r="C134" s="313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13">
        <f>'A3 Exploitation'!D481</f>
        <v>0</v>
      </c>
      <c r="C135" s="313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13">
        <f>'A4 Exploitation'!D481</f>
        <v>0</v>
      </c>
      <c r="C136" s="313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13">
        <f>'A5 Exploitation'!D481</f>
        <v>0</v>
      </c>
      <c r="C137" s="313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13">
        <f>'A6 Exploitation'!D481</f>
        <v>0</v>
      </c>
      <c r="C138" s="313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14" t="s">
        <v>346</v>
      </c>
      <c r="C141" s="314"/>
      <c r="D141" s="78"/>
      <c r="E141" s="78"/>
      <c r="F141" s="78"/>
      <c r="G141" s="78"/>
      <c r="H141" s="78"/>
      <c r="I141" s="78"/>
      <c r="J141" s="77" t="str">
        <f>D18</f>
        <v>Ksour Essef</v>
      </c>
    </row>
    <row r="142" spans="1:10" ht="33" customHeight="1" x14ac:dyDescent="0.25">
      <c r="A142" s="86" t="s">
        <v>328</v>
      </c>
      <c r="B142" s="313">
        <f>'A1 Exploitation'!D503</f>
        <v>1</v>
      </c>
      <c r="C142" s="313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13">
        <f>'A2 Exploitation'!D503</f>
        <v>1</v>
      </c>
      <c r="C143" s="313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13">
        <f>'A3 Exploitation'!D503</f>
        <v>0</v>
      </c>
      <c r="C144" s="313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13">
        <f>'A4 Exploitation'!D503</f>
        <v>0</v>
      </c>
      <c r="C145" s="313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13">
        <f>'A5 Exploitation'!D503</f>
        <v>0</v>
      </c>
      <c r="C146" s="313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13">
        <f>'A6 Exploitation'!D503</f>
        <v>0</v>
      </c>
      <c r="C147" s="313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14" t="s">
        <v>347</v>
      </c>
      <c r="C150" s="314"/>
      <c r="D150" s="78"/>
      <c r="E150" s="78"/>
      <c r="F150" s="78"/>
      <c r="G150" s="78"/>
      <c r="H150" s="78"/>
      <c r="I150" s="78"/>
      <c r="J150" s="77" t="str">
        <f>D18</f>
        <v>Ksour Essef</v>
      </c>
    </row>
    <row r="151" spans="1:10" ht="33" customHeight="1" x14ac:dyDescent="0.25">
      <c r="A151" s="86" t="s">
        <v>328</v>
      </c>
      <c r="B151" s="313">
        <f>'A1 Exploitation'!D514</f>
        <v>1</v>
      </c>
      <c r="C151" s="313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13">
        <f>'A2 Exploitation'!D514</f>
        <v>1</v>
      </c>
      <c r="C152" s="313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13">
        <f>'A3 Exploitation'!D514</f>
        <v>0</v>
      </c>
      <c r="C153" s="313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13">
        <f>'A4 Exploitation'!D514</f>
        <v>0</v>
      </c>
      <c r="C154" s="313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13">
        <f>'A5 Exploitation'!D514</f>
        <v>0</v>
      </c>
      <c r="C155" s="313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13">
        <f>'A6 Exploitation'!D514</f>
        <v>0</v>
      </c>
      <c r="C156" s="313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5"/>
      <c r="C159" s="315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14" t="s">
        <v>348</v>
      </c>
      <c r="C160" s="314"/>
      <c r="D160" s="78"/>
      <c r="E160" s="78"/>
      <c r="F160" s="78"/>
      <c r="G160" s="78"/>
      <c r="H160" s="78"/>
      <c r="I160" s="78"/>
      <c r="J160" s="77" t="str">
        <f>D18</f>
        <v>Ksour Essef</v>
      </c>
    </row>
    <row r="161" spans="1:10" ht="33" customHeight="1" x14ac:dyDescent="0.25">
      <c r="A161" s="86" t="s">
        <v>328</v>
      </c>
      <c r="B161" s="313">
        <f>'A1 Exploitation'!D534</f>
        <v>1</v>
      </c>
      <c r="C161" s="313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13">
        <f>'A2 Exploitation'!D534</f>
        <v>1</v>
      </c>
      <c r="C162" s="313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13">
        <f>'A3 Exploitation'!D534</f>
        <v>0</v>
      </c>
      <c r="C163" s="313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13">
        <f>'A4 Exploitation'!D534</f>
        <v>0</v>
      </c>
      <c r="C164" s="313"/>
    </row>
    <row r="165" spans="1:10" ht="33" customHeight="1" x14ac:dyDescent="0.25">
      <c r="A165" s="85" t="s">
        <v>332</v>
      </c>
      <c r="B165" s="313">
        <f>'A5 Exploitation'!D534</f>
        <v>0</v>
      </c>
      <c r="C165" s="313"/>
    </row>
    <row r="166" spans="1:10" ht="18" x14ac:dyDescent="0.25">
      <c r="A166" s="85" t="s">
        <v>333</v>
      </c>
      <c r="B166" s="313">
        <f>'A6 Exploitation'!D534</f>
        <v>0</v>
      </c>
      <c r="C166" s="313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14" t="s">
        <v>349</v>
      </c>
      <c r="C169" s="314"/>
      <c r="J169" s="77" t="str">
        <f>D18</f>
        <v>Ksour Essef</v>
      </c>
    </row>
    <row r="170" spans="1:10" ht="33" customHeight="1" x14ac:dyDescent="0.25">
      <c r="A170" s="86" t="s">
        <v>328</v>
      </c>
      <c r="B170" s="313">
        <f>'A1 Exploitation'!D545</f>
        <v>1</v>
      </c>
      <c r="C170" s="313"/>
    </row>
    <row r="171" spans="1:10" ht="33" customHeight="1" x14ac:dyDescent="0.25">
      <c r="A171" s="85" t="s">
        <v>329</v>
      </c>
      <c r="B171" s="313">
        <f>'A2 Exploitation'!D545</f>
        <v>1</v>
      </c>
      <c r="C171" s="313"/>
    </row>
    <row r="172" spans="1:10" ht="33" customHeight="1" x14ac:dyDescent="0.25">
      <c r="A172" s="86" t="s">
        <v>330</v>
      </c>
      <c r="B172" s="313">
        <f>'A3 Exploitation'!D545</f>
        <v>0</v>
      </c>
      <c r="C172" s="313"/>
    </row>
    <row r="173" spans="1:10" ht="33" customHeight="1" x14ac:dyDescent="0.25">
      <c r="A173" s="86" t="s">
        <v>331</v>
      </c>
      <c r="B173" s="313">
        <f>'A4 Exploitation'!D545</f>
        <v>0</v>
      </c>
      <c r="C173" s="313"/>
    </row>
    <row r="174" spans="1:10" ht="33" customHeight="1" x14ac:dyDescent="0.25">
      <c r="A174" s="85" t="s">
        <v>332</v>
      </c>
      <c r="B174" s="313">
        <f>'A5 Exploitation'!D545</f>
        <v>0</v>
      </c>
      <c r="C174" s="313"/>
    </row>
    <row r="175" spans="1:10" ht="18" x14ac:dyDescent="0.25">
      <c r="A175" s="85" t="s">
        <v>333</v>
      </c>
      <c r="B175" s="313">
        <f>'A6 Exploitation'!D545</f>
        <v>0</v>
      </c>
      <c r="C175" s="313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14" t="s">
        <v>350</v>
      </c>
      <c r="C178" s="314"/>
      <c r="J178" s="77" t="str">
        <f>D18</f>
        <v>Ksour Essef</v>
      </c>
    </row>
    <row r="179" spans="1:10" ht="33" customHeight="1" x14ac:dyDescent="0.25">
      <c r="A179" s="86" t="s">
        <v>328</v>
      </c>
      <c r="B179" s="313">
        <f>'A1 Technique'!D199</f>
        <v>0.9358974358974359</v>
      </c>
      <c r="C179" s="313"/>
    </row>
    <row r="180" spans="1:10" ht="33" customHeight="1" x14ac:dyDescent="0.25">
      <c r="A180" s="85" t="s">
        <v>329</v>
      </c>
      <c r="B180" s="313">
        <f>'A2 Technique'!D199</f>
        <v>0.8883928571428571</v>
      </c>
      <c r="C180" s="313"/>
    </row>
    <row r="181" spans="1:10" ht="33" customHeight="1" x14ac:dyDescent="0.25">
      <c r="A181" s="86" t="s">
        <v>330</v>
      </c>
      <c r="B181" s="313">
        <f>'A3 Technique'!D199</f>
        <v>0</v>
      </c>
      <c r="C181" s="313"/>
    </row>
    <row r="182" spans="1:10" ht="33" customHeight="1" x14ac:dyDescent="0.25">
      <c r="A182" s="86" t="s">
        <v>331</v>
      </c>
      <c r="B182" s="313">
        <f>'A4 Technique'!D199</f>
        <v>0</v>
      </c>
      <c r="C182" s="313"/>
    </row>
    <row r="183" spans="1:10" ht="33" customHeight="1" x14ac:dyDescent="0.25">
      <c r="A183" s="85" t="s">
        <v>332</v>
      </c>
      <c r="B183" s="313">
        <f>'A5 Technique'!D199</f>
        <v>0</v>
      </c>
      <c r="C183" s="313"/>
    </row>
    <row r="184" spans="1:10" ht="18" x14ac:dyDescent="0.25">
      <c r="A184" s="85" t="s">
        <v>333</v>
      </c>
      <c r="B184" s="313">
        <f>'A6 Technique'!D199</f>
        <v>0</v>
      </c>
      <c r="C184" s="31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0"/>
      <c r="E1" s="340"/>
      <c r="F1" s="340"/>
      <c r="G1" s="340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25"/>
    </row>
    <row r="8" spans="1:7" ht="29.25" x14ac:dyDescent="0.45">
      <c r="A8" s="342" t="str">
        <f>'Page de garde'!D18</f>
        <v>Ksour Essef</v>
      </c>
      <c r="B8" s="342"/>
      <c r="C8" s="342"/>
      <c r="D8" s="342"/>
      <c r="E8" s="342"/>
      <c r="F8" s="342"/>
      <c r="G8" s="125"/>
    </row>
    <row r="9" spans="1:7" ht="24" x14ac:dyDescent="0.45">
      <c r="A9" s="14" t="s">
        <v>42</v>
      </c>
      <c r="B9" s="343"/>
      <c r="C9" s="343"/>
      <c r="D9" s="343"/>
      <c r="E9" s="343"/>
      <c r="F9" s="343"/>
      <c r="G9" s="125"/>
    </row>
    <row r="10" spans="1:7" ht="24" x14ac:dyDescent="0.45">
      <c r="A10" s="15" t="s">
        <v>44</v>
      </c>
      <c r="B10" s="344"/>
      <c r="C10" s="344"/>
      <c r="D10" s="344"/>
      <c r="E10" s="344"/>
      <c r="F10" s="344"/>
      <c r="G10" s="125"/>
    </row>
    <row r="11" spans="1:7" ht="24" x14ac:dyDescent="0.45">
      <c r="A11" s="14" t="s">
        <v>43</v>
      </c>
      <c r="B11" s="339"/>
      <c r="C11" s="339"/>
      <c r="D11" s="339"/>
      <c r="E11" s="339"/>
      <c r="F11" s="339"/>
      <c r="G11" s="125"/>
    </row>
    <row r="12" spans="1:7" ht="24" x14ac:dyDescent="0.45">
      <c r="A12" s="14" t="s">
        <v>239</v>
      </c>
      <c r="B12" s="337">
        <f>D549</f>
        <v>0</v>
      </c>
      <c r="C12" s="337"/>
      <c r="D12" s="337"/>
      <c r="E12" s="337"/>
      <c r="F12" s="337"/>
      <c r="G12" s="125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1" t="s">
        <v>379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ht="16.5" customHeight="1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1" t="s">
        <v>379</v>
      </c>
      <c r="B94" s="332"/>
      <c r="C94" s="332"/>
      <c r="D94" s="332"/>
      <c r="E94" s="332"/>
      <c r="F94" s="33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ht="16.5" customHeight="1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4" t="s">
        <v>379</v>
      </c>
      <c r="B148" s="335"/>
      <c r="C148" s="335"/>
      <c r="D148" s="33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ht="16.5" customHeight="1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ht="16.5" customHeight="1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ht="16.5" customHeigh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ht="16.5" customHeight="1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ht="16.5" customHeight="1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ht="16.5" customHeight="1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ht="16.5" customHeight="1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4" t="s">
        <v>379</v>
      </c>
      <c r="B471" s="325"/>
      <c r="C471" s="325"/>
      <c r="D471" s="325"/>
      <c r="E471" s="325"/>
      <c r="F471" s="32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2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6" t="s">
        <v>367</v>
      </c>
      <c r="B483" s="326"/>
      <c r="C483" s="326"/>
      <c r="D483" s="32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ht="16.5" customHeight="1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ht="16.5" customHeight="1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ht="16.5" customHeight="1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ht="16.5" customHeight="1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dlY+wo07Ai/AH0VG5WpaLQgOY0aDwil2XwBDDXzTnlXS2A/FCKDPVsYszdfszq5e3FIqMSxbBZ3bhgwluDx7g==" saltValue="cYsVKJzi2jVOhr1vrgGC7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0"/>
      <c r="E1" s="340"/>
      <c r="F1" s="340"/>
      <c r="G1" s="340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25"/>
    </row>
    <row r="7" spans="1:7" s="12" customFormat="1" ht="21.75" customHeight="1" x14ac:dyDescent="0.45">
      <c r="A7" s="342" t="str">
        <f>'A5 Exploitation'!A8:F8</f>
        <v>Ksour Essef</v>
      </c>
      <c r="B7" s="342"/>
      <c r="C7" s="342"/>
      <c r="D7" s="342"/>
      <c r="E7" s="342"/>
      <c r="F7" s="342"/>
      <c r="G7" s="125"/>
    </row>
    <row r="8" spans="1:7" s="12" customFormat="1" ht="24" x14ac:dyDescent="0.45">
      <c r="A8" s="14" t="s">
        <v>42</v>
      </c>
      <c r="B8" s="363">
        <f>'A5 Exploitation'!B9:F9</f>
        <v>0</v>
      </c>
      <c r="C8" s="363"/>
      <c r="D8" s="363"/>
      <c r="E8" s="363"/>
      <c r="F8" s="363"/>
      <c r="G8" s="125"/>
    </row>
    <row r="9" spans="1:7" s="12" customFormat="1" ht="24" x14ac:dyDescent="0.45">
      <c r="A9" s="15" t="s">
        <v>44</v>
      </c>
      <c r="B9" s="364">
        <f>'A5 Exploitation'!B10:F10</f>
        <v>0</v>
      </c>
      <c r="C9" s="364"/>
      <c r="D9" s="364"/>
      <c r="E9" s="364"/>
      <c r="F9" s="364"/>
      <c r="G9" s="125"/>
    </row>
    <row r="10" spans="1:7" s="12" customFormat="1" ht="24" x14ac:dyDescent="0.45">
      <c r="A10" s="14" t="s">
        <v>43</v>
      </c>
      <c r="B10" s="361">
        <f>'A5 Exploitation'!B11:F11</f>
        <v>0</v>
      </c>
      <c r="C10" s="361"/>
      <c r="D10" s="361"/>
      <c r="E10" s="361"/>
      <c r="F10" s="361"/>
      <c r="G10" s="125"/>
    </row>
    <row r="11" spans="1:7" s="12" customFormat="1" ht="24" x14ac:dyDescent="0.45">
      <c r="A11" s="14" t="s">
        <v>294</v>
      </c>
      <c r="B11" s="359">
        <f>D199</f>
        <v>0</v>
      </c>
      <c r="C11" s="359"/>
      <c r="D11" s="359"/>
      <c r="E11" s="359"/>
      <c r="F11" s="359"/>
      <c r="G11" s="125"/>
    </row>
    <row r="12" spans="1:7" s="12" customFormat="1" ht="22.5" x14ac:dyDescent="0.45">
      <c r="A12" s="11"/>
      <c r="D12" s="338"/>
      <c r="E12" s="338"/>
      <c r="F12" s="338"/>
      <c r="G12" s="338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6" t="s">
        <v>36</v>
      </c>
      <c r="B22" s="352"/>
      <c r="C22" s="353"/>
      <c r="D22" s="258">
        <f>SUM(B17:C21)</f>
        <v>0</v>
      </c>
    </row>
    <row r="23" spans="1:7" x14ac:dyDescent="0.3">
      <c r="A23" s="347" t="s">
        <v>295</v>
      </c>
      <c r="B23" s="348"/>
      <c r="C23" s="34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7" t="s">
        <v>36</v>
      </c>
      <c r="B33" s="348"/>
      <c r="C33" s="349"/>
      <c r="D33" s="257">
        <f>SUM(B26:C32)</f>
        <v>0</v>
      </c>
    </row>
    <row r="34" spans="1:7" x14ac:dyDescent="0.3">
      <c r="A34" s="347" t="s">
        <v>295</v>
      </c>
      <c r="B34" s="348"/>
      <c r="C34" s="34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5" t="s">
        <v>219</v>
      </c>
      <c r="B36" s="346"/>
      <c r="C36" s="346"/>
      <c r="D36" s="346"/>
      <c r="E36" s="346"/>
      <c r="F36" s="34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7" t="s">
        <v>36</v>
      </c>
      <c r="B42" s="348"/>
      <c r="C42" s="349"/>
      <c r="D42" s="257">
        <f>SUM(B37:C41)</f>
        <v>0</v>
      </c>
      <c r="E42" s="13"/>
      <c r="F42" s="13"/>
      <c r="G42" s="126"/>
    </row>
    <row r="43" spans="1:7" s="22" customFormat="1" x14ac:dyDescent="0.3">
      <c r="A43" s="347" t="s">
        <v>295</v>
      </c>
      <c r="B43" s="348"/>
      <c r="C43" s="34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7" t="s">
        <v>36</v>
      </c>
      <c r="B52" s="348"/>
      <c r="C52" s="349"/>
      <c r="D52" s="257">
        <f>SUM(B46:C51)</f>
        <v>0</v>
      </c>
    </row>
    <row r="53" spans="1:7" x14ac:dyDescent="0.3">
      <c r="A53" s="347" t="s">
        <v>295</v>
      </c>
      <c r="B53" s="348"/>
      <c r="C53" s="34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7" t="s">
        <v>36</v>
      </c>
      <c r="B63" s="348"/>
      <c r="C63" s="349"/>
      <c r="D63" s="257">
        <f>SUM(B56:C62)</f>
        <v>0</v>
      </c>
    </row>
    <row r="64" spans="1:7" x14ac:dyDescent="0.3">
      <c r="A64" s="347" t="s">
        <v>295</v>
      </c>
      <c r="B64" s="348"/>
      <c r="C64" s="34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7" t="s">
        <v>36</v>
      </c>
      <c r="B84" s="348"/>
      <c r="C84" s="349"/>
      <c r="D84" s="257">
        <f>SUM(B67:C83)</f>
        <v>0</v>
      </c>
    </row>
    <row r="85" spans="1:7" x14ac:dyDescent="0.3">
      <c r="A85" s="347" t="s">
        <v>295</v>
      </c>
      <c r="B85" s="348"/>
      <c r="C85" s="34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7" t="s">
        <v>36</v>
      </c>
      <c r="B102" s="348"/>
      <c r="C102" s="349"/>
      <c r="D102" s="257">
        <f>SUM(B88:C101)</f>
        <v>0</v>
      </c>
    </row>
    <row r="103" spans="1:7" x14ac:dyDescent="0.3">
      <c r="A103" s="347" t="s">
        <v>295</v>
      </c>
      <c r="B103" s="348"/>
      <c r="C103" s="34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5" t="s">
        <v>212</v>
      </c>
      <c r="B106" s="346"/>
      <c r="C106" s="346"/>
      <c r="D106" s="346"/>
      <c r="E106" s="346"/>
      <c r="F106" s="34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7" t="s">
        <v>36</v>
      </c>
      <c r="B118" s="348"/>
      <c r="C118" s="349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7" t="s">
        <v>295</v>
      </c>
      <c r="B119" s="348"/>
      <c r="C119" s="34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7" t="s">
        <v>36</v>
      </c>
      <c r="B133" s="348"/>
      <c r="C133" s="349"/>
      <c r="D133" s="257">
        <f>SUM(B122:C132)</f>
        <v>0</v>
      </c>
    </row>
    <row r="134" spans="1:7" x14ac:dyDescent="0.3">
      <c r="A134" s="347" t="s">
        <v>295</v>
      </c>
      <c r="B134" s="348"/>
      <c r="C134" s="34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7" t="s">
        <v>36</v>
      </c>
      <c r="B149" s="348"/>
      <c r="C149" s="349"/>
      <c r="D149" s="257">
        <f>SUM(B137:C148)</f>
        <v>0</v>
      </c>
    </row>
    <row r="150" spans="1:7" x14ac:dyDescent="0.3">
      <c r="A150" s="347" t="s">
        <v>295</v>
      </c>
      <c r="B150" s="348"/>
      <c r="C150" s="34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7" t="s">
        <v>36</v>
      </c>
      <c r="B161" s="352"/>
      <c r="C161" s="353"/>
      <c r="D161" s="258">
        <f>SUM(B153:C160)</f>
        <v>0</v>
      </c>
    </row>
    <row r="162" spans="1:7" x14ac:dyDescent="0.3">
      <c r="A162" s="347" t="s">
        <v>295</v>
      </c>
      <c r="B162" s="348"/>
      <c r="C162" s="34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7" t="s">
        <v>36</v>
      </c>
      <c r="B169" s="348"/>
      <c r="C169" s="349"/>
      <c r="D169" s="257">
        <f>SUM(B165:C168)</f>
        <v>0</v>
      </c>
    </row>
    <row r="170" spans="1:7" x14ac:dyDescent="0.3">
      <c r="A170" s="347" t="s">
        <v>295</v>
      </c>
      <c r="B170" s="348"/>
      <c r="C170" s="34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7" t="s">
        <v>36</v>
      </c>
      <c r="B177" s="348"/>
      <c r="C177" s="349"/>
      <c r="D177" s="257">
        <f>SUM(B173:C176)</f>
        <v>0</v>
      </c>
    </row>
    <row r="178" spans="1:7" x14ac:dyDescent="0.3">
      <c r="A178" s="347" t="s">
        <v>295</v>
      </c>
      <c r="B178" s="348"/>
      <c r="C178" s="34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7" t="s">
        <v>36</v>
      </c>
      <c r="B186" s="348"/>
      <c r="C186" s="349"/>
      <c r="D186" s="257">
        <f>SUM(B181:C185)</f>
        <v>0</v>
      </c>
    </row>
    <row r="187" spans="1:7" x14ac:dyDescent="0.3">
      <c r="A187" s="347" t="s">
        <v>295</v>
      </c>
      <c r="B187" s="348"/>
      <c r="C187" s="34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7" t="s">
        <v>36</v>
      </c>
      <c r="B194" s="348"/>
      <c r="C194" s="349"/>
      <c r="D194" s="54">
        <f>SUM(B190:C193)</f>
        <v>0</v>
      </c>
    </row>
    <row r="195" spans="1:6" x14ac:dyDescent="0.3">
      <c r="A195" s="347" t="s">
        <v>295</v>
      </c>
      <c r="B195" s="348"/>
      <c r="C195" s="34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11">
        <f>COUNTIF('A4 Technique'!F17:F193,"ok")</f>
        <v>0</v>
      </c>
      <c r="F197" s="311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34" zoomScale="60" workbookViewId="0">
      <selection activeCell="G445" sqref="G445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0"/>
      <c r="E1" s="340"/>
      <c r="F1" s="340"/>
      <c r="G1" s="340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25"/>
    </row>
    <row r="8" spans="1:7" ht="29.25" x14ac:dyDescent="0.45">
      <c r="A8" s="342" t="str">
        <f>'Page de garde'!D18</f>
        <v>Ksour Essef</v>
      </c>
      <c r="B8" s="342"/>
      <c r="C8" s="342"/>
      <c r="D8" s="342"/>
      <c r="E8" s="342"/>
      <c r="F8" s="342"/>
      <c r="G8" s="125"/>
    </row>
    <row r="9" spans="1:7" ht="24" x14ac:dyDescent="0.45">
      <c r="A9" s="14" t="s">
        <v>42</v>
      </c>
      <c r="B9" s="343"/>
      <c r="C9" s="343"/>
      <c r="D9" s="343"/>
      <c r="E9" s="343"/>
      <c r="F9" s="343"/>
      <c r="G9" s="125"/>
    </row>
    <row r="10" spans="1:7" ht="24" x14ac:dyDescent="0.45">
      <c r="A10" s="15" t="s">
        <v>44</v>
      </c>
      <c r="B10" s="344"/>
      <c r="C10" s="344"/>
      <c r="D10" s="344"/>
      <c r="E10" s="344"/>
      <c r="F10" s="344"/>
      <c r="G10" s="125"/>
    </row>
    <row r="11" spans="1:7" ht="24" x14ac:dyDescent="0.45">
      <c r="A11" s="14" t="s">
        <v>43</v>
      </c>
      <c r="B11" s="339"/>
      <c r="C11" s="339"/>
      <c r="D11" s="339"/>
      <c r="E11" s="339"/>
      <c r="F11" s="339"/>
      <c r="G11" s="125"/>
    </row>
    <row r="12" spans="1:7" ht="24" x14ac:dyDescent="0.45">
      <c r="A12" s="14" t="s">
        <v>239</v>
      </c>
      <c r="B12" s="337">
        <f>D549</f>
        <v>0</v>
      </c>
      <c r="C12" s="337"/>
      <c r="D12" s="337"/>
      <c r="E12" s="337"/>
      <c r="F12" s="337"/>
      <c r="G12" s="125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1" t="s">
        <v>379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ht="16.5" customHeight="1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1" t="s">
        <v>379</v>
      </c>
      <c r="B94" s="332"/>
      <c r="C94" s="332"/>
      <c r="D94" s="332"/>
      <c r="E94" s="332"/>
      <c r="F94" s="33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ht="16.5" customHeight="1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4" t="s">
        <v>379</v>
      </c>
      <c r="B148" s="335"/>
      <c r="C148" s="335"/>
      <c r="D148" s="33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ht="16.5" customHeight="1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ht="16.5" customHeight="1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ht="16.5" customHeigh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ht="16.5" customHeight="1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ht="16.5" customHeight="1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ht="16.5" customHeight="1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ht="16.5" customHeight="1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4" t="s">
        <v>379</v>
      </c>
      <c r="B471" s="325"/>
      <c r="C471" s="325"/>
      <c r="D471" s="325"/>
      <c r="E471" s="325"/>
      <c r="F471" s="32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2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6" t="s">
        <v>367</v>
      </c>
      <c r="B483" s="326"/>
      <c r="C483" s="326"/>
      <c r="D483" s="32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ht="16.5" customHeight="1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ht="16.5" customHeight="1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ht="16.5" customHeight="1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ht="16.5" customHeight="1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o8aRG/6GBX8TrHRXIpUB9QH8wsEnTs6oY8LTsnhWaqocin6a0QFLL0cOsz3FK3w2KX6qnXSVxMFp5sxHsv231A==" saltValue="mvxEZP7DY8MooIw1AfCun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88" sqref="E18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0"/>
      <c r="E1" s="340"/>
      <c r="F1" s="340"/>
      <c r="G1" s="340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25"/>
    </row>
    <row r="7" spans="1:7" s="12" customFormat="1" ht="21.75" customHeight="1" x14ac:dyDescent="0.45">
      <c r="A7" s="342" t="str">
        <f>'A6 Exploitation'!A8:F8</f>
        <v>Ksour Essef</v>
      </c>
      <c r="B7" s="342"/>
      <c r="C7" s="342"/>
      <c r="D7" s="342"/>
      <c r="E7" s="342"/>
      <c r="F7" s="342"/>
      <c r="G7" s="125"/>
    </row>
    <row r="8" spans="1:7" s="12" customFormat="1" ht="24" x14ac:dyDescent="0.45">
      <c r="A8" s="14" t="s">
        <v>42</v>
      </c>
      <c r="B8" s="363">
        <f>'A6 Exploitation'!B9:F9</f>
        <v>0</v>
      </c>
      <c r="C8" s="363"/>
      <c r="D8" s="363"/>
      <c r="E8" s="363"/>
      <c r="F8" s="363"/>
      <c r="G8" s="125"/>
    </row>
    <row r="9" spans="1:7" s="12" customFormat="1" ht="24" x14ac:dyDescent="0.45">
      <c r="A9" s="15" t="s">
        <v>44</v>
      </c>
      <c r="B9" s="364">
        <f>'A6 Exploitation'!B10:F10</f>
        <v>0</v>
      </c>
      <c r="C9" s="364"/>
      <c r="D9" s="364"/>
      <c r="E9" s="364"/>
      <c r="F9" s="364"/>
      <c r="G9" s="125"/>
    </row>
    <row r="10" spans="1:7" s="12" customFormat="1" ht="24" x14ac:dyDescent="0.45">
      <c r="A10" s="14" t="s">
        <v>43</v>
      </c>
      <c r="B10" s="361">
        <f>'A6 Exploitation'!B11:F11</f>
        <v>0</v>
      </c>
      <c r="C10" s="361"/>
      <c r="D10" s="361"/>
      <c r="E10" s="361"/>
      <c r="F10" s="361"/>
      <c r="G10" s="125"/>
    </row>
    <row r="11" spans="1:7" s="12" customFormat="1" ht="24" x14ac:dyDescent="0.45">
      <c r="A11" s="14" t="s">
        <v>294</v>
      </c>
      <c r="B11" s="359">
        <f>D199</f>
        <v>0</v>
      </c>
      <c r="C11" s="359"/>
      <c r="D11" s="359"/>
      <c r="E11" s="359"/>
      <c r="F11" s="359"/>
      <c r="G11" s="125"/>
    </row>
    <row r="12" spans="1:7" s="12" customFormat="1" ht="22.5" x14ac:dyDescent="0.45">
      <c r="A12" s="11"/>
      <c r="D12" s="338"/>
      <c r="E12" s="338"/>
      <c r="F12" s="338"/>
      <c r="G12" s="338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6" t="s">
        <v>36</v>
      </c>
      <c r="B22" s="352"/>
      <c r="C22" s="353"/>
      <c r="D22" s="258">
        <f>SUM(B17:C21)</f>
        <v>0</v>
      </c>
    </row>
    <row r="23" spans="1:7" x14ac:dyDescent="0.3">
      <c r="A23" s="347" t="s">
        <v>295</v>
      </c>
      <c r="B23" s="348"/>
      <c r="C23" s="34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7" t="s">
        <v>36</v>
      </c>
      <c r="B33" s="348"/>
      <c r="C33" s="349"/>
      <c r="D33" s="257">
        <f>SUM(B26:C32)</f>
        <v>0</v>
      </c>
    </row>
    <row r="34" spans="1:7" x14ac:dyDescent="0.3">
      <c r="A34" s="347" t="s">
        <v>295</v>
      </c>
      <c r="B34" s="348"/>
      <c r="C34" s="34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5" t="s">
        <v>219</v>
      </c>
      <c r="B36" s="346"/>
      <c r="C36" s="346"/>
      <c r="D36" s="346"/>
      <c r="E36" s="346"/>
      <c r="F36" s="34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7" t="s">
        <v>36</v>
      </c>
      <c r="B42" s="348"/>
      <c r="C42" s="349"/>
      <c r="D42" s="257">
        <f>SUM(B37:C41)</f>
        <v>0</v>
      </c>
      <c r="E42" s="13"/>
      <c r="F42" s="13"/>
      <c r="G42" s="126"/>
    </row>
    <row r="43" spans="1:7" s="22" customFormat="1" x14ac:dyDescent="0.3">
      <c r="A43" s="347" t="s">
        <v>295</v>
      </c>
      <c r="B43" s="348"/>
      <c r="C43" s="34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7" t="s">
        <v>36</v>
      </c>
      <c r="B52" s="348"/>
      <c r="C52" s="349"/>
      <c r="D52" s="257">
        <f>SUM(B46:C51)</f>
        <v>0</v>
      </c>
    </row>
    <row r="53" spans="1:7" x14ac:dyDescent="0.3">
      <c r="A53" s="347" t="s">
        <v>295</v>
      </c>
      <c r="B53" s="348"/>
      <c r="C53" s="34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7" t="s">
        <v>36</v>
      </c>
      <c r="B63" s="348"/>
      <c r="C63" s="349"/>
      <c r="D63" s="257">
        <f>SUM(B56:C62)</f>
        <v>0</v>
      </c>
    </row>
    <row r="64" spans="1:7" x14ac:dyDescent="0.3">
      <c r="A64" s="347" t="s">
        <v>295</v>
      </c>
      <c r="B64" s="348"/>
      <c r="C64" s="34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7" t="s">
        <v>36</v>
      </c>
      <c r="B84" s="348"/>
      <c r="C84" s="349"/>
      <c r="D84" s="257">
        <f>SUM(B67:C83)</f>
        <v>0</v>
      </c>
    </row>
    <row r="85" spans="1:7" x14ac:dyDescent="0.3">
      <c r="A85" s="347" t="s">
        <v>295</v>
      </c>
      <c r="B85" s="348"/>
      <c r="C85" s="34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7" t="s">
        <v>36</v>
      </c>
      <c r="B102" s="348"/>
      <c r="C102" s="349"/>
      <c r="D102" s="257">
        <f>SUM(B88:C101)</f>
        <v>0</v>
      </c>
    </row>
    <row r="103" spans="1:7" x14ac:dyDescent="0.3">
      <c r="A103" s="347" t="s">
        <v>295</v>
      </c>
      <c r="B103" s="348"/>
      <c r="C103" s="34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5" t="s">
        <v>212</v>
      </c>
      <c r="B106" s="346"/>
      <c r="C106" s="346"/>
      <c r="D106" s="346"/>
      <c r="E106" s="346"/>
      <c r="F106" s="34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7" t="s">
        <v>36</v>
      </c>
      <c r="B118" s="348"/>
      <c r="C118" s="349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7" t="s">
        <v>295</v>
      </c>
      <c r="B119" s="348"/>
      <c r="C119" s="34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7" t="s">
        <v>36</v>
      </c>
      <c r="B133" s="348"/>
      <c r="C133" s="349"/>
      <c r="D133" s="257">
        <f>SUM(B122:C132)</f>
        <v>0</v>
      </c>
    </row>
    <row r="134" spans="1:7" x14ac:dyDescent="0.3">
      <c r="A134" s="347" t="s">
        <v>295</v>
      </c>
      <c r="B134" s="348"/>
      <c r="C134" s="34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7" t="s">
        <v>36</v>
      </c>
      <c r="B149" s="348"/>
      <c r="C149" s="349"/>
      <c r="D149" s="257">
        <f>SUM(B137:C148)</f>
        <v>0</v>
      </c>
    </row>
    <row r="150" spans="1:7" x14ac:dyDescent="0.3">
      <c r="A150" s="347" t="s">
        <v>295</v>
      </c>
      <c r="B150" s="348"/>
      <c r="C150" s="34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7" t="s">
        <v>36</v>
      </c>
      <c r="B161" s="352"/>
      <c r="C161" s="353"/>
      <c r="D161" s="258">
        <f>SUM(B153:C160)</f>
        <v>0</v>
      </c>
    </row>
    <row r="162" spans="1:7" x14ac:dyDescent="0.3">
      <c r="A162" s="347" t="s">
        <v>295</v>
      </c>
      <c r="B162" s="348"/>
      <c r="C162" s="34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7" t="s">
        <v>36</v>
      </c>
      <c r="B169" s="348"/>
      <c r="C169" s="349"/>
      <c r="D169" s="257">
        <f>SUM(B165:C168)</f>
        <v>0</v>
      </c>
    </row>
    <row r="170" spans="1:7" x14ac:dyDescent="0.3">
      <c r="A170" s="347" t="s">
        <v>295</v>
      </c>
      <c r="B170" s="348"/>
      <c r="C170" s="34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7" t="s">
        <v>36</v>
      </c>
      <c r="B177" s="348"/>
      <c r="C177" s="349"/>
      <c r="D177" s="257">
        <f>SUM(B173:C176)</f>
        <v>0</v>
      </c>
    </row>
    <row r="178" spans="1:7" x14ac:dyDescent="0.3">
      <c r="A178" s="347" t="s">
        <v>295</v>
      </c>
      <c r="B178" s="348"/>
      <c r="C178" s="34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7" t="s">
        <v>36</v>
      </c>
      <c r="B186" s="348"/>
      <c r="C186" s="349"/>
      <c r="D186" s="257">
        <f>SUM(B181:C185)</f>
        <v>0</v>
      </c>
    </row>
    <row r="187" spans="1:7" x14ac:dyDescent="0.3">
      <c r="A187" s="347" t="s">
        <v>295</v>
      </c>
      <c r="B187" s="348"/>
      <c r="C187" s="34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7" t="s">
        <v>36</v>
      </c>
      <c r="B194" s="348"/>
      <c r="C194" s="349"/>
      <c r="D194" s="54">
        <f>SUM(B190:C193)</f>
        <v>0</v>
      </c>
    </row>
    <row r="195" spans="1:6" x14ac:dyDescent="0.3">
      <c r="A195" s="347" t="s">
        <v>295</v>
      </c>
      <c r="B195" s="348"/>
      <c r="C195" s="34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11">
        <f>COUNTIF('A5 Technique'!F17:F193,"ok")</f>
        <v>0</v>
      </c>
      <c r="F197" s="311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opLeftCell="A521" zoomScale="70" zoomScaleNormal="70" zoomScaleSheetLayoutView="100" workbookViewId="0">
      <selection activeCell="F531" sqref="F53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4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0"/>
      <c r="E1" s="340"/>
      <c r="F1" s="340"/>
      <c r="G1" s="340"/>
    </row>
    <row r="2" spans="1:7" ht="24" x14ac:dyDescent="0.45">
      <c r="C2" s="24">
        <v>1</v>
      </c>
      <c r="D2" s="259"/>
      <c r="E2" s="125"/>
      <c r="F2" s="199"/>
      <c r="G2" s="125"/>
    </row>
    <row r="3" spans="1:7" ht="24" x14ac:dyDescent="0.45">
      <c r="C3" s="24">
        <v>2</v>
      </c>
      <c r="D3" s="259"/>
      <c r="E3" s="125"/>
      <c r="F3" s="199"/>
      <c r="G3" s="125"/>
    </row>
    <row r="4" spans="1:7" ht="24" x14ac:dyDescent="0.45">
      <c r="C4" s="24" t="s">
        <v>32</v>
      </c>
      <c r="D4" s="259"/>
      <c r="E4" s="125"/>
      <c r="F4" s="199"/>
      <c r="G4" s="125"/>
    </row>
    <row r="5" spans="1:7" ht="24" x14ac:dyDescent="0.45">
      <c r="D5" s="259"/>
      <c r="E5" s="125"/>
      <c r="F5" s="199"/>
      <c r="G5" s="125"/>
    </row>
    <row r="6" spans="1:7" ht="24" x14ac:dyDescent="0.45">
      <c r="D6" s="259"/>
      <c r="E6" s="125"/>
      <c r="F6" s="199"/>
      <c r="G6" s="125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25"/>
    </row>
    <row r="8" spans="1:7" ht="29.25" x14ac:dyDescent="0.45">
      <c r="A8" s="342" t="str">
        <f>'Page de garde'!D18</f>
        <v>Ksour Essef</v>
      </c>
      <c r="B8" s="342"/>
      <c r="C8" s="342"/>
      <c r="D8" s="342"/>
      <c r="E8" s="342"/>
      <c r="F8" s="342"/>
      <c r="G8" s="125"/>
    </row>
    <row r="9" spans="1:7" ht="24" x14ac:dyDescent="0.45">
      <c r="A9" s="14" t="s">
        <v>42</v>
      </c>
      <c r="B9" s="343" t="s">
        <v>409</v>
      </c>
      <c r="C9" s="343"/>
      <c r="D9" s="343"/>
      <c r="E9" s="343"/>
      <c r="F9" s="343"/>
      <c r="G9" s="125"/>
    </row>
    <row r="10" spans="1:7" ht="24" x14ac:dyDescent="0.45">
      <c r="A10" s="15" t="s">
        <v>44</v>
      </c>
      <c r="B10" s="344" t="s">
        <v>432</v>
      </c>
      <c r="C10" s="344"/>
      <c r="D10" s="344"/>
      <c r="E10" s="344"/>
      <c r="F10" s="344"/>
      <c r="G10" s="125"/>
    </row>
    <row r="11" spans="1:7" ht="24" x14ac:dyDescent="0.45">
      <c r="A11" s="14" t="s">
        <v>43</v>
      </c>
      <c r="B11" s="339">
        <v>42794</v>
      </c>
      <c r="C11" s="339"/>
      <c r="D11" s="339"/>
      <c r="E11" s="339"/>
      <c r="F11" s="339"/>
      <c r="G11" s="125"/>
    </row>
    <row r="12" spans="1:7" ht="24" x14ac:dyDescent="0.45">
      <c r="A12" s="14" t="s">
        <v>239</v>
      </c>
      <c r="B12" s="337">
        <f>D549</f>
        <v>0.91693290734824284</v>
      </c>
      <c r="C12" s="337"/>
      <c r="D12" s="337"/>
      <c r="E12" s="337"/>
      <c r="F12" s="337"/>
      <c r="G12" s="125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42794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5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5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5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5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5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5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5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5"/>
      <c r="F33" s="204"/>
    </row>
    <row r="34" spans="1:7" ht="66" x14ac:dyDescent="0.3">
      <c r="A34" s="216" t="s">
        <v>153</v>
      </c>
      <c r="B34" s="130">
        <v>2</v>
      </c>
      <c r="C34" s="289" t="str">
        <f>IF(B34=0, -5, "0")</f>
        <v>0</v>
      </c>
      <c r="D34" s="94"/>
      <c r="E34" s="95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5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1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5"/>
      <c r="F37" s="204"/>
    </row>
    <row r="38" spans="1:7" x14ac:dyDescent="0.3">
      <c r="A38" s="331" t="s">
        <v>379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5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5"/>
      <c r="F40" s="204"/>
    </row>
    <row r="41" spans="1:7" ht="45" x14ac:dyDescent="0.3">
      <c r="A41" s="4" t="s">
        <v>249</v>
      </c>
      <c r="B41" s="130">
        <v>2</v>
      </c>
      <c r="C41" s="130"/>
      <c r="D41" s="251"/>
      <c r="E41" s="297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42794</v>
      </c>
      <c r="B49" s="124"/>
      <c r="C49" s="135"/>
      <c r="D49" s="124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ht="33" x14ac:dyDescent="0.3">
      <c r="A53" s="10" t="s">
        <v>99</v>
      </c>
      <c r="B53" s="130">
        <v>1</v>
      </c>
      <c r="C53" s="130"/>
      <c r="D53" s="138" t="s">
        <v>410</v>
      </c>
      <c r="E53" s="95"/>
      <c r="F53" s="204" t="s">
        <v>356</v>
      </c>
    </row>
    <row r="54" spans="1:7" ht="30" x14ac:dyDescent="0.3">
      <c r="A54" s="18" t="s">
        <v>229</v>
      </c>
      <c r="B54" s="130">
        <v>2</v>
      </c>
      <c r="C54" s="130"/>
      <c r="D54" s="138"/>
      <c r="E54" s="95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5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1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5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5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5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5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8" t="str">
        <f>IF(B65=0, -5, "0")</f>
        <v>0</v>
      </c>
      <c r="D65" s="149"/>
      <c r="E65" s="116"/>
      <c r="F65" s="204"/>
      <c r="G65" s="127"/>
    </row>
    <row r="66" spans="1:7" ht="33" x14ac:dyDescent="0.3">
      <c r="A66" s="8" t="s">
        <v>129</v>
      </c>
      <c r="B66" s="130">
        <v>1</v>
      </c>
      <c r="C66" s="130"/>
      <c r="D66" s="113" t="s">
        <v>412</v>
      </c>
      <c r="E66" s="95"/>
      <c r="F66" s="204" t="s">
        <v>357</v>
      </c>
    </row>
    <row r="67" spans="1:7" x14ac:dyDescent="0.3">
      <c r="A67" s="8" t="s">
        <v>110</v>
      </c>
      <c r="B67" s="130">
        <v>2</v>
      </c>
      <c r="C67" s="130"/>
      <c r="D67" s="113"/>
      <c r="E67" s="95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5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5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1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5"/>
      <c r="F71" s="204"/>
      <c r="G71" s="214"/>
    </row>
    <row r="72" spans="1:7" x14ac:dyDescent="0.3">
      <c r="A72" s="209" t="s">
        <v>382</v>
      </c>
      <c r="B72" s="130" t="s">
        <v>32</v>
      </c>
      <c r="C72" s="288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16"/>
      <c r="F75" s="204"/>
      <c r="G75" s="214"/>
    </row>
    <row r="76" spans="1:7" s="112" customFormat="1" ht="49.5" x14ac:dyDescent="0.3">
      <c r="A76" s="70" t="s">
        <v>156</v>
      </c>
      <c r="B76" s="130">
        <v>0</v>
      </c>
      <c r="C76" s="131"/>
      <c r="D76" s="138" t="s">
        <v>416</v>
      </c>
      <c r="E76" s="113" t="s">
        <v>417</v>
      </c>
      <c r="F76" s="204" t="s">
        <v>357</v>
      </c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1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298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1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1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1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1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31</v>
      </c>
    </row>
    <row r="85" spans="1:7" x14ac:dyDescent="0.3">
      <c r="A85" s="5" t="s">
        <v>35</v>
      </c>
      <c r="B85" s="132"/>
      <c r="C85" s="133"/>
      <c r="D85" s="134">
        <f>D84/(COUNT(B65:C83)*2)</f>
        <v>0.91176470588235292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33" x14ac:dyDescent="0.3">
      <c r="A88" s="4" t="s">
        <v>96</v>
      </c>
      <c r="B88" s="130">
        <v>1</v>
      </c>
      <c r="C88" s="130"/>
      <c r="D88" s="137" t="s">
        <v>411</v>
      </c>
      <c r="E88" s="95"/>
      <c r="F88" s="204" t="s">
        <v>356</v>
      </c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5"/>
      <c r="F89" s="204"/>
    </row>
    <row r="90" spans="1:7" ht="31.5" customHeight="1" x14ac:dyDescent="0.3">
      <c r="A90" s="8" t="s">
        <v>222</v>
      </c>
      <c r="B90" s="130">
        <v>1</v>
      </c>
      <c r="C90" s="130"/>
      <c r="D90" s="129" t="s">
        <v>413</v>
      </c>
      <c r="E90" s="95"/>
      <c r="F90" s="204" t="s">
        <v>356</v>
      </c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16"/>
      <c r="F91" s="204"/>
      <c r="G91" s="127"/>
    </row>
    <row r="92" spans="1:7" ht="49.5" x14ac:dyDescent="0.3">
      <c r="A92" s="70" t="s">
        <v>384</v>
      </c>
      <c r="B92" s="130">
        <v>0</v>
      </c>
      <c r="C92" s="218"/>
      <c r="D92" s="147" t="s">
        <v>414</v>
      </c>
      <c r="E92" s="147" t="s">
        <v>415</v>
      </c>
      <c r="F92" s="204" t="s">
        <v>356</v>
      </c>
    </row>
    <row r="93" spans="1:7" x14ac:dyDescent="0.3">
      <c r="A93" s="4" t="s">
        <v>359</v>
      </c>
      <c r="B93" s="130">
        <v>2</v>
      </c>
      <c r="C93" s="130"/>
      <c r="D93" s="129"/>
      <c r="E93" s="95"/>
      <c r="F93" s="204"/>
    </row>
    <row r="94" spans="1:7" x14ac:dyDescent="0.3">
      <c r="A94" s="331" t="s">
        <v>379</v>
      </c>
      <c r="B94" s="332"/>
      <c r="C94" s="332"/>
      <c r="D94" s="332"/>
      <c r="E94" s="332"/>
      <c r="F94" s="333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1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1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1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1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97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18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0.81818181818181823</v>
      </c>
    </row>
    <row r="102" spans="1:7" ht="18" x14ac:dyDescent="0.35">
      <c r="A102" s="42" t="s">
        <v>61</v>
      </c>
      <c r="B102" s="152"/>
      <c r="C102" s="153"/>
      <c r="D102" s="143">
        <f>SUM(D84,D100,D61)</f>
        <v>64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0.88888888888888884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42794</v>
      </c>
      <c r="B106" s="124"/>
      <c r="C106" s="135"/>
      <c r="D106" s="124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5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1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5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5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5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5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299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1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1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5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5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5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5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0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16"/>
      <c r="F130" s="204"/>
    </row>
    <row r="131" spans="1:7" ht="30" x14ac:dyDescent="0.3">
      <c r="A131" s="209" t="s">
        <v>380</v>
      </c>
      <c r="B131" s="130">
        <v>2</v>
      </c>
      <c r="C131" s="290" t="str">
        <f>IF(B131=0, -5, "0")</f>
        <v>0</v>
      </c>
      <c r="D131" s="95"/>
      <c r="E131" s="95"/>
      <c r="F131" s="204"/>
      <c r="G131" s="127"/>
    </row>
    <row r="132" spans="1:7" ht="33" x14ac:dyDescent="0.3">
      <c r="A132" s="210" t="s">
        <v>157</v>
      </c>
      <c r="B132" s="130">
        <v>1</v>
      </c>
      <c r="C132" s="150" t="str">
        <f>IF(B132=0, -5, "0")</f>
        <v>0</v>
      </c>
      <c r="D132" s="295" t="s">
        <v>420</v>
      </c>
      <c r="E132" s="95"/>
      <c r="F132" s="204" t="s">
        <v>356</v>
      </c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298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1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5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5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1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1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5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5"/>
      <c r="F146" s="204"/>
    </row>
    <row r="147" spans="1:7" s="112" customFormat="1" ht="66" x14ac:dyDescent="0.3">
      <c r="A147" s="238" t="s">
        <v>404</v>
      </c>
      <c r="B147" s="130">
        <v>0</v>
      </c>
      <c r="C147" s="150">
        <f>IF(B147=0, -5, "0")</f>
        <v>-5</v>
      </c>
      <c r="D147" s="116" t="s">
        <v>418</v>
      </c>
      <c r="E147" s="116" t="s">
        <v>419</v>
      </c>
      <c r="F147" s="204" t="s">
        <v>356</v>
      </c>
      <c r="G147" s="127"/>
    </row>
    <row r="148" spans="1:7" s="112" customFormat="1" ht="18" customHeight="1" x14ac:dyDescent="0.35">
      <c r="A148" s="334" t="s">
        <v>379</v>
      </c>
      <c r="B148" s="335"/>
      <c r="C148" s="335"/>
      <c r="D148" s="33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97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13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0.59090909090909094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62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0.86111111111111116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42794</v>
      </c>
      <c r="B161" s="124"/>
      <c r="C161" s="135"/>
      <c r="D161" s="127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5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5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5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5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5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5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5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411</v>
      </c>
      <c r="E176" s="95"/>
      <c r="F176" s="204" t="s">
        <v>356</v>
      </c>
    </row>
    <row r="177" spans="1:7" x14ac:dyDescent="0.3">
      <c r="A177" s="4" t="s">
        <v>122</v>
      </c>
      <c r="B177" s="130">
        <v>2</v>
      </c>
      <c r="C177" s="130"/>
      <c r="D177" s="113"/>
      <c r="E177" s="95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5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5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1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1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5"/>
      <c r="F185" s="204"/>
    </row>
    <row r="186" spans="1:7" ht="115.5" customHeight="1" x14ac:dyDescent="0.35">
      <c r="A186" s="266" t="s">
        <v>186</v>
      </c>
      <c r="B186" s="130">
        <v>0</v>
      </c>
      <c r="C186" s="136">
        <f>IF(B186=0, -10, "0")</f>
        <v>-10</v>
      </c>
      <c r="D186" s="296" t="s">
        <v>421</v>
      </c>
      <c r="E186" s="95" t="s">
        <v>422</v>
      </c>
      <c r="F186" s="204" t="s">
        <v>357</v>
      </c>
    </row>
    <row r="187" spans="1:7" x14ac:dyDescent="0.3">
      <c r="A187" s="70" t="s">
        <v>251</v>
      </c>
      <c r="B187" s="130">
        <v>2</v>
      </c>
      <c r="C187" s="130"/>
      <c r="D187" s="116"/>
      <c r="E187" s="95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298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1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5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5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5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1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1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1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1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1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97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0.765625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42794</v>
      </c>
      <c r="B208" s="124"/>
      <c r="C208" s="135"/>
      <c r="D208" s="124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5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1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5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5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5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5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5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5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5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5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1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5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5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5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5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5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5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5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5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5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298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5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5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5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1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36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5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5"/>
      <c r="F249" s="204"/>
    </row>
    <row r="250" spans="1:7" ht="49.5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 t="s">
        <v>423</v>
      </c>
      <c r="E250" s="116"/>
      <c r="F250" s="204" t="s">
        <v>356</v>
      </c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1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5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5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1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5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1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1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16"/>
      <c r="F260" s="204"/>
      <c r="G260" s="127"/>
    </row>
    <row r="261" spans="1:7" ht="45" x14ac:dyDescent="0.3">
      <c r="A261" s="55" t="s">
        <v>249</v>
      </c>
      <c r="B261" s="130">
        <v>2</v>
      </c>
      <c r="C261" s="140"/>
      <c r="D261" s="251">
        <v>1</v>
      </c>
      <c r="E261" s="297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1</v>
      </c>
    </row>
    <row r="267" spans="1:7" s="16" customFormat="1" ht="18" x14ac:dyDescent="0.35">
      <c r="A267" s="19"/>
      <c r="B267" s="163"/>
      <c r="C267" s="163"/>
      <c r="D267" s="164"/>
      <c r="E267" s="21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42794</v>
      </c>
      <c r="B269" s="124"/>
      <c r="C269" s="135"/>
      <c r="D269" s="124"/>
      <c r="E269" s="214"/>
      <c r="F269" s="206"/>
      <c r="G269" s="214"/>
    </row>
    <row r="270" spans="1:7" s="16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1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1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1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1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1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1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1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1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1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1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1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1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E285" s="214"/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E286" s="214"/>
      <c r="F286" s="206"/>
      <c r="G286" s="214"/>
    </row>
    <row r="287" spans="1:7" s="16" customFormat="1" x14ac:dyDescent="0.3">
      <c r="A287" s="145"/>
      <c r="B287" s="124"/>
      <c r="C287" s="135"/>
      <c r="D287" s="124"/>
      <c r="E287" s="21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1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1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1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1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1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1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1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1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1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1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1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298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1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1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1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1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16"/>
      <c r="F309" s="204" t="s">
        <v>356</v>
      </c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1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1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16"/>
      <c r="F312" s="204"/>
      <c r="G312" s="214"/>
    </row>
    <row r="313" spans="1:7" s="16" customFormat="1" ht="45" x14ac:dyDescent="0.3">
      <c r="A313" s="56" t="s">
        <v>249</v>
      </c>
      <c r="B313" s="130">
        <v>2</v>
      </c>
      <c r="C313" s="140"/>
      <c r="D313" s="251">
        <v>1</v>
      </c>
      <c r="E313" s="297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48</v>
      </c>
      <c r="E314" s="214"/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E315" s="214"/>
      <c r="F315" s="206"/>
      <c r="G315" s="214"/>
    </row>
    <row r="316" spans="1:7" s="16" customFormat="1" x14ac:dyDescent="0.3">
      <c r="A316" s="145"/>
      <c r="B316" s="124"/>
      <c r="C316" s="135"/>
      <c r="D316" s="124"/>
      <c r="E316" s="21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72</v>
      </c>
      <c r="E317" s="214"/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E318" s="214"/>
      <c r="F318" s="206"/>
      <c r="G318" s="214"/>
    </row>
    <row r="319" spans="1:7" s="16" customFormat="1" ht="18" x14ac:dyDescent="0.35">
      <c r="A319" s="19"/>
      <c r="B319" s="163"/>
      <c r="C319" s="163"/>
      <c r="D319" s="164"/>
      <c r="E319" s="21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42794</v>
      </c>
      <c r="B321" s="124"/>
      <c r="C321" s="135"/>
      <c r="D321" s="127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5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5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5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5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5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5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5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1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5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5"/>
      <c r="F339" s="204"/>
    </row>
    <row r="340" spans="1:7" ht="36" x14ac:dyDescent="0.35">
      <c r="A340" s="210" t="s">
        <v>318</v>
      </c>
      <c r="B340" s="130">
        <v>1</v>
      </c>
      <c r="C340" s="150" t="str">
        <f>IF(B340=0, -5, "0")</f>
        <v>0</v>
      </c>
      <c r="D340" s="167" t="s">
        <v>424</v>
      </c>
      <c r="E340" s="95"/>
      <c r="F340" s="204" t="s">
        <v>357</v>
      </c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5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5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5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5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5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5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7"/>
      <c r="E350" s="287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1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1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97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42794</v>
      </c>
      <c r="B361" s="124"/>
      <c r="C361" s="135"/>
      <c r="D361" s="124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5"/>
      <c r="F365" s="204"/>
    </row>
    <row r="366" spans="1:7" x14ac:dyDescent="0.3">
      <c r="A366" s="70" t="s">
        <v>49</v>
      </c>
      <c r="B366" s="130">
        <v>2</v>
      </c>
      <c r="C366" s="130"/>
      <c r="E366" s="95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5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5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5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5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5"/>
      <c r="F371" s="204"/>
      <c r="G371" s="127"/>
    </row>
    <row r="372" spans="1:7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1</v>
      </c>
      <c r="C377" s="130"/>
      <c r="D377" s="95" t="s">
        <v>425</v>
      </c>
      <c r="E377" s="95"/>
      <c r="F377" s="204" t="s">
        <v>357</v>
      </c>
      <c r="G377" s="127"/>
    </row>
    <row r="378" spans="1:7" ht="99.75" x14ac:dyDescent="0.35">
      <c r="A378" s="261" t="s">
        <v>7</v>
      </c>
      <c r="B378" s="130">
        <v>0</v>
      </c>
      <c r="C378" s="136">
        <f>IF(B378=0, -10, IF(B378=1, -5, "0"))</f>
        <v>-10</v>
      </c>
      <c r="D378" s="95" t="s">
        <v>426</v>
      </c>
      <c r="E378" s="116"/>
      <c r="F378" s="204" t="s">
        <v>356</v>
      </c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5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5"/>
      <c r="F380" s="204"/>
      <c r="G380" s="127"/>
    </row>
    <row r="381" spans="1:7" x14ac:dyDescent="0.3">
      <c r="A381" s="291" t="s">
        <v>101</v>
      </c>
      <c r="B381" s="130">
        <v>2</v>
      </c>
      <c r="C381" s="280" t="str">
        <f>IF(B381=0, -5, "0")</f>
        <v>0</v>
      </c>
      <c r="D381" s="149"/>
      <c r="E381" s="95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5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5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5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97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0.25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19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0.55882352941176472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42794</v>
      </c>
      <c r="B394" s="124"/>
      <c r="C394" s="135"/>
      <c r="D394" s="127"/>
      <c r="G394" s="127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5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28"/>
      <c r="F399" s="204"/>
    </row>
    <row r="400" spans="1:7" ht="36" x14ac:dyDescent="0.3">
      <c r="A400" s="10" t="s">
        <v>27</v>
      </c>
      <c r="B400" s="130">
        <v>2</v>
      </c>
      <c r="C400" s="130"/>
      <c r="D400" s="154" t="s">
        <v>427</v>
      </c>
      <c r="E400" s="95"/>
      <c r="F400" s="204" t="s">
        <v>357</v>
      </c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5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5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5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5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5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5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5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5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5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5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5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5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5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5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5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1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5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5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5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5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5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5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5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5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97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27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42794</v>
      </c>
      <c r="B447" s="124"/>
      <c r="C447" s="135"/>
      <c r="D447" s="124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5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5"/>
      <c r="F452" s="204"/>
    </row>
    <row r="453" spans="1:6" ht="49.5" x14ac:dyDescent="0.3">
      <c r="A453" s="6" t="s">
        <v>113</v>
      </c>
      <c r="B453" s="130">
        <v>0</v>
      </c>
      <c r="C453" s="130"/>
      <c r="D453" s="95" t="s">
        <v>428</v>
      </c>
      <c r="E453" s="95" t="s">
        <v>429</v>
      </c>
      <c r="F453" s="204" t="s">
        <v>356</v>
      </c>
    </row>
    <row r="454" spans="1:6" x14ac:dyDescent="0.3">
      <c r="A454" s="9" t="s">
        <v>175</v>
      </c>
      <c r="B454" s="130">
        <v>2</v>
      </c>
      <c r="C454" s="131"/>
      <c r="D454" s="116"/>
      <c r="E454" s="95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5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5"/>
      <c r="F456" s="204"/>
    </row>
    <row r="457" spans="1:6" x14ac:dyDescent="0.3">
      <c r="A457" s="5" t="s">
        <v>36</v>
      </c>
      <c r="B457" s="5"/>
      <c r="C457" s="5"/>
      <c r="D457" s="5">
        <f>SUM(B451:C456)</f>
        <v>10</v>
      </c>
    </row>
    <row r="458" spans="1:6" x14ac:dyDescent="0.3">
      <c r="A458" s="5" t="s">
        <v>35</v>
      </c>
      <c r="B458" s="132"/>
      <c r="C458" s="133"/>
      <c r="D458" s="134">
        <f>D457/(COUNT(B451:C456)*2)</f>
        <v>0.83333333333333337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ht="33" x14ac:dyDescent="0.3">
      <c r="A461" s="209" t="s">
        <v>114</v>
      </c>
      <c r="B461" s="130">
        <v>1</v>
      </c>
      <c r="C461" s="150" t="str">
        <f>IF(B461=0, -5, "0")</f>
        <v>0</v>
      </c>
      <c r="D461" s="95" t="s">
        <v>430</v>
      </c>
      <c r="E461" s="95"/>
      <c r="F461" s="204" t="s">
        <v>356</v>
      </c>
    </row>
    <row r="462" spans="1:6" x14ac:dyDescent="0.3">
      <c r="A462" s="70" t="s">
        <v>243</v>
      </c>
      <c r="B462" s="130">
        <v>2</v>
      </c>
      <c r="C462" s="130"/>
      <c r="D462" s="95"/>
      <c r="E462" s="95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5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5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5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5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1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1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1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5"/>
      <c r="F470" s="204"/>
    </row>
    <row r="471" spans="1:7" x14ac:dyDescent="0.3">
      <c r="A471" s="324" t="s">
        <v>379</v>
      </c>
      <c r="B471" s="325"/>
      <c r="C471" s="325"/>
      <c r="D471" s="325"/>
      <c r="E471" s="325"/>
      <c r="F471" s="32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1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1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1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1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97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39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0.9285714285714286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6" t="s">
        <v>367</v>
      </c>
      <c r="B483" s="326"/>
      <c r="C483" s="326"/>
      <c r="D483" s="326"/>
      <c r="E483" s="185"/>
      <c r="F483" s="201"/>
    </row>
    <row r="484" spans="1:7" x14ac:dyDescent="0.3">
      <c r="A484" s="74">
        <f>B11</f>
        <v>42794</v>
      </c>
      <c r="B484" s="124"/>
      <c r="C484" s="135"/>
      <c r="D484" s="124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5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5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5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1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1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280">
        <v>2</v>
      </c>
      <c r="C496" s="130"/>
      <c r="D496" s="95"/>
      <c r="E496" s="95"/>
      <c r="F496" s="204" t="s">
        <v>356</v>
      </c>
    </row>
    <row r="497" spans="1:7" x14ac:dyDescent="0.3">
      <c r="A497" s="9" t="s">
        <v>29</v>
      </c>
      <c r="B497" s="280">
        <v>2</v>
      </c>
      <c r="C497" s="130"/>
      <c r="D497" s="95"/>
      <c r="E497" s="95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97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27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42794</v>
      </c>
      <c r="B506" s="124"/>
      <c r="C506" s="135"/>
      <c r="D506" s="124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2</v>
      </c>
      <c r="C509" s="130"/>
      <c r="D509" s="95"/>
      <c r="E509" s="95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5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5"/>
      <c r="F511" s="204"/>
    </row>
    <row r="512" spans="1:7" ht="45" x14ac:dyDescent="0.3">
      <c r="A512" s="62" t="s">
        <v>249</v>
      </c>
      <c r="B512" s="130">
        <v>2</v>
      </c>
      <c r="C512" s="140"/>
      <c r="D512" s="251">
        <v>1</v>
      </c>
      <c r="E512" s="300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42794</v>
      </c>
      <c r="B517" s="124"/>
      <c r="C517" s="135"/>
      <c r="D517" s="124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>
        <v>2</v>
      </c>
      <c r="C520" s="130"/>
      <c r="D520" s="95"/>
      <c r="E520" s="95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/>
      <c r="E521" s="95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5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5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5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5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5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5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8" t="str">
        <f>IF(B528=0, -5, "0")</f>
        <v>0</v>
      </c>
      <c r="D528" s="174"/>
      <c r="E528" s="11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5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1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 t="s">
        <v>431</v>
      </c>
      <c r="E531" s="11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97"/>
      <c r="F532" s="253"/>
    </row>
    <row r="533" spans="1:7" x14ac:dyDescent="0.3">
      <c r="A533" s="5" t="s">
        <v>36</v>
      </c>
      <c r="B533" s="5"/>
      <c r="C533" s="5"/>
      <c r="D533" s="5">
        <f>SUM(B520:C532)</f>
        <v>20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42794</v>
      </c>
      <c r="B537" s="124"/>
      <c r="C537" s="135"/>
      <c r="D537" s="124"/>
      <c r="G537" s="127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5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5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5"/>
      <c r="F542" s="204"/>
    </row>
    <row r="543" spans="1:7" ht="45" x14ac:dyDescent="0.3">
      <c r="A543" s="66" t="s">
        <v>249</v>
      </c>
      <c r="B543" s="130">
        <v>2</v>
      </c>
      <c r="C543" s="130"/>
      <c r="D543" s="251">
        <v>1</v>
      </c>
      <c r="E543" s="297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0.91693290734824284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20:B532 B21:B24 B509:B512 B39:B41 B53:B60 B65:B83 B29:B37 B95:B99 B110:B116 B121:B138 B88:B93 B149:B153 B165:B171 B143:B147 B196:B200 B212:B221 B226:B243 B176:B194 B257:B261 B273:B284 B248:B255 B309:B313 B325:B332 B289:B307 B350:B353 B365:B372 B337:B348 B384:B386 B398:B405 B410:B416 B421:B425 B377:B382 B436:B439 B451:B456 B430:B434 B472:B476 B461:B470 B488:B49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96:B498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38" zoomScale="90" zoomScaleNormal="90" workbookViewId="0">
      <selection activeCell="H146" sqref="H146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301" customWidth="1"/>
    <col min="5" max="5" width="23" style="301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0"/>
      <c r="E1" s="340"/>
      <c r="F1" s="340"/>
      <c r="G1" s="340"/>
    </row>
    <row r="2" spans="1:7" s="12" customFormat="1" ht="24" x14ac:dyDescent="0.45">
      <c r="A2" s="11"/>
      <c r="B2" s="24">
        <v>1</v>
      </c>
      <c r="D2" s="125"/>
      <c r="E2" s="125"/>
      <c r="F2" s="249"/>
      <c r="G2" s="125"/>
    </row>
    <row r="3" spans="1:7" s="12" customFormat="1" ht="24" x14ac:dyDescent="0.45">
      <c r="A3" s="11"/>
      <c r="B3" s="24">
        <v>2</v>
      </c>
      <c r="D3" s="125"/>
      <c r="E3" s="125"/>
      <c r="F3" s="249"/>
      <c r="G3" s="125"/>
    </row>
    <row r="4" spans="1:7" s="12" customFormat="1" ht="16.5" customHeight="1" x14ac:dyDescent="0.45">
      <c r="A4" s="11"/>
      <c r="B4" s="24" t="s">
        <v>32</v>
      </c>
      <c r="D4" s="301"/>
      <c r="E4" s="125"/>
      <c r="F4" s="249"/>
      <c r="G4" s="125"/>
    </row>
    <row r="5" spans="1:7" s="12" customFormat="1" ht="16.5" customHeight="1" x14ac:dyDescent="0.45">
      <c r="A5" s="11"/>
      <c r="D5" s="125"/>
      <c r="E5" s="125"/>
      <c r="F5" s="249"/>
      <c r="G5" s="125"/>
    </row>
    <row r="6" spans="1:7" s="12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25"/>
    </row>
    <row r="7" spans="1:7" s="12" customFormat="1" ht="21.75" customHeight="1" x14ac:dyDescent="0.45">
      <c r="A7" s="342" t="str">
        <f>'A1 Exploitation'!A8:F8</f>
        <v>Ksour Essef</v>
      </c>
      <c r="B7" s="342"/>
      <c r="C7" s="342"/>
      <c r="D7" s="342"/>
      <c r="E7" s="342"/>
      <c r="F7" s="342"/>
      <c r="G7" s="125"/>
    </row>
    <row r="8" spans="1:7" s="12" customFormat="1" ht="24" x14ac:dyDescent="0.45">
      <c r="A8" s="14" t="s">
        <v>42</v>
      </c>
      <c r="B8" s="363" t="str">
        <f>'A1 Exploitation'!B9:F9</f>
        <v>Dr Hatem KARAA</v>
      </c>
      <c r="C8" s="363"/>
      <c r="D8" s="363"/>
      <c r="E8" s="363"/>
      <c r="F8" s="363"/>
      <c r="G8" s="125"/>
    </row>
    <row r="9" spans="1:7" s="12" customFormat="1" ht="24" x14ac:dyDescent="0.45">
      <c r="A9" s="15" t="s">
        <v>44</v>
      </c>
      <c r="B9" s="364" t="str">
        <f>'A1 Exploitation'!B10:F10</f>
        <v>Mohamed Ayat et chefs rayons</v>
      </c>
      <c r="C9" s="364"/>
      <c r="D9" s="364"/>
      <c r="E9" s="364"/>
      <c r="F9" s="364"/>
      <c r="G9" s="125"/>
    </row>
    <row r="10" spans="1:7" s="12" customFormat="1" ht="24" x14ac:dyDescent="0.45">
      <c r="A10" s="14" t="s">
        <v>43</v>
      </c>
      <c r="B10" s="361">
        <f>'A1 Exploitation'!B11:F11</f>
        <v>42794</v>
      </c>
      <c r="C10" s="361"/>
      <c r="D10" s="361"/>
      <c r="E10" s="361"/>
      <c r="F10" s="361"/>
      <c r="G10" s="125"/>
    </row>
    <row r="11" spans="1:7" s="12" customFormat="1" ht="24" x14ac:dyDescent="0.45">
      <c r="A11" s="14" t="s">
        <v>294</v>
      </c>
      <c r="B11" s="359">
        <f>D199</f>
        <v>0.9358974358974359</v>
      </c>
      <c r="C11" s="359"/>
      <c r="D11" s="359"/>
      <c r="E11" s="359"/>
      <c r="F11" s="359"/>
      <c r="G11" s="125"/>
    </row>
    <row r="12" spans="1:7" s="12" customFormat="1" ht="22.5" x14ac:dyDescent="0.45">
      <c r="A12" s="11"/>
      <c r="D12" s="338"/>
      <c r="E12" s="338"/>
      <c r="F12" s="338"/>
      <c r="G12" s="338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60" t="s">
        <v>46</v>
      </c>
      <c r="E13" s="360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60"/>
      <c r="E14" s="360"/>
      <c r="F14" s="322"/>
      <c r="G14" s="127"/>
    </row>
    <row r="15" spans="1:7" x14ac:dyDescent="0.3">
      <c r="A15" s="17"/>
      <c r="B15" s="17"/>
      <c r="C15" s="17"/>
      <c r="D15" s="23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26" t="s">
        <v>356</v>
      </c>
    </row>
    <row r="17" spans="1:7" ht="33" x14ac:dyDescent="0.3">
      <c r="A17" s="17" t="s">
        <v>269</v>
      </c>
      <c r="B17" s="94">
        <v>0</v>
      </c>
      <c r="C17" s="94"/>
      <c r="D17" s="95" t="s">
        <v>433</v>
      </c>
      <c r="E17" s="95" t="s">
        <v>434</v>
      </c>
      <c r="F17" s="94" t="s">
        <v>357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5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5"/>
      <c r="F20" s="94"/>
    </row>
    <row r="21" spans="1:7" x14ac:dyDescent="0.3">
      <c r="A21" s="44" t="s">
        <v>210</v>
      </c>
      <c r="B21" s="94">
        <v>2</v>
      </c>
      <c r="C21" s="94"/>
      <c r="D21" s="96"/>
      <c r="E21" s="95"/>
      <c r="F21" s="94"/>
    </row>
    <row r="22" spans="1:7" x14ac:dyDescent="0.3">
      <c r="A22" s="356" t="s">
        <v>36</v>
      </c>
      <c r="B22" s="352"/>
      <c r="C22" s="353"/>
      <c r="D22" s="293">
        <f>SUM(B17:C21)</f>
        <v>8</v>
      </c>
    </row>
    <row r="23" spans="1:7" x14ac:dyDescent="0.3">
      <c r="A23" s="347" t="s">
        <v>295</v>
      </c>
      <c r="B23" s="348"/>
      <c r="C23" s="349"/>
      <c r="D23" s="32">
        <f>D22/(COUNT(B17:C21)*2)</f>
        <v>0.8</v>
      </c>
    </row>
    <row r="24" spans="1:7" s="22" customFormat="1" x14ac:dyDescent="0.3">
      <c r="A24" s="26"/>
      <c r="B24" s="27"/>
      <c r="C24" s="27"/>
      <c r="D24" s="31"/>
      <c r="E24" s="126"/>
      <c r="G24" s="126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 t="s">
        <v>435</v>
      </c>
      <c r="E27" s="95"/>
      <c r="F27" s="94"/>
    </row>
    <row r="28" spans="1:7" x14ac:dyDescent="0.3">
      <c r="A28" s="44" t="s">
        <v>370</v>
      </c>
      <c r="B28" s="94">
        <v>2</v>
      </c>
      <c r="C28" s="94"/>
      <c r="D28" s="95"/>
      <c r="E28" s="95"/>
      <c r="F28" s="94"/>
    </row>
    <row r="29" spans="1:7" x14ac:dyDescent="0.3">
      <c r="A29" s="17" t="s">
        <v>280</v>
      </c>
      <c r="B29" s="94">
        <v>2</v>
      </c>
      <c r="C29" s="94"/>
      <c r="D29" s="95"/>
      <c r="E29" s="95"/>
      <c r="F29" s="94"/>
    </row>
    <row r="30" spans="1:7" x14ac:dyDescent="0.3">
      <c r="A30" s="17" t="s">
        <v>288</v>
      </c>
      <c r="B30" s="94">
        <v>2</v>
      </c>
      <c r="C30" s="94"/>
      <c r="D30" s="98"/>
      <c r="E30" s="95"/>
      <c r="F30" s="94"/>
    </row>
    <row r="31" spans="1:7" x14ac:dyDescent="0.3">
      <c r="A31" s="17" t="s">
        <v>82</v>
      </c>
      <c r="B31" s="94">
        <v>2</v>
      </c>
      <c r="C31" s="94"/>
      <c r="D31" s="98"/>
      <c r="E31" s="95"/>
      <c r="F31" s="94"/>
    </row>
    <row r="32" spans="1:7" x14ac:dyDescent="0.3">
      <c r="A32" s="17" t="s">
        <v>293</v>
      </c>
      <c r="B32" s="94">
        <v>2</v>
      </c>
      <c r="C32" s="94"/>
      <c r="D32" s="98"/>
      <c r="E32" s="95"/>
      <c r="F32" s="94"/>
    </row>
    <row r="33" spans="1:7" x14ac:dyDescent="0.3">
      <c r="A33" s="347" t="s">
        <v>36</v>
      </c>
      <c r="B33" s="348"/>
      <c r="C33" s="349"/>
      <c r="D33" s="292">
        <f>SUM(B26:C32)</f>
        <v>14</v>
      </c>
    </row>
    <row r="34" spans="1:7" x14ac:dyDescent="0.3">
      <c r="A34" s="347" t="s">
        <v>295</v>
      </c>
      <c r="B34" s="348"/>
      <c r="C34" s="349"/>
      <c r="D34" s="32">
        <f>D33/(COUNT(B26:C32)*2)</f>
        <v>1</v>
      </c>
    </row>
    <row r="35" spans="1:7" s="22" customFormat="1" x14ac:dyDescent="0.3">
      <c r="A35" s="26"/>
      <c r="B35" s="27"/>
      <c r="C35" s="27"/>
      <c r="D35" s="31"/>
      <c r="E35" s="126"/>
      <c r="G35" s="126"/>
    </row>
    <row r="36" spans="1:7" s="22" customFormat="1" ht="19.5" x14ac:dyDescent="0.4">
      <c r="A36" s="345" t="s">
        <v>219</v>
      </c>
      <c r="B36" s="346"/>
      <c r="C36" s="346"/>
      <c r="D36" s="346"/>
      <c r="E36" s="346"/>
      <c r="F36" s="346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5"/>
      <c r="F37" s="94" t="s">
        <v>356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 t="s">
        <v>436</v>
      </c>
      <c r="E38" s="95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5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5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5"/>
      <c r="F41" s="94"/>
      <c r="G41" s="126"/>
    </row>
    <row r="42" spans="1:7" s="22" customFormat="1" x14ac:dyDescent="0.3">
      <c r="A42" s="347" t="s">
        <v>36</v>
      </c>
      <c r="B42" s="348"/>
      <c r="C42" s="349"/>
      <c r="D42" s="292">
        <f>SUM(B37:C41)</f>
        <v>10</v>
      </c>
      <c r="E42" s="301"/>
      <c r="F42" s="13"/>
      <c r="G42" s="126"/>
    </row>
    <row r="43" spans="1:7" s="22" customFormat="1" x14ac:dyDescent="0.3">
      <c r="A43" s="347" t="s">
        <v>295</v>
      </c>
      <c r="B43" s="348"/>
      <c r="C43" s="349"/>
      <c r="D43" s="32">
        <f>D42/(COUNT(B37:C41)*2)</f>
        <v>1</v>
      </c>
      <c r="E43" s="301"/>
      <c r="F43" s="13"/>
      <c r="G43" s="126"/>
    </row>
    <row r="44" spans="1:7" s="22" customFormat="1" x14ac:dyDescent="0.3">
      <c r="A44" s="47"/>
      <c r="B44" s="48"/>
      <c r="C44" s="48"/>
      <c r="D44" s="304"/>
      <c r="E44" s="126"/>
      <c r="G44" s="126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7" t="s">
        <v>270</v>
      </c>
      <c r="B46" s="94">
        <v>1</v>
      </c>
      <c r="C46" s="94"/>
      <c r="D46" s="95" t="s">
        <v>437</v>
      </c>
      <c r="E46" s="95"/>
      <c r="F46" s="94" t="s">
        <v>357</v>
      </c>
    </row>
    <row r="47" spans="1:7" x14ac:dyDescent="0.3">
      <c r="A47" s="17" t="s">
        <v>83</v>
      </c>
      <c r="B47" s="94">
        <v>2</v>
      </c>
      <c r="C47" s="94"/>
      <c r="D47" s="98"/>
      <c r="E47" s="95"/>
      <c r="F47" s="94"/>
    </row>
    <row r="48" spans="1:7" x14ac:dyDescent="0.3">
      <c r="A48" s="17" t="s">
        <v>231</v>
      </c>
      <c r="B48" s="94">
        <v>2</v>
      </c>
      <c r="C48" s="94"/>
      <c r="D48" s="95"/>
      <c r="E48" s="95"/>
      <c r="F48" s="94"/>
    </row>
    <row r="49" spans="1:7" x14ac:dyDescent="0.3">
      <c r="A49" s="17" t="s">
        <v>24</v>
      </c>
      <c r="B49" s="94">
        <v>2</v>
      </c>
      <c r="C49" s="94"/>
      <c r="D49" s="95"/>
      <c r="E49" s="95"/>
      <c r="F49" s="94"/>
    </row>
    <row r="50" spans="1:7" x14ac:dyDescent="0.3">
      <c r="A50" s="17" t="s">
        <v>84</v>
      </c>
      <c r="B50" s="94">
        <v>2</v>
      </c>
      <c r="C50" s="94"/>
      <c r="D50" s="95"/>
      <c r="E50" s="95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5"/>
      <c r="F51" s="94"/>
    </row>
    <row r="52" spans="1:7" x14ac:dyDescent="0.3">
      <c r="A52" s="347" t="s">
        <v>36</v>
      </c>
      <c r="B52" s="348"/>
      <c r="C52" s="349"/>
      <c r="D52" s="292">
        <f>SUM(B46:C51)</f>
        <v>11</v>
      </c>
    </row>
    <row r="53" spans="1:7" x14ac:dyDescent="0.3">
      <c r="A53" s="347" t="s">
        <v>295</v>
      </c>
      <c r="B53" s="348"/>
      <c r="C53" s="349"/>
      <c r="D53" s="32">
        <f>D52/(COUNT(B46:C51)*2)</f>
        <v>0.91666666666666663</v>
      </c>
    </row>
    <row r="54" spans="1:7" s="22" customFormat="1" x14ac:dyDescent="0.3">
      <c r="A54" s="26"/>
      <c r="B54" s="27"/>
      <c r="C54" s="27"/>
      <c r="D54" s="31"/>
      <c r="E54" s="126"/>
      <c r="G54" s="126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5" t="s">
        <v>440</v>
      </c>
      <c r="E56" s="95"/>
      <c r="F56" s="94"/>
    </row>
    <row r="57" spans="1:7" x14ac:dyDescent="0.3">
      <c r="A57" s="21" t="s">
        <v>168</v>
      </c>
      <c r="B57" s="94">
        <v>2</v>
      </c>
      <c r="C57" s="94"/>
      <c r="D57" s="95"/>
      <c r="E57" s="302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49.5" x14ac:dyDescent="0.3">
      <c r="A59" s="23" t="s">
        <v>92</v>
      </c>
      <c r="B59" s="94">
        <v>0</v>
      </c>
      <c r="C59" s="94"/>
      <c r="D59" s="95" t="s">
        <v>438</v>
      </c>
      <c r="E59" s="95" t="s">
        <v>439</v>
      </c>
      <c r="F59" s="94" t="s">
        <v>357</v>
      </c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5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5"/>
      <c r="F61" s="94"/>
    </row>
    <row r="62" spans="1:7" x14ac:dyDescent="0.3">
      <c r="A62" s="17" t="s">
        <v>293</v>
      </c>
      <c r="B62" s="94">
        <v>2</v>
      </c>
      <c r="C62" s="94"/>
      <c r="D62" s="98"/>
      <c r="E62" s="95"/>
      <c r="F62" s="94"/>
    </row>
    <row r="63" spans="1:7" x14ac:dyDescent="0.3">
      <c r="A63" s="347" t="s">
        <v>36</v>
      </c>
      <c r="B63" s="348"/>
      <c r="C63" s="349"/>
      <c r="D63" s="292">
        <f>SUM(B56:C62)</f>
        <v>12</v>
      </c>
    </row>
    <row r="64" spans="1:7" x14ac:dyDescent="0.3">
      <c r="A64" s="347" t="s">
        <v>295</v>
      </c>
      <c r="B64" s="348"/>
      <c r="C64" s="349"/>
      <c r="D64" s="32">
        <f>D63/(COUNT(B56:C62)*2)</f>
        <v>0.8571428571428571</v>
      </c>
    </row>
    <row r="65" spans="1:7" s="22" customFormat="1" x14ac:dyDescent="0.3">
      <c r="A65" s="26"/>
      <c r="B65" s="27"/>
      <c r="C65" s="27"/>
      <c r="D65" s="31"/>
      <c r="E65" s="126"/>
      <c r="G65" s="126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51" x14ac:dyDescent="0.4">
      <c r="A68" s="17" t="s">
        <v>272</v>
      </c>
      <c r="B68" s="100">
        <v>0</v>
      </c>
      <c r="C68" s="101"/>
      <c r="D68" s="95" t="s">
        <v>441</v>
      </c>
      <c r="E68" s="95" t="s">
        <v>442</v>
      </c>
      <c r="F68" s="94" t="s">
        <v>356</v>
      </c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302"/>
      <c r="E72" s="302"/>
      <c r="F72" s="94"/>
    </row>
    <row r="73" spans="1:7" ht="19.5" x14ac:dyDescent="0.4">
      <c r="A73" s="17" t="s">
        <v>94</v>
      </c>
      <c r="B73" s="100">
        <v>2</v>
      </c>
      <c r="C73" s="101"/>
      <c r="D73" s="95"/>
      <c r="E73" s="95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443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7" t="s">
        <v>36</v>
      </c>
      <c r="B84" s="348"/>
      <c r="C84" s="349"/>
      <c r="D84" s="292">
        <f>SUM(B67:C83)</f>
        <v>26</v>
      </c>
    </row>
    <row r="85" spans="1:7" x14ac:dyDescent="0.3">
      <c r="A85" s="347" t="s">
        <v>295</v>
      </c>
      <c r="B85" s="348"/>
      <c r="C85" s="349"/>
      <c r="D85" s="32">
        <f>D84/(COUNT(B67:C83)*2)</f>
        <v>0.9285714285714286</v>
      </c>
    </row>
    <row r="86" spans="1:7" s="22" customFormat="1" x14ac:dyDescent="0.3">
      <c r="A86" s="26"/>
      <c r="B86" s="27"/>
      <c r="C86" s="27"/>
      <c r="D86" s="31"/>
      <c r="E86" s="126"/>
      <c r="G86" s="126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5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5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5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5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4"/>
      <c r="E93" s="95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5"/>
      <c r="F94" s="94"/>
    </row>
    <row r="95" spans="1:7" ht="49.5" x14ac:dyDescent="0.3">
      <c r="A95" s="20" t="s">
        <v>165</v>
      </c>
      <c r="B95" s="110">
        <v>0</v>
      </c>
      <c r="C95" s="94"/>
      <c r="D95" s="95" t="s">
        <v>444</v>
      </c>
      <c r="E95" s="95" t="s">
        <v>445</v>
      </c>
      <c r="F95" s="94" t="s">
        <v>356</v>
      </c>
    </row>
    <row r="96" spans="1:7" x14ac:dyDescent="0.3">
      <c r="A96" s="25" t="s">
        <v>282</v>
      </c>
      <c r="B96" s="110">
        <v>2</v>
      </c>
      <c r="C96" s="94"/>
      <c r="D96" s="95"/>
      <c r="E96" s="95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5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5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5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5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5"/>
      <c r="F101" s="94"/>
    </row>
    <row r="102" spans="1:7" x14ac:dyDescent="0.3">
      <c r="A102" s="347" t="s">
        <v>36</v>
      </c>
      <c r="B102" s="348"/>
      <c r="C102" s="349"/>
      <c r="D102" s="292">
        <f>SUM(B88:C101)</f>
        <v>26</v>
      </c>
    </row>
    <row r="103" spans="1:7" x14ac:dyDescent="0.3">
      <c r="A103" s="347" t="s">
        <v>295</v>
      </c>
      <c r="B103" s="348"/>
      <c r="C103" s="349"/>
      <c r="D103" s="32">
        <f>D102/(COUNT(B88:C101)*2)</f>
        <v>0.9285714285714286</v>
      </c>
    </row>
    <row r="104" spans="1:7" s="22" customFormat="1" x14ac:dyDescent="0.3">
      <c r="A104" s="26"/>
      <c r="B104" s="27"/>
      <c r="C104" s="27"/>
      <c r="D104" s="31"/>
      <c r="E104" s="126"/>
      <c r="G104" s="126"/>
    </row>
    <row r="105" spans="1:7" s="22" customFormat="1" x14ac:dyDescent="0.3">
      <c r="A105" s="47"/>
      <c r="B105" s="48"/>
      <c r="C105" s="48"/>
      <c r="D105" s="304"/>
      <c r="E105" s="126"/>
      <c r="G105" s="126"/>
    </row>
    <row r="106" spans="1:7" s="22" customFormat="1" ht="19.5" x14ac:dyDescent="0.4">
      <c r="A106" s="345" t="s">
        <v>212</v>
      </c>
      <c r="B106" s="346"/>
      <c r="C106" s="346"/>
      <c r="D106" s="346"/>
      <c r="E106" s="346"/>
      <c r="F106" s="346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5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5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5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5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5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27" t="s">
        <v>446</v>
      </c>
      <c r="E112" s="95"/>
      <c r="F112" s="94" t="s">
        <v>356</v>
      </c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5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5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5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 t="s">
        <v>447</v>
      </c>
      <c r="E116" s="95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5"/>
      <c r="F117" s="94"/>
      <c r="G117" s="126"/>
    </row>
    <row r="118" spans="1:7" s="22" customFormat="1" x14ac:dyDescent="0.3">
      <c r="A118" s="347" t="s">
        <v>36</v>
      </c>
      <c r="B118" s="348"/>
      <c r="C118" s="349"/>
      <c r="D118" s="292">
        <f>SUM(B107:C117)</f>
        <v>22</v>
      </c>
      <c r="E118" s="301"/>
      <c r="F118" s="13"/>
      <c r="G118" s="126"/>
    </row>
    <row r="119" spans="1:7" s="22" customFormat="1" x14ac:dyDescent="0.3">
      <c r="A119" s="347" t="s">
        <v>295</v>
      </c>
      <c r="B119" s="348"/>
      <c r="C119" s="349"/>
      <c r="D119" s="32">
        <f>D118/(COUNT(B107:C117)*2)</f>
        <v>1</v>
      </c>
      <c r="E119" s="301"/>
      <c r="F119" s="13"/>
      <c r="G119" s="126"/>
    </row>
    <row r="120" spans="1:7" s="22" customFormat="1" x14ac:dyDescent="0.3">
      <c r="A120" s="26"/>
      <c r="B120" s="27"/>
      <c r="C120" s="27"/>
      <c r="D120" s="31"/>
      <c r="E120" s="126"/>
      <c r="G120" s="126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448</v>
      </c>
      <c r="E130" s="95"/>
      <c r="F130" s="94" t="s">
        <v>356</v>
      </c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7" t="s">
        <v>36</v>
      </c>
      <c r="B133" s="348"/>
      <c r="C133" s="349"/>
      <c r="D133" s="292">
        <f>SUM(B122:C132)</f>
        <v>22</v>
      </c>
    </row>
    <row r="134" spans="1:7" x14ac:dyDescent="0.3">
      <c r="A134" s="347" t="s">
        <v>295</v>
      </c>
      <c r="B134" s="348"/>
      <c r="C134" s="349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E135" s="126"/>
      <c r="G135" s="126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3" t="s">
        <v>302</v>
      </c>
      <c r="B137" s="110">
        <v>2</v>
      </c>
      <c r="C137" s="101"/>
      <c r="D137" s="103"/>
      <c r="E137" s="95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5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5"/>
      <c r="F139" s="94"/>
    </row>
    <row r="140" spans="1:7" x14ac:dyDescent="0.3">
      <c r="A140" s="52" t="s">
        <v>278</v>
      </c>
      <c r="B140" s="110">
        <v>2</v>
      </c>
      <c r="C140" s="95"/>
      <c r="D140" s="128"/>
      <c r="E140" s="95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16"/>
      <c r="E141" s="11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5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5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302"/>
      <c r="E144" s="95"/>
      <c r="F144" s="94" t="s">
        <v>356</v>
      </c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302"/>
      <c r="E145" s="95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5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5"/>
      <c r="F147" s="94"/>
    </row>
    <row r="148" spans="1:7" x14ac:dyDescent="0.3">
      <c r="A148" s="17" t="s">
        <v>305</v>
      </c>
      <c r="B148" s="110">
        <v>2</v>
      </c>
      <c r="C148" s="95"/>
      <c r="D148" s="128"/>
      <c r="E148" s="95"/>
      <c r="F148" s="94"/>
    </row>
    <row r="149" spans="1:7" x14ac:dyDescent="0.3">
      <c r="A149" s="347" t="s">
        <v>36</v>
      </c>
      <c r="B149" s="348"/>
      <c r="C149" s="349"/>
      <c r="D149" s="292">
        <f>SUM(B137:C148)</f>
        <v>24</v>
      </c>
    </row>
    <row r="150" spans="1:7" x14ac:dyDescent="0.3">
      <c r="A150" s="347" t="s">
        <v>295</v>
      </c>
      <c r="B150" s="348"/>
      <c r="C150" s="349"/>
      <c r="D150" s="32">
        <f>D149/(COUNT(B137:C148)*2)</f>
        <v>1</v>
      </c>
    </row>
    <row r="151" spans="1:7" s="22" customFormat="1" x14ac:dyDescent="0.3">
      <c r="A151" s="26"/>
      <c r="B151" s="27"/>
      <c r="C151" s="27"/>
      <c r="D151" s="31"/>
      <c r="E151" s="126"/>
      <c r="G151" s="126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50" t="s">
        <v>279</v>
      </c>
      <c r="B153" s="94">
        <v>2</v>
      </c>
      <c r="C153" s="94"/>
      <c r="D153" s="95"/>
      <c r="E153" s="95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5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5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5"/>
      <c r="F156" s="94"/>
    </row>
    <row r="157" spans="1:7" ht="33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449</v>
      </c>
      <c r="E157" s="95"/>
      <c r="F157" s="94" t="s">
        <v>356</v>
      </c>
    </row>
    <row r="158" spans="1:7" ht="33" x14ac:dyDescent="0.3">
      <c r="A158" s="76" t="s">
        <v>196</v>
      </c>
      <c r="B158" s="94">
        <v>2</v>
      </c>
      <c r="C158" s="94"/>
      <c r="D158" s="129"/>
      <c r="E158" s="95"/>
      <c r="F158" s="94"/>
    </row>
    <row r="159" spans="1:7" x14ac:dyDescent="0.3">
      <c r="A159" s="75" t="s">
        <v>321</v>
      </c>
      <c r="B159" s="94">
        <v>2</v>
      </c>
      <c r="C159" s="94"/>
      <c r="D159" s="305"/>
      <c r="E159" s="95"/>
      <c r="F159" s="94"/>
    </row>
    <row r="160" spans="1:7" x14ac:dyDescent="0.3">
      <c r="A160" s="75" t="s">
        <v>164</v>
      </c>
      <c r="B160" s="94">
        <v>2</v>
      </c>
      <c r="C160" s="94"/>
      <c r="D160" s="305"/>
      <c r="E160" s="95"/>
      <c r="F160" s="94"/>
    </row>
    <row r="161" spans="1:7" x14ac:dyDescent="0.3">
      <c r="A161" s="347" t="s">
        <v>36</v>
      </c>
      <c r="B161" s="352"/>
      <c r="C161" s="353"/>
      <c r="D161" s="293">
        <f>SUM(B153:C160)</f>
        <v>15</v>
      </c>
    </row>
    <row r="162" spans="1:7" x14ac:dyDescent="0.3">
      <c r="A162" s="347" t="s">
        <v>295</v>
      </c>
      <c r="B162" s="348"/>
      <c r="C162" s="349"/>
      <c r="D162" s="32">
        <f>D161/(COUNT(B153:C160)*2)</f>
        <v>0.9375</v>
      </c>
    </row>
    <row r="163" spans="1:7" s="22" customFormat="1" x14ac:dyDescent="0.3">
      <c r="A163" s="26"/>
      <c r="B163" s="27"/>
      <c r="C163" s="29"/>
      <c r="D163" s="306"/>
      <c r="E163" s="126"/>
      <c r="G163" s="126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5"/>
      <c r="E165" s="95"/>
      <c r="F165" s="94"/>
    </row>
    <row r="166" spans="1:7" ht="66" x14ac:dyDescent="0.3">
      <c r="A166" s="17" t="s">
        <v>287</v>
      </c>
      <c r="B166" s="94">
        <v>0</v>
      </c>
      <c r="C166" s="94"/>
      <c r="D166" s="95" t="s">
        <v>450</v>
      </c>
      <c r="E166" s="95" t="s">
        <v>451</v>
      </c>
      <c r="F166" s="94" t="s">
        <v>357</v>
      </c>
    </row>
    <row r="167" spans="1:7" x14ac:dyDescent="0.3">
      <c r="A167" s="44" t="s">
        <v>215</v>
      </c>
      <c r="B167" s="94">
        <v>2</v>
      </c>
      <c r="C167" s="94"/>
      <c r="D167" s="95"/>
      <c r="E167" s="95"/>
      <c r="F167" s="94"/>
    </row>
    <row r="168" spans="1:7" x14ac:dyDescent="0.3">
      <c r="A168" s="17" t="s">
        <v>86</v>
      </c>
      <c r="B168" s="94">
        <v>2</v>
      </c>
      <c r="C168" s="94"/>
      <c r="D168" s="95"/>
      <c r="E168" s="95"/>
      <c r="F168" s="94"/>
    </row>
    <row r="169" spans="1:7" x14ac:dyDescent="0.3">
      <c r="A169" s="347" t="s">
        <v>36</v>
      </c>
      <c r="B169" s="348"/>
      <c r="C169" s="349"/>
      <c r="D169" s="292">
        <f>SUM(B165:C168)</f>
        <v>6</v>
      </c>
    </row>
    <row r="170" spans="1:7" x14ac:dyDescent="0.3">
      <c r="A170" s="347" t="s">
        <v>295</v>
      </c>
      <c r="B170" s="348"/>
      <c r="C170" s="349"/>
      <c r="D170" s="32">
        <f>D169/(COUNT(B165:C168)*2)</f>
        <v>0.75</v>
      </c>
    </row>
    <row r="171" spans="1:7" s="22" customFormat="1" x14ac:dyDescent="0.3">
      <c r="A171" s="26"/>
      <c r="B171" s="27"/>
      <c r="C171" s="27"/>
      <c r="D171" s="31"/>
      <c r="E171" s="126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2</v>
      </c>
      <c r="C173" s="94"/>
      <c r="D173" s="119"/>
      <c r="E173" s="95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5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5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7" t="s">
        <v>36</v>
      </c>
      <c r="B177" s="348"/>
      <c r="C177" s="349"/>
      <c r="D177" s="292">
        <f>SUM(B173:C176)</f>
        <v>8</v>
      </c>
    </row>
    <row r="178" spans="1:7" x14ac:dyDescent="0.3">
      <c r="A178" s="347" t="s">
        <v>295</v>
      </c>
      <c r="B178" s="348"/>
      <c r="C178" s="349"/>
      <c r="D178" s="32">
        <f>D177/(COUNT(B173:C176)*2)</f>
        <v>1</v>
      </c>
    </row>
    <row r="179" spans="1:7" s="22" customFormat="1" x14ac:dyDescent="0.3">
      <c r="A179" s="26"/>
      <c r="B179" s="27"/>
      <c r="C179" s="27"/>
      <c r="D179" s="31"/>
      <c r="E179" s="126"/>
      <c r="G179" s="126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ht="66" x14ac:dyDescent="0.3">
      <c r="A181" s="44" t="s">
        <v>315</v>
      </c>
      <c r="B181" s="94">
        <v>0</v>
      </c>
      <c r="C181" s="94"/>
      <c r="D181" s="95" t="s">
        <v>452</v>
      </c>
      <c r="E181" s="95" t="s">
        <v>453</v>
      </c>
      <c r="F181" s="94" t="s">
        <v>357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5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5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5"/>
      <c r="F185" s="94"/>
    </row>
    <row r="186" spans="1:7" x14ac:dyDescent="0.3">
      <c r="A186" s="347" t="s">
        <v>36</v>
      </c>
      <c r="B186" s="348"/>
      <c r="C186" s="349"/>
      <c r="D186" s="292">
        <f>SUM(B181:C185)</f>
        <v>8</v>
      </c>
    </row>
    <row r="187" spans="1:7" x14ac:dyDescent="0.3">
      <c r="A187" s="347" t="s">
        <v>295</v>
      </c>
      <c r="B187" s="348"/>
      <c r="C187" s="349"/>
      <c r="D187" s="32">
        <f>D186/(COUNT(B181:C185)*2)</f>
        <v>0.8</v>
      </c>
    </row>
    <row r="188" spans="1:7" s="22" customFormat="1" x14ac:dyDescent="0.3">
      <c r="A188" s="26"/>
      <c r="B188" s="27"/>
      <c r="C188" s="27"/>
      <c r="D188" s="31"/>
      <c r="E188" s="126"/>
      <c r="G188" s="126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44" t="s">
        <v>371</v>
      </c>
      <c r="B190" s="94">
        <v>2</v>
      </c>
      <c r="C190" s="94"/>
      <c r="D190" s="95"/>
      <c r="E190" s="95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5"/>
      <c r="E191" s="95"/>
      <c r="F191" s="94"/>
    </row>
    <row r="192" spans="1:7" ht="49.5" x14ac:dyDescent="0.3">
      <c r="A192" s="20" t="s">
        <v>311</v>
      </c>
      <c r="B192" s="94">
        <v>1</v>
      </c>
      <c r="C192" s="94"/>
      <c r="D192" s="95" t="s">
        <v>454</v>
      </c>
      <c r="E192" s="95"/>
      <c r="F192" s="94" t="s">
        <v>357</v>
      </c>
    </row>
    <row r="193" spans="1:6" x14ac:dyDescent="0.3">
      <c r="A193" s="53" t="s">
        <v>189</v>
      </c>
      <c r="B193" s="94">
        <v>2</v>
      </c>
      <c r="C193" s="94"/>
      <c r="D193" s="95"/>
      <c r="E193" s="95"/>
      <c r="F193" s="94"/>
    </row>
    <row r="194" spans="1:6" x14ac:dyDescent="0.3">
      <c r="A194" s="347" t="s">
        <v>36</v>
      </c>
      <c r="B194" s="348"/>
      <c r="C194" s="349"/>
      <c r="D194" s="54">
        <f>SUM(B190:C193)</f>
        <v>7</v>
      </c>
    </row>
    <row r="195" spans="1:6" x14ac:dyDescent="0.3">
      <c r="A195" s="347" t="s">
        <v>295</v>
      </c>
      <c r="B195" s="348"/>
      <c r="C195" s="349"/>
      <c r="D195" s="32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307">
        <v>0.8</v>
      </c>
      <c r="E197" s="303"/>
      <c r="F197" s="286"/>
    </row>
    <row r="198" spans="1:6" ht="22.5" x14ac:dyDescent="0.3">
      <c r="A198" s="35" t="s">
        <v>322</v>
      </c>
      <c r="B198" s="36"/>
      <c r="C198" s="37"/>
      <c r="D198" s="308">
        <f>SUM(D194,D186,D177,D169,D161,D63,D52,D33,D22,D118,D149,D133,D102,D84,D42)</f>
        <v>219</v>
      </c>
    </row>
    <row r="199" spans="1:6" ht="22.5" x14ac:dyDescent="0.3">
      <c r="A199" s="35" t="s">
        <v>323</v>
      </c>
      <c r="B199" s="36"/>
      <c r="C199" s="37"/>
      <c r="D199" s="309">
        <f>D198/(COUNT(B190:C193,B181:C185,B173:C176,B165:C168,B153:C160,B56:C62,B46:C51,B26:C32,B17:C21,B107:C117,B137:C148,B122:C132,B88:C101,B67:C83,B37:C41)*2)</f>
        <v>0.9358974358974359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93" zoomScaleSheetLayoutView="93" workbookViewId="0">
      <selection activeCell="B10" sqref="B10:F10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0"/>
      <c r="E1" s="340"/>
      <c r="F1" s="340"/>
      <c r="G1" s="340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25"/>
    </row>
    <row r="8" spans="1:7" ht="29.25" x14ac:dyDescent="0.45">
      <c r="A8" s="342" t="str">
        <f>'Page de garde'!D18</f>
        <v>Ksour Essef</v>
      </c>
      <c r="B8" s="342"/>
      <c r="C8" s="342"/>
      <c r="D8" s="342"/>
      <c r="E8" s="342"/>
      <c r="F8" s="342"/>
      <c r="G8" s="125"/>
    </row>
    <row r="9" spans="1:7" ht="24" x14ac:dyDescent="0.45">
      <c r="A9" s="14" t="s">
        <v>42</v>
      </c>
      <c r="B9" s="343" t="s">
        <v>455</v>
      </c>
      <c r="C9" s="343"/>
      <c r="D9" s="343"/>
      <c r="E9" s="343"/>
      <c r="F9" s="343"/>
      <c r="G9" s="125"/>
    </row>
    <row r="10" spans="1:7" ht="24" x14ac:dyDescent="0.45">
      <c r="A10" s="15" t="s">
        <v>44</v>
      </c>
      <c r="B10" s="344" t="s">
        <v>456</v>
      </c>
      <c r="C10" s="344"/>
      <c r="D10" s="344"/>
      <c r="E10" s="344"/>
      <c r="F10" s="344"/>
      <c r="G10" s="125"/>
    </row>
    <row r="11" spans="1:7" ht="24" x14ac:dyDescent="0.45">
      <c r="A11" s="14" t="s">
        <v>43</v>
      </c>
      <c r="B11" s="339">
        <v>43263</v>
      </c>
      <c r="C11" s="339"/>
      <c r="D11" s="339"/>
      <c r="E11" s="339"/>
      <c r="F11" s="339"/>
      <c r="G11" s="125"/>
    </row>
    <row r="12" spans="1:7" ht="24" x14ac:dyDescent="0.45">
      <c r="A12" s="14" t="s">
        <v>239</v>
      </c>
      <c r="B12" s="337">
        <f>D549</f>
        <v>0.91503267973856206</v>
      </c>
      <c r="C12" s="337"/>
      <c r="D12" s="337"/>
      <c r="E12" s="337"/>
      <c r="F12" s="337"/>
      <c r="G12" s="125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43263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1" t="s">
        <v>379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43263</v>
      </c>
      <c r="B49" s="124"/>
      <c r="C49" s="135"/>
      <c r="D49" s="124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1</v>
      </c>
      <c r="C66" s="130"/>
      <c r="D66" s="113" t="s">
        <v>457</v>
      </c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66" x14ac:dyDescent="0.3">
      <c r="A74" s="209" t="s">
        <v>393</v>
      </c>
      <c r="B74" s="130">
        <v>0</v>
      </c>
      <c r="C74" s="150">
        <f>IF(B74=0, -5, "0")</f>
        <v>-5</v>
      </c>
      <c r="D74" s="295" t="s">
        <v>487</v>
      </c>
      <c r="E74" s="116" t="s">
        <v>492</v>
      </c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82.5" x14ac:dyDescent="0.3">
      <c r="A76" s="70" t="s">
        <v>156</v>
      </c>
      <c r="B76" s="130">
        <v>0</v>
      </c>
      <c r="C76" s="131"/>
      <c r="D76" s="138" t="s">
        <v>493</v>
      </c>
      <c r="E76" s="116" t="s">
        <v>494</v>
      </c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20</v>
      </c>
    </row>
    <row r="85" spans="1:7" x14ac:dyDescent="0.3">
      <c r="A85" s="5" t="s">
        <v>35</v>
      </c>
      <c r="B85" s="132"/>
      <c r="C85" s="133"/>
      <c r="D85" s="134">
        <f>D84/(COUNT(B65:C83)*2)</f>
        <v>0.625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1" t="s">
        <v>379</v>
      </c>
      <c r="B94" s="332"/>
      <c r="C94" s="332"/>
      <c r="D94" s="332"/>
      <c r="E94" s="332"/>
      <c r="F94" s="333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1</v>
      </c>
      <c r="C99" s="213"/>
      <c r="D99" s="281">
        <f>IFERROR(E99/F99,"N.A")</f>
        <v>0.66666666666666663</v>
      </c>
      <c r="E99" s="282">
        <f>COUNTIF('A1 Exploitation'!F53:F98,"ok")</f>
        <v>4</v>
      </c>
      <c r="F99" s="283">
        <f>COUNTA('A1 Exploitation'!F53:F98)</f>
        <v>6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57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0.81428571428571428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43263</v>
      </c>
      <c r="B106" s="124"/>
      <c r="C106" s="135"/>
      <c r="D106" s="124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49.5" x14ac:dyDescent="0.3">
      <c r="A125" s="209" t="s">
        <v>159</v>
      </c>
      <c r="B125" s="130">
        <v>1</v>
      </c>
      <c r="C125" s="130" t="str">
        <f>IF(B125=0, -5, "0")</f>
        <v>0</v>
      </c>
      <c r="D125" s="226" t="s">
        <v>458</v>
      </c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33" x14ac:dyDescent="0.3">
      <c r="A130" s="70" t="s">
        <v>240</v>
      </c>
      <c r="B130" s="130">
        <v>0</v>
      </c>
      <c r="C130" s="131"/>
      <c r="D130" s="138" t="s">
        <v>474</v>
      </c>
      <c r="E130" s="138" t="s">
        <v>459</v>
      </c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34.5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33</v>
      </c>
    </row>
    <row r="140" spans="1:7" x14ac:dyDescent="0.3">
      <c r="A140" s="5" t="s">
        <v>35</v>
      </c>
      <c r="B140" s="132"/>
      <c r="C140" s="133"/>
      <c r="D140" s="134">
        <f>D139/(COUNT(B121:C138)*2)</f>
        <v>0.91666666666666663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4" t="s">
        <v>379</v>
      </c>
      <c r="B148" s="335"/>
      <c r="C148" s="335"/>
      <c r="D148" s="33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2</v>
      </c>
      <c r="F153" s="283">
        <f>COUNTA('A1 Exploitation'!F110:F152)</f>
        <v>2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0.95714285714285718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43263</v>
      </c>
      <c r="B161" s="124"/>
      <c r="C161" s="135"/>
      <c r="D161" s="127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ht="49.5" x14ac:dyDescent="0.3">
      <c r="A179" s="4" t="s">
        <v>241</v>
      </c>
      <c r="B179" s="130">
        <v>1</v>
      </c>
      <c r="C179" s="130"/>
      <c r="D179" s="157" t="s">
        <v>495</v>
      </c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ht="33" x14ac:dyDescent="0.3">
      <c r="A183" s="70" t="s">
        <v>376</v>
      </c>
      <c r="B183" s="130">
        <v>1</v>
      </c>
      <c r="C183" s="150"/>
      <c r="D183" s="226" t="s">
        <v>460</v>
      </c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33" x14ac:dyDescent="0.3">
      <c r="A185" s="70" t="s">
        <v>136</v>
      </c>
      <c r="B185" s="130">
        <v>0</v>
      </c>
      <c r="C185" s="130"/>
      <c r="D185" s="147" t="s">
        <v>461</v>
      </c>
      <c r="E185" s="95" t="s">
        <v>462</v>
      </c>
      <c r="F185" s="204"/>
    </row>
    <row r="186" spans="1:7" ht="100.5" customHeight="1" x14ac:dyDescent="0.35">
      <c r="A186" s="266" t="s">
        <v>186</v>
      </c>
      <c r="B186" s="130">
        <v>0</v>
      </c>
      <c r="C186" s="136">
        <f>IF(B186=0, -10, "0")</f>
        <v>-10</v>
      </c>
      <c r="D186" s="296" t="s">
        <v>488</v>
      </c>
      <c r="E186" s="95" t="s">
        <v>463</v>
      </c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1</v>
      </c>
      <c r="C200" s="130"/>
      <c r="D200" s="281">
        <f>IFERROR(E200/F200,"N.A")</f>
        <v>0.5</v>
      </c>
      <c r="E200" s="282">
        <f>COUNTIF('A1 Exploitation'!F165:F199,"ok")</f>
        <v>1</v>
      </c>
      <c r="F200" s="283">
        <f>COUNTA('A1 Exploitation'!F165:F199)</f>
        <v>2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31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0.62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45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0.703125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43263</v>
      </c>
      <c r="B208" s="124"/>
      <c r="C208" s="135"/>
      <c r="D208" s="124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36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1</v>
      </c>
      <c r="F261" s="283">
        <f>COUNTA('A1 Exploitation'!F212:F260)</f>
        <v>1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43263</v>
      </c>
      <c r="B269" s="124"/>
      <c r="C269" s="135"/>
      <c r="D269" s="124"/>
      <c r="F269" s="206"/>
      <c r="G269" s="214"/>
    </row>
    <row r="270" spans="1:7" s="16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ht="66" x14ac:dyDescent="0.3">
      <c r="A280" s="10" t="s">
        <v>147</v>
      </c>
      <c r="B280" s="130">
        <v>0</v>
      </c>
      <c r="C280" s="150"/>
      <c r="D280" s="116" t="s">
        <v>496</v>
      </c>
      <c r="E280" s="116" t="s">
        <v>475</v>
      </c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0.91666666666666663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35.25" customHeight="1" x14ac:dyDescent="0.3">
      <c r="A289" s="211" t="s">
        <v>372</v>
      </c>
      <c r="B289" s="130">
        <v>1</v>
      </c>
      <c r="C289" s="131"/>
      <c r="D289" s="214" t="s">
        <v>464</v>
      </c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49.5" x14ac:dyDescent="0.3">
      <c r="A293" s="70" t="s">
        <v>136</v>
      </c>
      <c r="B293" s="130">
        <v>1</v>
      </c>
      <c r="C293" s="130"/>
      <c r="D293" s="156" t="s">
        <v>491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ht="33" x14ac:dyDescent="0.3">
      <c r="A299" s="70" t="s">
        <v>170</v>
      </c>
      <c r="B299" s="130">
        <v>1</v>
      </c>
      <c r="C299" s="130"/>
      <c r="D299" s="156" t="s">
        <v>466</v>
      </c>
      <c r="E299" s="116"/>
      <c r="F299" s="204"/>
      <c r="G299" s="214"/>
    </row>
    <row r="300" spans="1:7" s="16" customFormat="1" ht="49.5" x14ac:dyDescent="0.3">
      <c r="A300" s="70" t="s">
        <v>376</v>
      </c>
      <c r="B300" s="130">
        <v>1</v>
      </c>
      <c r="C300" s="239"/>
      <c r="D300" s="226" t="s">
        <v>465</v>
      </c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1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0.91666666666666663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66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0.91666666666666663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43263</v>
      </c>
      <c r="B321" s="124"/>
      <c r="C321" s="135"/>
      <c r="D321" s="127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49.5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467</v>
      </c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 t="s">
        <v>468</v>
      </c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ht="49.5" x14ac:dyDescent="0.3">
      <c r="A352" s="219" t="s">
        <v>392</v>
      </c>
      <c r="B352" s="130">
        <v>1</v>
      </c>
      <c r="C352" s="131"/>
      <c r="D352" s="116" t="s">
        <v>497</v>
      </c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>
        <f>IFERROR(E353/F353,"N.A")</f>
        <v>0</v>
      </c>
      <c r="E353" s="282">
        <f>COUNTIF('A1 Exploitation'!F325:F352,"ok")</f>
        <v>0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28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0.93333333333333335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44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0.95652173913043481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43263</v>
      </c>
      <c r="B361" s="124"/>
      <c r="C361" s="135"/>
      <c r="D361" s="124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1</v>
      </c>
      <c r="C365" s="130"/>
      <c r="D365" s="113" t="s">
        <v>469</v>
      </c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498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1</v>
      </c>
      <c r="C386" s="130"/>
      <c r="D386" s="281">
        <f>IFERROR(E386/F386,"N.A")</f>
        <v>0.5</v>
      </c>
      <c r="E386" s="282">
        <f>COUNTIF('A1 Exploitation'!F365:F385,"ok")</f>
        <v>1</v>
      </c>
      <c r="F386" s="283">
        <f>COUNTA('A1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0.91176470588235292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43263</v>
      </c>
      <c r="B394" s="124"/>
      <c r="C394" s="135"/>
      <c r="D394" s="127"/>
      <c r="G394" s="127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49.5" x14ac:dyDescent="0.3">
      <c r="A400" s="10" t="s">
        <v>27</v>
      </c>
      <c r="B400" s="130">
        <v>2</v>
      </c>
      <c r="C400" s="130"/>
      <c r="D400" s="138" t="s">
        <v>489</v>
      </c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 t="s">
        <v>470</v>
      </c>
      <c r="E404" s="94" t="s">
        <v>471</v>
      </c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14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0.875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ht="49.5" x14ac:dyDescent="0.3">
      <c r="A415" s="210" t="s">
        <v>105</v>
      </c>
      <c r="B415" s="130">
        <v>1</v>
      </c>
      <c r="C415" s="136" t="str">
        <f>IF(B415=0, -5, "0")</f>
        <v>0</v>
      </c>
      <c r="D415" s="296" t="s">
        <v>499</v>
      </c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>
        <f>IFERROR(E439/F439,"N.A")</f>
        <v>0</v>
      </c>
      <c r="E439" s="282">
        <f>COUNTIF('A1 Exploitation'!F398:F438,"ok")</f>
        <v>0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53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0.9464285714285714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43263</v>
      </c>
      <c r="B447" s="124"/>
      <c r="C447" s="135"/>
      <c r="D447" s="124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1</v>
      </c>
      <c r="C463" s="130"/>
      <c r="D463" s="95" t="s">
        <v>490</v>
      </c>
      <c r="E463" s="94"/>
      <c r="F463" s="204"/>
    </row>
    <row r="464" spans="1:6" ht="33" x14ac:dyDescent="0.3">
      <c r="A464" s="70" t="s">
        <v>133</v>
      </c>
      <c r="B464" s="130">
        <v>0</v>
      </c>
      <c r="C464" s="130"/>
      <c r="D464" s="138" t="s">
        <v>500</v>
      </c>
      <c r="E464" s="95" t="s">
        <v>472</v>
      </c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4" t="s">
        <v>379</v>
      </c>
      <c r="B471" s="325"/>
      <c r="C471" s="325"/>
      <c r="D471" s="325"/>
      <c r="E471" s="325"/>
      <c r="F471" s="32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2</v>
      </c>
      <c r="F476" s="283">
        <f>COUNTA('A1 Exploitation'!F451:F475)</f>
        <v>2</v>
      </c>
    </row>
    <row r="477" spans="1:7" x14ac:dyDescent="0.3">
      <c r="A477" s="5" t="s">
        <v>36</v>
      </c>
      <c r="B477" s="5"/>
      <c r="C477" s="5"/>
      <c r="D477" s="234">
        <f>SUM(B461:C470,B472:C476)</f>
        <v>25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0.8928571428571429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37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0.92500000000000004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6" t="s">
        <v>367</v>
      </c>
      <c r="B483" s="326"/>
      <c r="C483" s="326"/>
      <c r="D483" s="326"/>
      <c r="E483" s="185"/>
      <c r="F483" s="201"/>
    </row>
    <row r="484" spans="1:7" x14ac:dyDescent="0.3">
      <c r="A484" s="74">
        <f>B11</f>
        <v>43263</v>
      </c>
      <c r="B484" s="124"/>
      <c r="C484" s="135"/>
      <c r="D484" s="124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1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43263</v>
      </c>
      <c r="B506" s="124"/>
      <c r="C506" s="135"/>
      <c r="D506" s="124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x14ac:dyDescent="0.3">
      <c r="A508" s="321"/>
      <c r="B508" s="41" t="s">
        <v>34</v>
      </c>
      <c r="C508" s="41" t="s">
        <v>33</v>
      </c>
      <c r="D508" s="365"/>
      <c r="E508" s="323"/>
      <c r="F508" s="32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43263</v>
      </c>
      <c r="B517" s="124"/>
      <c r="C517" s="135"/>
      <c r="D517" s="124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x14ac:dyDescent="0.3">
      <c r="A519" s="321"/>
      <c r="B519" s="41" t="s">
        <v>34</v>
      </c>
      <c r="C519" s="41" t="s">
        <v>33</v>
      </c>
      <c r="D519" s="365"/>
      <c r="E519" s="323"/>
      <c r="F519" s="323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 t="s">
        <v>473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43263</v>
      </c>
      <c r="B537" s="124"/>
      <c r="C537" s="135"/>
      <c r="D537" s="124"/>
      <c r="G537" s="127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x14ac:dyDescent="0.3">
      <c r="A539" s="321"/>
      <c r="B539" s="41" t="s">
        <v>34</v>
      </c>
      <c r="C539" s="41" t="s">
        <v>33</v>
      </c>
      <c r="D539" s="365"/>
      <c r="E539" s="323"/>
      <c r="F539" s="323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0.76190476190476186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0.91503267973856206</v>
      </c>
    </row>
  </sheetData>
  <sheetProtection algorithmName="SHA-512" hashValue="imUyn66Dy7QxtEJxm0LAJ6J277ksL3lTR7CF0ZJaUw3DsABzgDHgG6h6ksRth7m7ldwtxVfMg9/WJzoJO60cdg==" saltValue="iLBZcCraSmSQ5tIdBJFj8w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8" orientation="portrait" r:id="rId1"/>
  <rowBreaks count="5" manualBreakCount="5">
    <brk id="85" max="6" man="1"/>
    <brk id="205" max="6" man="1"/>
    <brk id="267" max="6" man="1"/>
    <brk id="359" max="6" man="1"/>
    <brk id="482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3" zoomScale="98" zoomScaleNormal="90" zoomScaleSheetLayoutView="98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0"/>
      <c r="E1" s="340"/>
      <c r="F1" s="340"/>
      <c r="G1" s="340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25"/>
    </row>
    <row r="7" spans="1:7" s="12" customFormat="1" ht="21.75" customHeight="1" x14ac:dyDescent="0.45">
      <c r="A7" s="342" t="str">
        <f>'A2 Exploitation'!A8:F8</f>
        <v>Ksour Essef</v>
      </c>
      <c r="B7" s="342"/>
      <c r="C7" s="342"/>
      <c r="D7" s="342"/>
      <c r="E7" s="342"/>
      <c r="F7" s="342"/>
      <c r="G7" s="125"/>
    </row>
    <row r="8" spans="1:7" s="12" customFormat="1" ht="24" x14ac:dyDescent="0.45">
      <c r="A8" s="14" t="s">
        <v>42</v>
      </c>
      <c r="B8" s="363" t="str">
        <f>'A2 Exploitation'!B9:F9</f>
        <v>M Souheil DRAOUI</v>
      </c>
      <c r="C8" s="363"/>
      <c r="D8" s="363"/>
      <c r="E8" s="363"/>
      <c r="F8" s="363"/>
      <c r="G8" s="125"/>
    </row>
    <row r="9" spans="1:7" s="12" customFormat="1" ht="24" x14ac:dyDescent="0.45">
      <c r="A9" s="15" t="s">
        <v>44</v>
      </c>
      <c r="B9" s="364" t="str">
        <f>'A2 Exploitation'!B10:F10</f>
        <v>M Mohamed AYAT et chefs Rayons</v>
      </c>
      <c r="C9" s="364"/>
      <c r="D9" s="364"/>
      <c r="E9" s="364"/>
      <c r="F9" s="364"/>
      <c r="G9" s="125"/>
    </row>
    <row r="10" spans="1:7" s="12" customFormat="1" ht="24" x14ac:dyDescent="0.45">
      <c r="A10" s="14" t="s">
        <v>43</v>
      </c>
      <c r="B10" s="361">
        <f>'A2 Exploitation'!B11:F11</f>
        <v>43263</v>
      </c>
      <c r="C10" s="361"/>
      <c r="D10" s="361"/>
      <c r="E10" s="361"/>
      <c r="F10" s="361"/>
      <c r="G10" s="125"/>
    </row>
    <row r="11" spans="1:7" s="12" customFormat="1" ht="24" x14ac:dyDescent="0.45">
      <c r="A11" s="14" t="s">
        <v>294</v>
      </c>
      <c r="B11" s="359">
        <f>D199</f>
        <v>0.8883928571428571</v>
      </c>
      <c r="C11" s="359"/>
      <c r="D11" s="359"/>
      <c r="E11" s="359"/>
      <c r="F11" s="359"/>
      <c r="G11" s="125"/>
    </row>
    <row r="12" spans="1:7" s="12" customFormat="1" ht="22.5" x14ac:dyDescent="0.45">
      <c r="A12" s="11"/>
      <c r="D12" s="338"/>
      <c r="E12" s="338"/>
      <c r="F12" s="338"/>
      <c r="G12" s="338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26" t="s">
        <v>356</v>
      </c>
    </row>
    <row r="17" spans="1:7" ht="49.5" x14ac:dyDescent="0.3">
      <c r="A17" s="17" t="s">
        <v>269</v>
      </c>
      <c r="B17" s="94">
        <v>0</v>
      </c>
      <c r="C17" s="94"/>
      <c r="D17" s="95" t="s">
        <v>505</v>
      </c>
      <c r="E17" s="95" t="s">
        <v>476</v>
      </c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6" t="s">
        <v>36</v>
      </c>
      <c r="B22" s="352"/>
      <c r="C22" s="353"/>
      <c r="D22" s="250">
        <f>SUM(B17:C21)</f>
        <v>8</v>
      </c>
    </row>
    <row r="23" spans="1:7" x14ac:dyDescent="0.3">
      <c r="A23" s="347" t="s">
        <v>295</v>
      </c>
      <c r="B23" s="348"/>
      <c r="C23" s="349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7" t="s">
        <v>36</v>
      </c>
      <c r="B33" s="348"/>
      <c r="C33" s="349"/>
      <c r="D33" s="248">
        <f>SUM(B26:C32)</f>
        <v>14</v>
      </c>
    </row>
    <row r="34" spans="1:7" x14ac:dyDescent="0.3">
      <c r="A34" s="347" t="s">
        <v>295</v>
      </c>
      <c r="B34" s="348"/>
      <c r="C34" s="349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5" t="s">
        <v>219</v>
      </c>
      <c r="B36" s="346"/>
      <c r="C36" s="346"/>
      <c r="D36" s="346"/>
      <c r="E36" s="346"/>
      <c r="F36" s="346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7" t="s">
        <v>36</v>
      </c>
      <c r="B42" s="348"/>
      <c r="C42" s="349"/>
      <c r="D42" s="248">
        <f>SUM(B37:C41)</f>
        <v>10</v>
      </c>
      <c r="E42" s="13"/>
      <c r="F42" s="13"/>
      <c r="G42" s="126"/>
    </row>
    <row r="43" spans="1:7" s="22" customFormat="1" x14ac:dyDescent="0.3">
      <c r="A43" s="347" t="s">
        <v>295</v>
      </c>
      <c r="B43" s="348"/>
      <c r="C43" s="349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ht="30.75" x14ac:dyDescent="0.3">
      <c r="A46" s="17" t="s">
        <v>270</v>
      </c>
      <c r="B46" s="94">
        <v>1</v>
      </c>
      <c r="C46" s="94"/>
      <c r="D46" s="98" t="s">
        <v>477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7" t="s">
        <v>36</v>
      </c>
      <c r="B52" s="348"/>
      <c r="C52" s="349"/>
      <c r="D52" s="248">
        <f>SUM(B46:C51)</f>
        <v>11</v>
      </c>
    </row>
    <row r="53" spans="1:7" x14ac:dyDescent="0.3">
      <c r="A53" s="347" t="s">
        <v>295</v>
      </c>
      <c r="B53" s="348"/>
      <c r="C53" s="349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0.75" x14ac:dyDescent="0.3">
      <c r="A59" s="23" t="s">
        <v>92</v>
      </c>
      <c r="B59" s="94">
        <v>1</v>
      </c>
      <c r="C59" s="94"/>
      <c r="D59" s="98" t="s">
        <v>478</v>
      </c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7" t="s">
        <v>36</v>
      </c>
      <c r="B63" s="348"/>
      <c r="C63" s="349"/>
      <c r="D63" s="248">
        <f>SUM(B56:C62)</f>
        <v>7</v>
      </c>
    </row>
    <row r="64" spans="1:7" x14ac:dyDescent="0.3">
      <c r="A64" s="347" t="s">
        <v>295</v>
      </c>
      <c r="B64" s="348"/>
      <c r="C64" s="349"/>
      <c r="D64" s="33">
        <f>D63/(COUNT(B56:C62)*2)</f>
        <v>0.7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51.75" customHeight="1" x14ac:dyDescent="0.4">
      <c r="A70" s="20" t="s">
        <v>247</v>
      </c>
      <c r="B70" s="100">
        <v>1</v>
      </c>
      <c r="C70" s="101"/>
      <c r="D70" s="103" t="s">
        <v>484</v>
      </c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7" t="s">
        <v>36</v>
      </c>
      <c r="B84" s="348"/>
      <c r="C84" s="349"/>
      <c r="D84" s="248">
        <f>SUM(B67:C83)</f>
        <v>23</v>
      </c>
    </row>
    <row r="85" spans="1:7" x14ac:dyDescent="0.3">
      <c r="A85" s="347" t="s">
        <v>295</v>
      </c>
      <c r="B85" s="348"/>
      <c r="C85" s="349"/>
      <c r="D85" s="33">
        <f>D84/(COUNT(B67:C83)*2)</f>
        <v>0.95833333333333337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7" t="s">
        <v>36</v>
      </c>
      <c r="B102" s="348"/>
      <c r="C102" s="349"/>
      <c r="D102" s="248">
        <f>SUM(B88:C101)</f>
        <v>28</v>
      </c>
    </row>
    <row r="103" spans="1:7" x14ac:dyDescent="0.3">
      <c r="A103" s="347" t="s">
        <v>295</v>
      </c>
      <c r="B103" s="348"/>
      <c r="C103" s="349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5" t="s">
        <v>212</v>
      </c>
      <c r="B106" s="346"/>
      <c r="C106" s="346"/>
      <c r="D106" s="346"/>
      <c r="E106" s="346"/>
      <c r="F106" s="346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7" t="s">
        <v>36</v>
      </c>
      <c r="B118" s="348"/>
      <c r="C118" s="349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7" t="s">
        <v>295</v>
      </c>
      <c r="B119" s="348"/>
      <c r="C119" s="349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7" t="s">
        <v>36</v>
      </c>
      <c r="B133" s="348"/>
      <c r="C133" s="349"/>
      <c r="D133" s="248">
        <f>SUM(B122:C132)</f>
        <v>22</v>
      </c>
    </row>
    <row r="134" spans="1:7" x14ac:dyDescent="0.3">
      <c r="A134" s="347" t="s">
        <v>295</v>
      </c>
      <c r="B134" s="348"/>
      <c r="C134" s="349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2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50.25" x14ac:dyDescent="0.35">
      <c r="A144" s="40" t="s">
        <v>237</v>
      </c>
      <c r="B144" s="110">
        <v>1</v>
      </c>
      <c r="C144" s="120" t="str">
        <f>IF(B144=0, -5, "0")</f>
        <v>0</v>
      </c>
      <c r="D144" s="124" t="s">
        <v>480</v>
      </c>
      <c r="E144" s="95"/>
      <c r="F144" s="94"/>
    </row>
    <row r="145" spans="1:7" ht="50.25" x14ac:dyDescent="0.35">
      <c r="A145" s="40" t="s">
        <v>195</v>
      </c>
      <c r="B145" s="110">
        <v>0</v>
      </c>
      <c r="C145" s="120">
        <f>IF(B145=0, -5, "0")</f>
        <v>-5</v>
      </c>
      <c r="D145" s="129" t="s">
        <v>479</v>
      </c>
      <c r="E145" s="94" t="s">
        <v>485</v>
      </c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7" t="s">
        <v>36</v>
      </c>
      <c r="B149" s="348"/>
      <c r="C149" s="349"/>
      <c r="D149" s="248">
        <f>SUM(B137:C148)</f>
        <v>16</v>
      </c>
    </row>
    <row r="150" spans="1:7" x14ac:dyDescent="0.3">
      <c r="A150" s="347" t="s">
        <v>295</v>
      </c>
      <c r="B150" s="348"/>
      <c r="C150" s="349"/>
      <c r="D150" s="33">
        <f>D149/(COUNT(B137:C148)*2)</f>
        <v>0.61538461538461542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33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506</v>
      </c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7" t="s">
        <v>36</v>
      </c>
      <c r="B161" s="352"/>
      <c r="C161" s="353"/>
      <c r="D161" s="250">
        <f>SUM(B153:C160)</f>
        <v>15</v>
      </c>
    </row>
    <row r="162" spans="1:7" x14ac:dyDescent="0.3">
      <c r="A162" s="347" t="s">
        <v>295</v>
      </c>
      <c r="B162" s="348"/>
      <c r="C162" s="349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ht="99" x14ac:dyDescent="0.3">
      <c r="A166" s="17" t="s">
        <v>287</v>
      </c>
      <c r="B166" s="94">
        <v>0</v>
      </c>
      <c r="C166" s="94"/>
      <c r="D166" s="124" t="s">
        <v>486</v>
      </c>
      <c r="E166" s="95" t="s">
        <v>481</v>
      </c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7" t="s">
        <v>36</v>
      </c>
      <c r="B169" s="348"/>
      <c r="C169" s="349"/>
      <c r="D169" s="248">
        <f>SUM(B165:C168)</f>
        <v>6</v>
      </c>
    </row>
    <row r="170" spans="1:7" x14ac:dyDescent="0.3">
      <c r="A170" s="347" t="s">
        <v>295</v>
      </c>
      <c r="B170" s="348"/>
      <c r="C170" s="349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7" t="s">
        <v>36</v>
      </c>
      <c r="B177" s="348"/>
      <c r="C177" s="349"/>
      <c r="D177" s="248">
        <f>SUM(B173:C176)</f>
        <v>8</v>
      </c>
    </row>
    <row r="178" spans="1:7" x14ac:dyDescent="0.3">
      <c r="A178" s="347" t="s">
        <v>295</v>
      </c>
      <c r="B178" s="348"/>
      <c r="C178" s="349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ht="66" x14ac:dyDescent="0.3">
      <c r="A181" s="44" t="s">
        <v>315</v>
      </c>
      <c r="B181" s="94">
        <v>0</v>
      </c>
      <c r="C181" s="94"/>
      <c r="D181" s="95" t="s">
        <v>503</v>
      </c>
      <c r="E181" s="95" t="s">
        <v>504</v>
      </c>
      <c r="F181" s="94"/>
    </row>
    <row r="182" spans="1:7" ht="33" x14ac:dyDescent="0.3">
      <c r="A182" s="52" t="s">
        <v>220</v>
      </c>
      <c r="B182" s="94">
        <v>0</v>
      </c>
      <c r="C182" s="94"/>
      <c r="D182" s="95" t="s">
        <v>501</v>
      </c>
      <c r="E182" s="69" t="s">
        <v>502</v>
      </c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7" t="s">
        <v>36</v>
      </c>
      <c r="B186" s="348"/>
      <c r="C186" s="349"/>
      <c r="D186" s="248">
        <f>SUM(B181:C185)</f>
        <v>6</v>
      </c>
    </row>
    <row r="187" spans="1:7" x14ac:dyDescent="0.3">
      <c r="A187" s="347" t="s">
        <v>295</v>
      </c>
      <c r="B187" s="348"/>
      <c r="C187" s="349"/>
      <c r="D187" s="33">
        <f>D186/(COUNT(B181:C185)*2)</f>
        <v>0.6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482</v>
      </c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7" t="s">
        <v>36</v>
      </c>
      <c r="B194" s="348"/>
      <c r="C194" s="349"/>
      <c r="D194" s="54">
        <f>SUM(B190:C193)</f>
        <v>3</v>
      </c>
    </row>
    <row r="195" spans="1:6" x14ac:dyDescent="0.3">
      <c r="A195" s="347" t="s">
        <v>295</v>
      </c>
      <c r="B195" s="348"/>
      <c r="C195" s="349"/>
      <c r="D195" s="33">
        <f>D194/(COUNT(B190:C193)*2)</f>
        <v>0.75</v>
      </c>
    </row>
    <row r="197" spans="1:6" ht="18" x14ac:dyDescent="0.35">
      <c r="A197" s="64" t="s">
        <v>483</v>
      </c>
      <c r="B197" s="63"/>
      <c r="C197" s="63"/>
      <c r="D197" s="294">
        <f>E197/F197</f>
        <v>0.6</v>
      </c>
      <c r="E197" s="311">
        <f>COUNTIF('A1 Technique'!F17:F193,"ok")</f>
        <v>9</v>
      </c>
      <c r="F197" s="311">
        <f>COUNTA('A1 Technique'!F17:F193)</f>
        <v>15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199</v>
      </c>
    </row>
    <row r="199" spans="1:6" ht="22.5" x14ac:dyDescent="0.3">
      <c r="A199" s="35" t="s">
        <v>323</v>
      </c>
      <c r="B199" s="310"/>
      <c r="C199" s="37"/>
      <c r="D199" s="39">
        <f>D198/(COUNT(B190:C193,B181:C185,B173:C176,B165:C168,B153:C160,B56:C62,B46:C51,B26:C32,B17:C21,B107:C117,B137:C148,B122:C132,B88:C101,B67:C83,B37:C41)*2)</f>
        <v>0.8883928571428571</v>
      </c>
    </row>
  </sheetData>
  <sheetProtection algorithmName="SHA-512" hashValue="gqIPCOgaoafkK6A3mGwOA7aeh2APhWyFs+jrBPrsOw1SAY1IeXXIDE8psvWh9JH6Ihmoz+7TUL6xRFjAXlm2Hw==" saltValue="ENJIddAu1x73j0gkWlXny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4" orientation="portrait" r:id="rId1"/>
  <rowBreaks count="2" manualBreakCount="2">
    <brk id="74" max="5" man="1"/>
    <brk id="151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0"/>
      <c r="E1" s="340"/>
      <c r="F1" s="340"/>
      <c r="G1" s="340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25"/>
    </row>
    <row r="8" spans="1:7" ht="29.25" x14ac:dyDescent="0.45">
      <c r="A8" s="342" t="str">
        <f>'Page de garde'!D18</f>
        <v>Ksour Essef</v>
      </c>
      <c r="B8" s="342"/>
      <c r="C8" s="342"/>
      <c r="D8" s="342"/>
      <c r="E8" s="342"/>
      <c r="F8" s="342"/>
      <c r="G8" s="125"/>
    </row>
    <row r="9" spans="1:7" ht="24" x14ac:dyDescent="0.45">
      <c r="A9" s="14" t="s">
        <v>42</v>
      </c>
      <c r="B9" s="343"/>
      <c r="C9" s="343"/>
      <c r="D9" s="343"/>
      <c r="E9" s="343"/>
      <c r="F9" s="343"/>
      <c r="G9" s="125"/>
    </row>
    <row r="10" spans="1:7" ht="24" x14ac:dyDescent="0.45">
      <c r="A10" s="15" t="s">
        <v>44</v>
      </c>
      <c r="B10" s="344"/>
      <c r="C10" s="344"/>
      <c r="D10" s="344"/>
      <c r="E10" s="344"/>
      <c r="F10" s="344"/>
      <c r="G10" s="125"/>
    </row>
    <row r="11" spans="1:7" ht="24" x14ac:dyDescent="0.45">
      <c r="A11" s="14" t="s">
        <v>43</v>
      </c>
      <c r="B11" s="339"/>
      <c r="C11" s="339"/>
      <c r="D11" s="339"/>
      <c r="E11" s="339"/>
      <c r="F11" s="339"/>
      <c r="G11" s="125"/>
    </row>
    <row r="12" spans="1:7" ht="24" x14ac:dyDescent="0.45">
      <c r="A12" s="14" t="s">
        <v>239</v>
      </c>
      <c r="B12" s="337">
        <f>D549</f>
        <v>0</v>
      </c>
      <c r="C12" s="337"/>
      <c r="D12" s="337"/>
      <c r="E12" s="337"/>
      <c r="F12" s="337"/>
      <c r="G12" s="125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1" t="s">
        <v>379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1" t="s">
        <v>379</v>
      </c>
      <c r="B94" s="332"/>
      <c r="C94" s="332"/>
      <c r="D94" s="332"/>
      <c r="E94" s="332"/>
      <c r="F94" s="33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4" t="s">
        <v>379</v>
      </c>
      <c r="B148" s="335"/>
      <c r="C148" s="335"/>
      <c r="D148" s="33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4" t="s">
        <v>379</v>
      </c>
      <c r="B471" s="325"/>
      <c r="C471" s="325"/>
      <c r="D471" s="325"/>
      <c r="E471" s="325"/>
      <c r="F471" s="32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2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6" t="s">
        <v>367</v>
      </c>
      <c r="B483" s="326"/>
      <c r="C483" s="326"/>
      <c r="D483" s="32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ocdwV/Z6/NnhEcQXek34xNuPXd4NrzruLhXArO5VcAhYTILDtzXAe0OcBDWMac4o0tiUliwjqWr1iI3Y4X0xFg==" saltValue="ugwJ10UPTqkAZR9K+x4Ar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D2" sqref="D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0"/>
      <c r="E1" s="340"/>
      <c r="F1" s="340"/>
      <c r="G1" s="340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25"/>
    </row>
    <row r="7" spans="1:7" s="12" customFormat="1" ht="21.75" customHeight="1" x14ac:dyDescent="0.45">
      <c r="A7" s="342" t="str">
        <f>'A3 Exploitation'!A8:F8</f>
        <v>Ksour Essef</v>
      </c>
      <c r="B7" s="342"/>
      <c r="C7" s="342"/>
      <c r="D7" s="342"/>
      <c r="E7" s="342"/>
      <c r="F7" s="342"/>
      <c r="G7" s="125"/>
    </row>
    <row r="8" spans="1:7" s="12" customFormat="1" ht="24" x14ac:dyDescent="0.45">
      <c r="A8" s="14" t="s">
        <v>42</v>
      </c>
      <c r="B8" s="363">
        <f>'A3 Exploitation'!B9:F9</f>
        <v>0</v>
      </c>
      <c r="C8" s="363"/>
      <c r="D8" s="363"/>
      <c r="E8" s="363"/>
      <c r="F8" s="363"/>
      <c r="G8" s="125"/>
    </row>
    <row r="9" spans="1:7" s="12" customFormat="1" ht="24" x14ac:dyDescent="0.45">
      <c r="A9" s="15" t="s">
        <v>44</v>
      </c>
      <c r="B9" s="364">
        <f>'A3 Exploitation'!B10:F10</f>
        <v>0</v>
      </c>
      <c r="C9" s="364"/>
      <c r="D9" s="364"/>
      <c r="E9" s="364"/>
      <c r="F9" s="364"/>
      <c r="G9" s="125"/>
    </row>
    <row r="10" spans="1:7" s="12" customFormat="1" ht="24" x14ac:dyDescent="0.45">
      <c r="A10" s="14" t="s">
        <v>43</v>
      </c>
      <c r="B10" s="361">
        <f>'A3 Exploitation'!B11:F11</f>
        <v>0</v>
      </c>
      <c r="C10" s="361"/>
      <c r="D10" s="361"/>
      <c r="E10" s="361"/>
      <c r="F10" s="361"/>
      <c r="G10" s="125"/>
    </row>
    <row r="11" spans="1:7" s="12" customFormat="1" ht="24" x14ac:dyDescent="0.45">
      <c r="A11" s="14" t="s">
        <v>294</v>
      </c>
      <c r="B11" s="359">
        <f>D199</f>
        <v>0</v>
      </c>
      <c r="C11" s="359"/>
      <c r="D11" s="359"/>
      <c r="E11" s="359"/>
      <c r="F11" s="359"/>
      <c r="G11" s="125"/>
    </row>
    <row r="12" spans="1:7" s="12" customFormat="1" ht="22.5" x14ac:dyDescent="0.45">
      <c r="A12" s="11"/>
      <c r="D12" s="338"/>
      <c r="E12" s="338"/>
      <c r="F12" s="338"/>
      <c r="G12" s="338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6" t="s">
        <v>36</v>
      </c>
      <c r="B22" s="352"/>
      <c r="C22" s="353"/>
      <c r="D22" s="92">
        <f>SUM(B17:C21)</f>
        <v>0</v>
      </c>
    </row>
    <row r="23" spans="1:7" x14ac:dyDescent="0.3">
      <c r="A23" s="347" t="s">
        <v>295</v>
      </c>
      <c r="B23" s="348"/>
      <c r="C23" s="34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7" t="s">
        <v>36</v>
      </c>
      <c r="B33" s="348"/>
      <c r="C33" s="349"/>
      <c r="D33" s="91">
        <f>SUM(B26:C32)</f>
        <v>0</v>
      </c>
    </row>
    <row r="34" spans="1:7" x14ac:dyDescent="0.3">
      <c r="A34" s="347" t="s">
        <v>295</v>
      </c>
      <c r="B34" s="348"/>
      <c r="C34" s="34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5" t="s">
        <v>219</v>
      </c>
      <c r="B36" s="346"/>
      <c r="C36" s="346"/>
      <c r="D36" s="346"/>
      <c r="E36" s="346"/>
      <c r="F36" s="34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7" t="s">
        <v>36</v>
      </c>
      <c r="B42" s="348"/>
      <c r="C42" s="349"/>
      <c r="D42" s="91">
        <f>SUM(B37:C41)</f>
        <v>0</v>
      </c>
      <c r="E42" s="13"/>
      <c r="F42" s="13"/>
      <c r="G42" s="126"/>
    </row>
    <row r="43" spans="1:7" s="22" customFormat="1" x14ac:dyDescent="0.3">
      <c r="A43" s="347" t="s">
        <v>295</v>
      </c>
      <c r="B43" s="348"/>
      <c r="C43" s="34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7" t="s">
        <v>36</v>
      </c>
      <c r="B52" s="348"/>
      <c r="C52" s="349"/>
      <c r="D52" s="91">
        <f>SUM(B46:C51)</f>
        <v>0</v>
      </c>
    </row>
    <row r="53" spans="1:7" x14ac:dyDescent="0.3">
      <c r="A53" s="347" t="s">
        <v>295</v>
      </c>
      <c r="B53" s="348"/>
      <c r="C53" s="34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7" t="s">
        <v>36</v>
      </c>
      <c r="B63" s="348"/>
      <c r="C63" s="349"/>
      <c r="D63" s="91">
        <f>SUM(B56:C62)</f>
        <v>0</v>
      </c>
    </row>
    <row r="64" spans="1:7" x14ac:dyDescent="0.3">
      <c r="A64" s="347" t="s">
        <v>295</v>
      </c>
      <c r="B64" s="348"/>
      <c r="C64" s="34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7" t="s">
        <v>36</v>
      </c>
      <c r="B84" s="348"/>
      <c r="C84" s="349"/>
      <c r="D84" s="91">
        <f>SUM(B67:C83)</f>
        <v>0</v>
      </c>
    </row>
    <row r="85" spans="1:7" x14ac:dyDescent="0.3">
      <c r="A85" s="347" t="s">
        <v>295</v>
      </c>
      <c r="B85" s="348"/>
      <c r="C85" s="34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7" t="s">
        <v>36</v>
      </c>
      <c r="B102" s="348"/>
      <c r="C102" s="349"/>
      <c r="D102" s="91">
        <f>SUM(B88:C101)</f>
        <v>0</v>
      </c>
    </row>
    <row r="103" spans="1:7" x14ac:dyDescent="0.3">
      <c r="A103" s="347" t="s">
        <v>295</v>
      </c>
      <c r="B103" s="348"/>
      <c r="C103" s="34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5" t="s">
        <v>212</v>
      </c>
      <c r="B106" s="346"/>
      <c r="C106" s="346"/>
      <c r="D106" s="346"/>
      <c r="E106" s="346"/>
      <c r="F106" s="34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7" t="s">
        <v>36</v>
      </c>
      <c r="B118" s="348"/>
      <c r="C118" s="349"/>
      <c r="D118" s="91">
        <f>SUM(B107:C117)</f>
        <v>0</v>
      </c>
      <c r="E118" s="13"/>
      <c r="F118" s="13"/>
      <c r="G118" s="126"/>
    </row>
    <row r="119" spans="1:7" s="22" customFormat="1" x14ac:dyDescent="0.3">
      <c r="A119" s="347" t="s">
        <v>295</v>
      </c>
      <c r="B119" s="348"/>
      <c r="C119" s="34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7" t="s">
        <v>36</v>
      </c>
      <c r="B133" s="348"/>
      <c r="C133" s="349"/>
      <c r="D133" s="91">
        <f>SUM(B122:C132)</f>
        <v>0</v>
      </c>
    </row>
    <row r="134" spans="1:7" x14ac:dyDescent="0.3">
      <c r="A134" s="347" t="s">
        <v>295</v>
      </c>
      <c r="B134" s="348"/>
      <c r="C134" s="34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7" t="s">
        <v>36</v>
      </c>
      <c r="B149" s="348"/>
      <c r="C149" s="349"/>
      <c r="D149" s="91">
        <f>SUM(B137:C148)</f>
        <v>0</v>
      </c>
    </row>
    <row r="150" spans="1:7" x14ac:dyDescent="0.3">
      <c r="A150" s="347" t="s">
        <v>295</v>
      </c>
      <c r="B150" s="348"/>
      <c r="C150" s="34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7" t="s">
        <v>36</v>
      </c>
      <c r="B161" s="352"/>
      <c r="C161" s="353"/>
      <c r="D161" s="92">
        <f>SUM(B153:C160)</f>
        <v>0</v>
      </c>
    </row>
    <row r="162" spans="1:7" x14ac:dyDescent="0.3">
      <c r="A162" s="347" t="s">
        <v>295</v>
      </c>
      <c r="B162" s="348"/>
      <c r="C162" s="34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7" t="s">
        <v>36</v>
      </c>
      <c r="B169" s="348"/>
      <c r="C169" s="349"/>
      <c r="D169" s="91">
        <f>SUM(B165:C168)</f>
        <v>0</v>
      </c>
    </row>
    <row r="170" spans="1:7" x14ac:dyDescent="0.3">
      <c r="A170" s="347" t="s">
        <v>295</v>
      </c>
      <c r="B170" s="348"/>
      <c r="C170" s="34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7" t="s">
        <v>36</v>
      </c>
      <c r="B177" s="348"/>
      <c r="C177" s="349"/>
      <c r="D177" s="91">
        <f>SUM(B173:C176)</f>
        <v>0</v>
      </c>
    </row>
    <row r="178" spans="1:7" x14ac:dyDescent="0.3">
      <c r="A178" s="347" t="s">
        <v>295</v>
      </c>
      <c r="B178" s="348"/>
      <c r="C178" s="34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7" t="s">
        <v>36</v>
      </c>
      <c r="B186" s="348"/>
      <c r="C186" s="349"/>
      <c r="D186" s="91">
        <f>SUM(B181:C185)</f>
        <v>0</v>
      </c>
    </row>
    <row r="187" spans="1:7" x14ac:dyDescent="0.3">
      <c r="A187" s="347" t="s">
        <v>295</v>
      </c>
      <c r="B187" s="348"/>
      <c r="C187" s="34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7" t="s">
        <v>36</v>
      </c>
      <c r="B194" s="348"/>
      <c r="C194" s="349"/>
      <c r="D194" s="54">
        <f>SUM(B190:C193)</f>
        <v>0</v>
      </c>
    </row>
    <row r="195" spans="1:6" x14ac:dyDescent="0.3">
      <c r="A195" s="347" t="s">
        <v>295</v>
      </c>
      <c r="B195" s="348"/>
      <c r="C195" s="34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11">
        <f>COUNTIF('A2 Technique'!F17:F193,"ok")</f>
        <v>0</v>
      </c>
      <c r="F197" s="311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B424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0"/>
      <c r="E1" s="340"/>
      <c r="F1" s="340"/>
      <c r="G1" s="340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25"/>
    </row>
    <row r="8" spans="1:7" ht="29.25" x14ac:dyDescent="0.45">
      <c r="A8" s="342" t="str">
        <f>'Page de garde'!D18</f>
        <v>Ksour Essef</v>
      </c>
      <c r="B8" s="342"/>
      <c r="C8" s="342"/>
      <c r="D8" s="342"/>
      <c r="E8" s="342"/>
      <c r="F8" s="342"/>
      <c r="G8" s="125"/>
    </row>
    <row r="9" spans="1:7" ht="24" x14ac:dyDescent="0.45">
      <c r="A9" s="14" t="s">
        <v>42</v>
      </c>
      <c r="B9" s="343"/>
      <c r="C9" s="343"/>
      <c r="D9" s="343"/>
      <c r="E9" s="343"/>
      <c r="F9" s="343"/>
      <c r="G9" s="125"/>
    </row>
    <row r="10" spans="1:7" ht="24" x14ac:dyDescent="0.45">
      <c r="A10" s="15" t="s">
        <v>44</v>
      </c>
      <c r="B10" s="344"/>
      <c r="C10" s="344"/>
      <c r="D10" s="344"/>
      <c r="E10" s="344"/>
      <c r="F10" s="344"/>
      <c r="G10" s="125"/>
    </row>
    <row r="11" spans="1:7" ht="24" x14ac:dyDescent="0.45">
      <c r="A11" s="14" t="s">
        <v>43</v>
      </c>
      <c r="B11" s="339"/>
      <c r="C11" s="339"/>
      <c r="D11" s="339"/>
      <c r="E11" s="339"/>
      <c r="F11" s="339"/>
      <c r="G11" s="125"/>
    </row>
    <row r="12" spans="1:7" ht="24" x14ac:dyDescent="0.45">
      <c r="A12" s="14" t="s">
        <v>239</v>
      </c>
      <c r="B12" s="337">
        <f>D549</f>
        <v>0</v>
      </c>
      <c r="C12" s="337"/>
      <c r="D12" s="337"/>
      <c r="E12" s="337"/>
      <c r="F12" s="337"/>
      <c r="G12" s="125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1" t="s">
        <v>379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ht="16.5" customHeight="1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1" t="s">
        <v>379</v>
      </c>
      <c r="B94" s="332"/>
      <c r="C94" s="332"/>
      <c r="D94" s="332"/>
      <c r="E94" s="332"/>
      <c r="F94" s="33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ht="16.5" customHeight="1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4" t="s">
        <v>379</v>
      </c>
      <c r="B148" s="335"/>
      <c r="C148" s="335"/>
      <c r="D148" s="33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ht="16.5" customHeight="1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7" t="s">
        <v>379</v>
      </c>
      <c r="B195" s="327"/>
      <c r="C195" s="327"/>
      <c r="D195" s="327"/>
      <c r="E195" s="327"/>
      <c r="F195" s="32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ht="16.5" customHeight="1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7" t="s">
        <v>379</v>
      </c>
      <c r="B256" s="327"/>
      <c r="C256" s="327"/>
      <c r="D256" s="327"/>
      <c r="E256" s="327"/>
      <c r="F256" s="32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ht="16.5" customHeigh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8" t="s">
        <v>396</v>
      </c>
      <c r="B308" s="329"/>
      <c r="C308" s="329"/>
      <c r="D308" s="329"/>
      <c r="E308" s="329"/>
      <c r="F308" s="33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ht="16.5" customHeight="1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8" t="s">
        <v>379</v>
      </c>
      <c r="B349" s="329"/>
      <c r="C349" s="329"/>
      <c r="D349" s="329"/>
      <c r="E349" s="329"/>
      <c r="F349" s="32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ht="16.5" customHeight="1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7" t="s">
        <v>379</v>
      </c>
      <c r="B383" s="327"/>
      <c r="C383" s="327"/>
      <c r="D383" s="327"/>
      <c r="E383" s="327"/>
      <c r="F383" s="32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ht="16.5" customHeight="1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7" t="s">
        <v>379</v>
      </c>
      <c r="B435" s="327"/>
      <c r="C435" s="327"/>
      <c r="D435" s="327"/>
      <c r="E435" s="327"/>
      <c r="F435" s="32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ht="16.5" customHeight="1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4" t="s">
        <v>379</v>
      </c>
      <c r="B471" s="325"/>
      <c r="C471" s="325"/>
      <c r="D471" s="325"/>
      <c r="E471" s="325"/>
      <c r="F471" s="32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2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6" t="s">
        <v>367</v>
      </c>
      <c r="B483" s="326"/>
      <c r="C483" s="326"/>
      <c r="D483" s="32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ht="16.5" customHeight="1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ht="16.5" customHeight="1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ht="16.5" customHeight="1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ht="16.5" customHeight="1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3AMeVsMWYuSM5p6c+IFELFPG4c/WDZGUUf+myjrPYgGxoItD+DArtlNnxIkxNP2fgSf4lw3TjFD9t6m6wC0bQ==" saltValue="5BJyPRT9aYtE/aMJ4CstZ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K200" sqref="K20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0"/>
      <c r="E1" s="340"/>
      <c r="F1" s="340"/>
      <c r="G1" s="340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25"/>
    </row>
    <row r="7" spans="1:7" s="12" customFormat="1" ht="21.75" customHeight="1" x14ac:dyDescent="0.45">
      <c r="A7" s="342" t="e">
        <f>#REF!</f>
        <v>#REF!</v>
      </c>
      <c r="B7" s="342"/>
      <c r="C7" s="342"/>
      <c r="D7" s="342"/>
      <c r="E7" s="342"/>
      <c r="F7" s="342"/>
      <c r="G7" s="125"/>
    </row>
    <row r="8" spans="1:7" s="12" customFormat="1" ht="24" x14ac:dyDescent="0.45">
      <c r="A8" s="14" t="s">
        <v>42</v>
      </c>
      <c r="B8" s="363">
        <f>'A4 Exploitation'!B9:F9</f>
        <v>0</v>
      </c>
      <c r="C8" s="363"/>
      <c r="D8" s="363"/>
      <c r="E8" s="363"/>
      <c r="F8" s="363"/>
      <c r="G8" s="125"/>
    </row>
    <row r="9" spans="1:7" s="12" customFormat="1" ht="24" x14ac:dyDescent="0.45">
      <c r="A9" s="15" t="s">
        <v>44</v>
      </c>
      <c r="B9" s="364">
        <f>'A4 Exploitation'!B10:F10</f>
        <v>0</v>
      </c>
      <c r="C9" s="364"/>
      <c r="D9" s="364"/>
      <c r="E9" s="364"/>
      <c r="F9" s="364"/>
      <c r="G9" s="125"/>
    </row>
    <row r="10" spans="1:7" s="12" customFormat="1" ht="24" x14ac:dyDescent="0.45">
      <c r="A10" s="14" t="s">
        <v>43</v>
      </c>
      <c r="B10" s="361">
        <f>'A4 Exploitation'!A8:F8</f>
        <v>0</v>
      </c>
      <c r="C10" s="361"/>
      <c r="D10" s="361"/>
      <c r="E10" s="361"/>
      <c r="F10" s="361"/>
      <c r="G10" s="125"/>
    </row>
    <row r="11" spans="1:7" s="12" customFormat="1" ht="24" x14ac:dyDescent="0.45">
      <c r="A11" s="14" t="s">
        <v>294</v>
      </c>
      <c r="B11" s="359">
        <f>D199</f>
        <v>0</v>
      </c>
      <c r="C11" s="359"/>
      <c r="D11" s="359"/>
      <c r="E11" s="359"/>
      <c r="F11" s="359"/>
      <c r="G11" s="125"/>
    </row>
    <row r="12" spans="1:7" s="12" customFormat="1" ht="22.5" x14ac:dyDescent="0.45">
      <c r="A12" s="11"/>
      <c r="D12" s="338"/>
      <c r="E12" s="338"/>
      <c r="F12" s="338"/>
      <c r="G12" s="338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6" t="s">
        <v>36</v>
      </c>
      <c r="B22" s="352"/>
      <c r="C22" s="353"/>
      <c r="D22" s="245">
        <f>SUM(B17:C21)</f>
        <v>0</v>
      </c>
    </row>
    <row r="23" spans="1:7" x14ac:dyDescent="0.3">
      <c r="A23" s="347" t="s">
        <v>295</v>
      </c>
      <c r="B23" s="348"/>
      <c r="C23" s="34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7" t="s">
        <v>36</v>
      </c>
      <c r="B33" s="348"/>
      <c r="C33" s="349"/>
      <c r="D33" s="244">
        <f>SUM(B26:C32)</f>
        <v>0</v>
      </c>
    </row>
    <row r="34" spans="1:7" x14ac:dyDescent="0.3">
      <c r="A34" s="347" t="s">
        <v>295</v>
      </c>
      <c r="B34" s="348"/>
      <c r="C34" s="34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5" t="s">
        <v>219</v>
      </c>
      <c r="B36" s="346"/>
      <c r="C36" s="346"/>
      <c r="D36" s="346"/>
      <c r="E36" s="346"/>
      <c r="F36" s="34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7" t="s">
        <v>36</v>
      </c>
      <c r="B42" s="348"/>
      <c r="C42" s="349"/>
      <c r="D42" s="244">
        <f>SUM(B37:C41)</f>
        <v>0</v>
      </c>
      <c r="E42" s="13"/>
      <c r="F42" s="13"/>
      <c r="G42" s="126"/>
    </row>
    <row r="43" spans="1:7" s="22" customFormat="1" x14ac:dyDescent="0.3">
      <c r="A43" s="347" t="s">
        <v>295</v>
      </c>
      <c r="B43" s="348"/>
      <c r="C43" s="34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7" t="s">
        <v>36</v>
      </c>
      <c r="B52" s="348"/>
      <c r="C52" s="349"/>
      <c r="D52" s="244">
        <f>SUM(B46:C51)</f>
        <v>0</v>
      </c>
    </row>
    <row r="53" spans="1:7" x14ac:dyDescent="0.3">
      <c r="A53" s="347" t="s">
        <v>295</v>
      </c>
      <c r="B53" s="348"/>
      <c r="C53" s="34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7" t="s">
        <v>36</v>
      </c>
      <c r="B63" s="348"/>
      <c r="C63" s="349"/>
      <c r="D63" s="244">
        <f>SUM(B56:C62)</f>
        <v>0</v>
      </c>
    </row>
    <row r="64" spans="1:7" x14ac:dyDescent="0.3">
      <c r="A64" s="347" t="s">
        <v>295</v>
      </c>
      <c r="B64" s="348"/>
      <c r="C64" s="34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7" t="s">
        <v>36</v>
      </c>
      <c r="B84" s="348"/>
      <c r="C84" s="349"/>
      <c r="D84" s="244">
        <f>SUM(B67:C83)</f>
        <v>0</v>
      </c>
    </row>
    <row r="85" spans="1:7" x14ac:dyDescent="0.3">
      <c r="A85" s="347" t="s">
        <v>295</v>
      </c>
      <c r="B85" s="348"/>
      <c r="C85" s="34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7" t="s">
        <v>36</v>
      </c>
      <c r="B102" s="348"/>
      <c r="C102" s="349"/>
      <c r="D102" s="244">
        <f>SUM(B88:C101)</f>
        <v>0</v>
      </c>
    </row>
    <row r="103" spans="1:7" x14ac:dyDescent="0.3">
      <c r="A103" s="347" t="s">
        <v>295</v>
      </c>
      <c r="B103" s="348"/>
      <c r="C103" s="34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5" t="s">
        <v>212</v>
      </c>
      <c r="B106" s="346"/>
      <c r="C106" s="346"/>
      <c r="D106" s="346"/>
      <c r="E106" s="346"/>
      <c r="F106" s="34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7" t="s">
        <v>36</v>
      </c>
      <c r="B118" s="348"/>
      <c r="C118" s="349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47" t="s">
        <v>295</v>
      </c>
      <c r="B119" s="348"/>
      <c r="C119" s="34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7" t="s">
        <v>36</v>
      </c>
      <c r="B133" s="348"/>
      <c r="C133" s="349"/>
      <c r="D133" s="244">
        <f>SUM(B122:C132)</f>
        <v>0</v>
      </c>
    </row>
    <row r="134" spans="1:7" x14ac:dyDescent="0.3">
      <c r="A134" s="347" t="s">
        <v>295</v>
      </c>
      <c r="B134" s="348"/>
      <c r="C134" s="34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7" t="s">
        <v>36</v>
      </c>
      <c r="B149" s="348"/>
      <c r="C149" s="349"/>
      <c r="D149" s="244">
        <f>SUM(B137:C148)</f>
        <v>0</v>
      </c>
    </row>
    <row r="150" spans="1:7" x14ac:dyDescent="0.3">
      <c r="A150" s="347" t="s">
        <v>295</v>
      </c>
      <c r="B150" s="348"/>
      <c r="C150" s="34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7" t="s">
        <v>36</v>
      </c>
      <c r="B161" s="352"/>
      <c r="C161" s="353"/>
      <c r="D161" s="245">
        <f>SUM(B153:C160)</f>
        <v>0</v>
      </c>
    </row>
    <row r="162" spans="1:7" x14ac:dyDescent="0.3">
      <c r="A162" s="347" t="s">
        <v>295</v>
      </c>
      <c r="B162" s="348"/>
      <c r="C162" s="34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7" t="s">
        <v>36</v>
      </c>
      <c r="B169" s="348"/>
      <c r="C169" s="349"/>
      <c r="D169" s="244">
        <f>SUM(B165:C168)</f>
        <v>0</v>
      </c>
    </row>
    <row r="170" spans="1:7" x14ac:dyDescent="0.3">
      <c r="A170" s="347" t="s">
        <v>295</v>
      </c>
      <c r="B170" s="348"/>
      <c r="C170" s="34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7" t="s">
        <v>36</v>
      </c>
      <c r="B177" s="348"/>
      <c r="C177" s="349"/>
      <c r="D177" s="244">
        <f>SUM(B173:C176)</f>
        <v>0</v>
      </c>
    </row>
    <row r="178" spans="1:7" x14ac:dyDescent="0.3">
      <c r="A178" s="347" t="s">
        <v>295</v>
      </c>
      <c r="B178" s="348"/>
      <c r="C178" s="34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7" t="s">
        <v>36</v>
      </c>
      <c r="B186" s="348"/>
      <c r="C186" s="349"/>
      <c r="D186" s="244">
        <f>SUM(B181:C185)</f>
        <v>0</v>
      </c>
    </row>
    <row r="187" spans="1:7" x14ac:dyDescent="0.3">
      <c r="A187" s="347" t="s">
        <v>295</v>
      </c>
      <c r="B187" s="348"/>
      <c r="C187" s="34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7" t="s">
        <v>36</v>
      </c>
      <c r="B194" s="348"/>
      <c r="C194" s="349"/>
      <c r="D194" s="54">
        <f>SUM(B190:C193)</f>
        <v>0</v>
      </c>
    </row>
    <row r="195" spans="1:6" x14ac:dyDescent="0.3">
      <c r="A195" s="347" t="s">
        <v>295</v>
      </c>
      <c r="B195" s="348"/>
      <c r="C195" s="34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11">
        <f>COUNTIF('A3 Technique'!F17:F193,"ok")</f>
        <v>0</v>
      </c>
      <c r="F197" s="311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2018-06-21T23:39:32Z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