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ksar said\2018\5\"/>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97" i="41" l="1"/>
  <c r="D197" i="39"/>
  <c r="D197" i="32"/>
  <c r="D197" i="25"/>
  <c r="D197" i="35"/>
  <c r="B543" i="40" l="1"/>
  <c r="B532" i="40"/>
  <c r="B512" i="40"/>
  <c r="B498" i="40"/>
  <c r="B476" i="40"/>
  <c r="B439" i="40"/>
  <c r="B386" i="40"/>
  <c r="B353" i="40"/>
  <c r="B313" i="40"/>
  <c r="B261" i="40"/>
  <c r="B200" i="40"/>
  <c r="B153" i="40"/>
  <c r="B99" i="40"/>
  <c r="B41" i="40"/>
  <c r="B543" i="38"/>
  <c r="B532" i="38"/>
  <c r="B512" i="38"/>
  <c r="B498" i="38"/>
  <c r="B476" i="38"/>
  <c r="B439" i="38"/>
  <c r="B386" i="38"/>
  <c r="B353" i="38"/>
  <c r="B313" i="38"/>
  <c r="B261" i="38"/>
  <c r="B200" i="38"/>
  <c r="B153" i="38"/>
  <c r="B99" i="38"/>
  <c r="B41" i="38"/>
  <c r="B543" i="31"/>
  <c r="B532" i="31"/>
  <c r="B512" i="31"/>
  <c r="B498" i="31"/>
  <c r="B476" i="31"/>
  <c r="B439" i="31"/>
  <c r="B386" i="31"/>
  <c r="B353" i="31"/>
  <c r="B313" i="31"/>
  <c r="B261" i="31"/>
  <c r="B200" i="31"/>
  <c r="B153" i="31"/>
  <c r="B99" i="31"/>
  <c r="B41" i="31"/>
  <c r="B543" i="33"/>
  <c r="B532" i="33"/>
  <c r="B512" i="33"/>
  <c r="B498" i="33"/>
  <c r="B476" i="33"/>
  <c r="B439" i="33"/>
  <c r="B386" i="33"/>
  <c r="B353" i="33"/>
  <c r="B313" i="33"/>
  <c r="B261" i="33"/>
  <c r="B200" i="33"/>
  <c r="B153" i="33"/>
  <c r="B99" i="33"/>
  <c r="B41" i="33"/>
  <c r="D476" i="40" l="1"/>
  <c r="D476" i="38"/>
  <c r="D476" i="31"/>
  <c r="D476" i="33"/>
  <c r="D476" i="43"/>
  <c r="F543" i="40"/>
  <c r="F543" i="38"/>
  <c r="F543" i="31"/>
  <c r="F543" i="33"/>
  <c r="F532" i="43"/>
  <c r="E532" i="43"/>
  <c r="F543" i="43"/>
  <c r="B8" i="35" l="1"/>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10" i="37"/>
  <c r="B9" i="37"/>
  <c r="B8" i="37"/>
  <c r="F197" i="41" l="1"/>
  <c r="F197" i="39"/>
  <c r="E197" i="25"/>
  <c r="B476" i="43"/>
  <c r="D477" i="43" s="1"/>
  <c r="D477" i="40"/>
  <c r="D222" i="40"/>
  <c r="D223" i="40" s="1"/>
  <c r="D25" i="40"/>
  <c r="D26" i="40" s="1"/>
  <c r="D477" i="38"/>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E543" i="40"/>
  <c r="D543" i="40" s="1"/>
  <c r="D544" i="40" s="1"/>
  <c r="F532" i="40"/>
  <c r="D532" i="40" s="1"/>
  <c r="D533" i="40" s="1"/>
  <c r="D534" i="40" s="1"/>
  <c r="E532" i="40"/>
  <c r="F512" i="40"/>
  <c r="E512" i="40"/>
  <c r="D512" i="40" s="1"/>
  <c r="F498" i="40"/>
  <c r="E498" i="40"/>
  <c r="F476" i="40"/>
  <c r="E476" i="40"/>
  <c r="F439" i="40"/>
  <c r="D439" i="40" s="1"/>
  <c r="E439" i="40"/>
  <c r="F386" i="40"/>
  <c r="E386" i="40"/>
  <c r="D386" i="40" s="1"/>
  <c r="D387" i="40" s="1"/>
  <c r="F353" i="40"/>
  <c r="E353" i="40"/>
  <c r="F313" i="40"/>
  <c r="E313" i="40"/>
  <c r="D313" i="40" s="1"/>
  <c r="D314" i="40" s="1"/>
  <c r="F261" i="40"/>
  <c r="D261" i="40" s="1"/>
  <c r="E261" i="40"/>
  <c r="F200" i="40"/>
  <c r="E200" i="40"/>
  <c r="D200" i="40" s="1"/>
  <c r="F153" i="40"/>
  <c r="E153" i="40"/>
  <c r="F99" i="40"/>
  <c r="E99" i="40"/>
  <c r="D99" i="40" s="1"/>
  <c r="D100" i="40" s="1"/>
  <c r="D101" i="40" s="1"/>
  <c r="F41" i="40"/>
  <c r="E41" i="40"/>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D544" i="38" s="1"/>
  <c r="F532" i="38"/>
  <c r="E532" i="38"/>
  <c r="F512" i="38"/>
  <c r="E512" i="38"/>
  <c r="D512" i="38" s="1"/>
  <c r="F498" i="38"/>
  <c r="E498" i="38"/>
  <c r="F476" i="38"/>
  <c r="E476" i="38"/>
  <c r="F439" i="38"/>
  <c r="E439" i="38"/>
  <c r="F386" i="38"/>
  <c r="E386" i="38"/>
  <c r="D386" i="38" s="1"/>
  <c r="D387" i="38" s="1"/>
  <c r="F353" i="38"/>
  <c r="E353" i="38"/>
  <c r="F313" i="38"/>
  <c r="E313" i="38"/>
  <c r="D313" i="38" s="1"/>
  <c r="D314" i="38" s="1"/>
  <c r="F261" i="38"/>
  <c r="E261" i="38"/>
  <c r="F200" i="38"/>
  <c r="E200" i="38"/>
  <c r="D200" i="38" s="1"/>
  <c r="F153" i="38"/>
  <c r="E153" i="38"/>
  <c r="F99" i="38"/>
  <c r="E99" i="38"/>
  <c r="D99" i="38" s="1"/>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E543" i="33"/>
  <c r="F532" i="33"/>
  <c r="E532" i="33"/>
  <c r="D532" i="33" s="1"/>
  <c r="D533" i="33" s="1"/>
  <c r="D534" i="33" s="1"/>
  <c r="F512" i="33"/>
  <c r="E512" i="33"/>
  <c r="F498" i="33"/>
  <c r="E498" i="33"/>
  <c r="D498" i="33" s="1"/>
  <c r="D499" i="33" s="1"/>
  <c r="F476" i="33"/>
  <c r="E476" i="33"/>
  <c r="F439" i="33"/>
  <c r="E439" i="33"/>
  <c r="D439" i="33" s="1"/>
  <c r="D440" i="33" s="1"/>
  <c r="F386" i="33"/>
  <c r="E386" i="33"/>
  <c r="F353" i="33"/>
  <c r="E353" i="33"/>
  <c r="D353" i="33" s="1"/>
  <c r="D354" i="33" s="1"/>
  <c r="F313" i="33"/>
  <c r="E313" i="33"/>
  <c r="F261" i="33"/>
  <c r="E261" i="33"/>
  <c r="D261" i="33" s="1"/>
  <c r="D262" i="33" s="1"/>
  <c r="F200" i="33"/>
  <c r="E200" i="33"/>
  <c r="F153" i="33"/>
  <c r="E153" i="33"/>
  <c r="D153" i="33" s="1"/>
  <c r="F99" i="33"/>
  <c r="E99" i="33"/>
  <c r="F41" i="33"/>
  <c r="E41" i="33"/>
  <c r="D41" i="33" s="1"/>
  <c r="D42" i="33" s="1"/>
  <c r="F200" i="43"/>
  <c r="F153" i="43"/>
  <c r="F99" i="43"/>
  <c r="F41" i="43"/>
  <c r="E543" i="43"/>
  <c r="F512" i="43"/>
  <c r="E512" i="43"/>
  <c r="F498" i="43"/>
  <c r="E498" i="43"/>
  <c r="D498" i="43" s="1"/>
  <c r="B498" i="43" s="1"/>
  <c r="D499" i="43" s="1"/>
  <c r="F476" i="43"/>
  <c r="E476" i="43"/>
  <c r="F439" i="43"/>
  <c r="E439" i="43"/>
  <c r="D439" i="43" s="1"/>
  <c r="B439" i="43" s="1"/>
  <c r="D440" i="43" s="1"/>
  <c r="F386" i="43"/>
  <c r="E386" i="43"/>
  <c r="F353" i="43"/>
  <c r="E353" i="43"/>
  <c r="D353" i="43" s="1"/>
  <c r="F313" i="43"/>
  <c r="E313" i="43"/>
  <c r="F261" i="43"/>
  <c r="E261" i="43"/>
  <c r="D261" i="43" s="1"/>
  <c r="B261" i="43" s="1"/>
  <c r="D262" i="43" s="1"/>
  <c r="E200" i="43"/>
  <c r="D200" i="43" s="1"/>
  <c r="B200" i="43" s="1"/>
  <c r="D201"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41" i="40" l="1"/>
  <c r="D153" i="40"/>
  <c r="D154" i="40" s="1"/>
  <c r="D157" i="40" s="1"/>
  <c r="D158" i="40" s="1"/>
  <c r="D353" i="40"/>
  <c r="D354" i="40" s="1"/>
  <c r="D355" i="40" s="1"/>
  <c r="D498" i="40"/>
  <c r="D499" i="40" s="1"/>
  <c r="D502" i="40" s="1"/>
  <c r="D503" i="40" s="1"/>
  <c r="D313" i="43"/>
  <c r="B313" i="43" s="1"/>
  <c r="D314" i="43" s="1"/>
  <c r="D386" i="43"/>
  <c r="B386" i="43" s="1"/>
  <c r="D387" i="43" s="1"/>
  <c r="D512" i="43"/>
  <c r="B512" i="43" s="1"/>
  <c r="D513" i="43" s="1"/>
  <c r="D514" i="43" s="1"/>
  <c r="B152" i="29" s="1"/>
  <c r="D543" i="43"/>
  <c r="B543" i="43" s="1"/>
  <c r="D544" i="43" s="1"/>
  <c r="D545" i="43" s="1"/>
  <c r="B171" i="29" s="1"/>
  <c r="D99" i="33"/>
  <c r="D200" i="33"/>
  <c r="D201" i="33" s="1"/>
  <c r="D313" i="33"/>
  <c r="D386" i="33"/>
  <c r="D387" i="33" s="1"/>
  <c r="D388" i="33" s="1"/>
  <c r="D512" i="33"/>
  <c r="D513" i="33" s="1"/>
  <c r="D514" i="33" s="1"/>
  <c r="D543" i="33"/>
  <c r="D544" i="33" s="1"/>
  <c r="D545" i="33" s="1"/>
  <c r="D41" i="38"/>
  <c r="D42" i="38" s="1"/>
  <c r="D45" i="38" s="1"/>
  <c r="D46" i="38" s="1"/>
  <c r="D153" i="38"/>
  <c r="D154" i="38" s="1"/>
  <c r="D155" i="38" s="1"/>
  <c r="D261" i="38"/>
  <c r="D353" i="38"/>
  <c r="D354" i="38" s="1"/>
  <c r="D439" i="38"/>
  <c r="D498" i="38"/>
  <c r="D499" i="38" s="1"/>
  <c r="D502" i="38" s="1"/>
  <c r="D503" i="38" s="1"/>
  <c r="D532" i="38"/>
  <c r="D533" i="38" s="1"/>
  <c r="D534" i="38" s="1"/>
  <c r="D42" i="40"/>
  <c r="D45" i="40" s="1"/>
  <c r="D46" i="40" s="1"/>
  <c r="D547" i="38"/>
  <c r="D100" i="38"/>
  <c r="D101" i="38" s="1"/>
  <c r="D513" i="38"/>
  <c r="D514" i="38" s="1"/>
  <c r="D513" i="40"/>
  <c r="D514" i="40" s="1"/>
  <c r="D100" i="33"/>
  <c r="D440" i="38"/>
  <c r="D441" i="38" s="1"/>
  <c r="D41" i="43"/>
  <c r="D532" i="43"/>
  <c r="D155" i="43"/>
  <c r="D157" i="43"/>
  <c r="D158" i="43" s="1"/>
  <c r="D390" i="43"/>
  <c r="D391" i="43" s="1"/>
  <c r="D388" i="43"/>
  <c r="D202" i="43"/>
  <c r="D204" i="43"/>
  <c r="D205" i="43" s="1"/>
  <c r="D443" i="43"/>
  <c r="D444" i="43" s="1"/>
  <c r="D441" i="43"/>
  <c r="D265" i="43"/>
  <c r="D266" i="43" s="1"/>
  <c r="D263" i="43"/>
  <c r="D478" i="43"/>
  <c r="D480" i="43"/>
  <c r="D481" i="43" s="1"/>
  <c r="D101" i="43"/>
  <c r="D102" i="43"/>
  <c r="D103" i="43" s="1"/>
  <c r="D315" i="43"/>
  <c r="D317" i="43"/>
  <c r="D318" i="43" s="1"/>
  <c r="D500" i="43"/>
  <c r="D502" i="43"/>
  <c r="D503" i="43" s="1"/>
  <c r="B143" i="29" s="1"/>
  <c r="D357" i="33"/>
  <c r="D358" i="33" s="1"/>
  <c r="D45" i="33"/>
  <c r="D46" i="33" s="1"/>
  <c r="D502" i="33"/>
  <c r="D503" i="33" s="1"/>
  <c r="D357" i="40"/>
  <c r="D358" i="40" s="1"/>
  <c r="D440" i="40"/>
  <c r="D443" i="40" s="1"/>
  <c r="D444" i="40" s="1"/>
  <c r="D201" i="40"/>
  <c r="D202" i="40" s="1"/>
  <c r="D262" i="40"/>
  <c r="D265" i="40" s="1"/>
  <c r="D266" i="40" s="1"/>
  <c r="D357" i="38"/>
  <c r="D358" i="38" s="1"/>
  <c r="D201" i="38"/>
  <c r="D202" i="38" s="1"/>
  <c r="D262" i="38"/>
  <c r="D477" i="31"/>
  <c r="D478" i="31" s="1"/>
  <c r="D314" i="33"/>
  <c r="D315" i="33" s="1"/>
  <c r="D154" i="33"/>
  <c r="D157" i="33" s="1"/>
  <c r="D158" i="33" s="1"/>
  <c r="D477" i="33"/>
  <c r="D480" i="33" s="1"/>
  <c r="D481" i="33" s="1"/>
  <c r="D545" i="40"/>
  <c r="D155" i="40"/>
  <c r="D480" i="40"/>
  <c r="D481" i="40" s="1"/>
  <c r="D478" i="40"/>
  <c r="D102" i="40"/>
  <c r="D103" i="40" s="1"/>
  <c r="D390" i="40"/>
  <c r="D391" i="40" s="1"/>
  <c r="D388" i="40"/>
  <c r="D263" i="40"/>
  <c r="D317" i="40"/>
  <c r="D318" i="40" s="1"/>
  <c r="D315" i="40"/>
  <c r="D43" i="40"/>
  <c r="D85" i="40"/>
  <c r="D173" i="40"/>
  <c r="D388" i="38"/>
  <c r="D390" i="38"/>
  <c r="D391" i="38" s="1"/>
  <c r="D545" i="38"/>
  <c r="D263" i="38"/>
  <c r="D265" i="38"/>
  <c r="D266" i="38" s="1"/>
  <c r="D480" i="38"/>
  <c r="D481" i="38" s="1"/>
  <c r="D478" i="38"/>
  <c r="D317" i="38"/>
  <c r="D318" i="38" s="1"/>
  <c r="D315" i="38"/>
  <c r="D43" i="38"/>
  <c r="D355" i="38"/>
  <c r="D85" i="38"/>
  <c r="D173" i="38"/>
  <c r="D85" i="31"/>
  <c r="D173" i="31"/>
  <c r="D263" i="33"/>
  <c r="D265" i="33"/>
  <c r="D266" i="33" s="1"/>
  <c r="D317" i="33"/>
  <c r="D318" i="33" s="1"/>
  <c r="D204" i="33"/>
  <c r="D205" i="33" s="1"/>
  <c r="D202" i="33"/>
  <c r="D441" i="33"/>
  <c r="D443" i="33"/>
  <c r="D43" i="33"/>
  <c r="D355" i="33"/>
  <c r="D500"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500" i="38" l="1"/>
  <c r="D157" i="38"/>
  <c r="D158" i="38" s="1"/>
  <c r="D102" i="38"/>
  <c r="D103" i="38" s="1"/>
  <c r="D444" i="33"/>
  <c r="B126" i="29" s="1"/>
  <c r="D478" i="33"/>
  <c r="D480" i="31"/>
  <c r="D481" i="31" s="1"/>
  <c r="D390" i="33"/>
  <c r="D391" i="33" s="1"/>
  <c r="D547" i="33"/>
  <c r="D547" i="40"/>
  <c r="D500" i="40"/>
  <c r="B532" i="43"/>
  <c r="D533" i="43" s="1"/>
  <c r="D534" i="43" s="1"/>
  <c r="B162" i="29" s="1"/>
  <c r="D102" i="33"/>
  <c r="D103" i="33" s="1"/>
  <c r="D101" i="33"/>
  <c r="D547" i="43"/>
  <c r="D443" i="38"/>
  <c r="D444" i="38" s="1"/>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D63" i="39" s="1"/>
  <c r="D64" i="39" s="1"/>
  <c r="C56" i="39"/>
  <c r="C51" i="39"/>
  <c r="D52" i="39" s="1"/>
  <c r="D53" i="39" s="1"/>
  <c r="C37" i="39"/>
  <c r="D42" i="39" s="1"/>
  <c r="D43" i="39" s="1"/>
  <c r="C26" i="39"/>
  <c r="D33" i="39" s="1"/>
  <c r="D34" i="39" s="1"/>
  <c r="D22" i="39"/>
  <c r="D23" i="39" s="1"/>
  <c r="B165" i="29"/>
  <c r="B155" i="29"/>
  <c r="A8" i="38"/>
  <c r="A7" i="39" s="1"/>
  <c r="D84" i="41" l="1"/>
  <c r="D85" i="41" s="1"/>
  <c r="D102" i="41"/>
  <c r="D103" i="41" s="1"/>
  <c r="D118" i="41"/>
  <c r="D119" i="41" s="1"/>
  <c r="D149" i="41"/>
  <c r="D150" i="41" s="1"/>
  <c r="D548" i="33"/>
  <c r="D549" i="33" s="1"/>
  <c r="D102" i="39"/>
  <c r="D103" i="39" s="1"/>
  <c r="D161" i="39"/>
  <c r="D162" i="39" s="1"/>
  <c r="D63" i="41"/>
  <c r="D64" i="41" s="1"/>
  <c r="D161" i="41"/>
  <c r="D162" i="41" s="1"/>
  <c r="D118" i="39"/>
  <c r="D119" i="39" s="1"/>
  <c r="D84" i="39"/>
  <c r="D85" i="39" s="1"/>
  <c r="D133" i="39"/>
  <c r="D134" i="39" s="1"/>
  <c r="D149" i="39"/>
  <c r="D150" i="39" s="1"/>
  <c r="D133" i="41"/>
  <c r="D134" i="41" s="1"/>
  <c r="D43" i="43"/>
  <c r="D45" i="43"/>
  <c r="D46" i="43" s="1"/>
  <c r="B53" i="29" s="1"/>
  <c r="D548" i="40"/>
  <c r="D549" i="40" s="1"/>
  <c r="D548" i="38"/>
  <c r="D549" i="38" s="1"/>
  <c r="B75" i="29"/>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198" i="39" l="1"/>
  <c r="D199" i="39" s="1"/>
  <c r="D198" i="41"/>
  <c r="D199" i="41" s="1"/>
  <c r="D548" i="43"/>
  <c r="D549" i="43" s="1"/>
  <c r="B35" i="29" s="1"/>
  <c r="B128" i="29"/>
  <c r="B101" i="29"/>
  <c r="B11" i="41" l="1"/>
  <c r="B184" i="29"/>
  <c r="B12" i="43"/>
  <c r="B11" i="39"/>
  <c r="B183" i="29"/>
  <c r="B12" i="40"/>
  <c r="B39" i="29"/>
  <c r="B29" i="29"/>
  <c r="B12" i="38"/>
  <c r="B38" i="29"/>
  <c r="B28" i="29"/>
  <c r="E543" i="31"/>
  <c r="F532" i="31"/>
  <c r="E532" i="31"/>
  <c r="D532" i="31" s="1"/>
  <c r="D533" i="31" s="1"/>
  <c r="D534" i="31" s="1"/>
  <c r="F512" i="31"/>
  <c r="E512" i="31"/>
  <c r="D512" i="31" s="1"/>
  <c r="D513" i="31" s="1"/>
  <c r="D514" i="31" s="1"/>
  <c r="F498" i="31"/>
  <c r="E498" i="31"/>
  <c r="D498" i="31" s="1"/>
  <c r="D499" i="31" s="1"/>
  <c r="F476" i="31"/>
  <c r="E476" i="31"/>
  <c r="F439" i="31"/>
  <c r="E439" i="31"/>
  <c r="D439" i="31" s="1"/>
  <c r="D440" i="31" s="1"/>
  <c r="F386" i="31"/>
  <c r="E386" i="31"/>
  <c r="D386" i="31" s="1"/>
  <c r="D387" i="31" s="1"/>
  <c r="F353" i="31"/>
  <c r="E353" i="31"/>
  <c r="D353" i="31" s="1"/>
  <c r="D354" i="31" s="1"/>
  <c r="F313" i="31"/>
  <c r="E313" i="31"/>
  <c r="D313" i="31" s="1"/>
  <c r="D314" i="31" s="1"/>
  <c r="F261" i="31"/>
  <c r="E261" i="31"/>
  <c r="D261" i="31" s="1"/>
  <c r="D262" i="31" s="1"/>
  <c r="F200" i="31"/>
  <c r="E200" i="31"/>
  <c r="D200" i="31" s="1"/>
  <c r="D201" i="31" s="1"/>
  <c r="F153" i="31"/>
  <c r="E153" i="31"/>
  <c r="D153" i="31" s="1"/>
  <c r="D154" i="31" s="1"/>
  <c r="F99" i="31"/>
  <c r="E99" i="31"/>
  <c r="D99" i="31" s="1"/>
  <c r="D100" i="31" s="1"/>
  <c r="F41" i="31"/>
  <c r="E41" i="31"/>
  <c r="D41" i="31" s="1"/>
  <c r="F197" i="25"/>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D161" i="35" s="1"/>
  <c r="D162" i="35" s="1"/>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49" i="35" l="1"/>
  <c r="D150" i="35" s="1"/>
  <c r="D63" i="35"/>
  <c r="D64" i="35" s="1"/>
  <c r="D202" i="31"/>
  <c r="D204" i="31"/>
  <c r="D205" i="31" s="1"/>
  <c r="D317" i="31"/>
  <c r="D318" i="31" s="1"/>
  <c r="D315" i="31"/>
  <c r="D390" i="31"/>
  <c r="D391" i="31" s="1"/>
  <c r="D388" i="31"/>
  <c r="D133" i="35"/>
  <c r="D134" i="35" s="1"/>
  <c r="D118" i="35"/>
  <c r="D119" i="35" s="1"/>
  <c r="D157" i="31"/>
  <c r="D158" i="31" s="1"/>
  <c r="D155" i="31"/>
  <c r="D357" i="31"/>
  <c r="D358" i="31" s="1"/>
  <c r="D355" i="31"/>
  <c r="D443" i="31"/>
  <c r="D444" i="31" s="1"/>
  <c r="D441" i="31"/>
  <c r="D500" i="31"/>
  <c r="D502" i="31"/>
  <c r="D503" i="31" s="1"/>
  <c r="D101" i="31"/>
  <c r="D102" i="31"/>
  <c r="D103" i="31" s="1"/>
  <c r="D102" i="35"/>
  <c r="D103" i="35" s="1"/>
  <c r="D42" i="31"/>
  <c r="D265" i="31"/>
  <c r="D266" i="31" s="1"/>
  <c r="D263" i="3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198" i="35" l="1"/>
  <c r="D199" i="35" s="1"/>
  <c r="B11" i="35" s="1"/>
  <c r="D45" i="31"/>
  <c r="D46" i="31" s="1"/>
  <c r="D43" i="3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B179" i="29"/>
  <c r="D444" i="36"/>
  <c r="B124" i="29" s="1"/>
  <c r="D103" i="36"/>
  <c r="B61" i="29" s="1"/>
  <c r="D548" i="36"/>
  <c r="D549" i="36" s="1"/>
  <c r="B24" i="29" s="1"/>
  <c r="B12" i="33"/>
  <c r="B36" i="29"/>
  <c r="F197" i="32"/>
  <c r="E197" i="32"/>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118" i="32" l="1"/>
  <c r="D119" i="32" s="1"/>
  <c r="D161" i="32"/>
  <c r="D162" i="32" s="1"/>
  <c r="D84" i="32"/>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00" i="29"/>
  <c r="C191" i="25"/>
  <c r="C165" i="25"/>
  <c r="C157" i="25"/>
  <c r="C156" i="25"/>
  <c r="D161" i="25" s="1"/>
  <c r="D162" i="25" s="1"/>
  <c r="C155" i="25"/>
  <c r="C145" i="25"/>
  <c r="C144" i="25"/>
  <c r="C138" i="25"/>
  <c r="D149" i="25" s="1"/>
  <c r="D150" i="25" s="1"/>
  <c r="C132" i="25"/>
  <c r="C130" i="25"/>
  <c r="C128" i="25"/>
  <c r="C127" i="25"/>
  <c r="D133" i="25" s="1"/>
  <c r="D134" i="25" s="1"/>
  <c r="C116" i="25"/>
  <c r="C115" i="25"/>
  <c r="C112" i="25"/>
  <c r="D118" i="25" s="1"/>
  <c r="D119" i="25" s="1"/>
  <c r="C100" i="25"/>
  <c r="C99" i="25"/>
  <c r="C94" i="25"/>
  <c r="C93" i="25"/>
  <c r="D102" i="25" s="1"/>
  <c r="D103" i="25" s="1"/>
  <c r="C82" i="25"/>
  <c r="C80" i="25"/>
  <c r="C77" i="25"/>
  <c r="C76" i="25"/>
  <c r="C75" i="25"/>
  <c r="D84" i="25" s="1"/>
  <c r="D85" i="25" s="1"/>
  <c r="C61" i="25"/>
  <c r="C60" i="25"/>
  <c r="C56" i="25"/>
  <c r="D63" i="25" s="1"/>
  <c r="D64" i="25" s="1"/>
  <c r="C51" i="25"/>
  <c r="D52" i="25" s="1"/>
  <c r="D53" i="25" s="1"/>
  <c r="C37" i="25"/>
  <c r="D42" i="25" s="1"/>
  <c r="D43" i="25" s="1"/>
  <c r="D194" i="25"/>
  <c r="D186" i="25"/>
  <c r="D187" i="25" s="1"/>
  <c r="D177" i="25"/>
  <c r="D178" i="25" s="1"/>
  <c r="D169" i="25"/>
  <c r="D170" i="25" s="1"/>
  <c r="C26" i="25"/>
  <c r="D33" i="25" s="1"/>
  <c r="D34" i="25" s="1"/>
  <c r="D22" i="25"/>
  <c r="D23" i="25" s="1"/>
  <c r="D195" i="25"/>
  <c r="J178" i="29"/>
  <c r="J169" i="29"/>
  <c r="J160" i="29"/>
  <c r="J150" i="29"/>
  <c r="J141" i="29"/>
  <c r="J132" i="29"/>
  <c r="J123" i="29"/>
  <c r="J114" i="29"/>
  <c r="J105" i="29"/>
  <c r="J96" i="29"/>
  <c r="J87" i="29"/>
  <c r="J78" i="29"/>
  <c r="J69" i="29"/>
  <c r="J60" i="29"/>
  <c r="J51" i="29"/>
  <c r="J42" i="29"/>
  <c r="J33" i="29"/>
  <c r="J23" i="29"/>
  <c r="D198" i="25" l="1"/>
  <c r="D199" i="25" s="1"/>
  <c r="B11" i="32"/>
  <c r="B182" i="29"/>
  <c r="B27" i="29"/>
  <c r="B37" i="29"/>
  <c r="B12" i="31"/>
  <c r="B11" i="25" l="1"/>
  <c r="B181" i="29"/>
  <c r="B26" i="29"/>
  <c r="B46" i="29"/>
</calcChain>
</file>

<file path=xl/sharedStrings.xml><?xml version="1.0" encoding="utf-8"?>
<sst xmlns="http://schemas.openxmlformats.org/spreadsheetml/2006/main" count="5187" uniqueCount="482">
  <si>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</si>
  <si>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</si>
  <si>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</si>
  <si>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</si>
  <si>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</si>
  <si>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</si>
  <si>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</si>
  <si>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</si>
  <si>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</si>
  <si>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</si>
  <si>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</si>
  <si>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</si>
  <si>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</si>
  <si>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</si>
  <si>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</si>
  <si>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</si>
  <si>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</si>
  <si>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</si>
  <si>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</si>
  <si>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</si>
  <si>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</si>
  <si>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</si>
  <si>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</si>
  <si>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</si>
  <si>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</si>
  <si>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</si>
  <si>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</si>
  <si>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</si>
  <si>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</si>
  <si>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</si>
  <si>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</si>
  <si>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</si>
  <si>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</si>
  <si>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</si>
  <si>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</si>
  <si>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</si>
  <si>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</si>
  <si>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</si>
  <si>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</si>
  <si>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</si>
  <si>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</si>
  <si>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</si>
  <si>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</si>
  <si>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</si>
  <si>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</si>
  <si>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</si>
  <si>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</si>
  <si>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</si>
  <si>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</si>
  <si>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</si>
  <si>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</si>
  <si>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</si>
  <si>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</si>
  <si>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</si>
  <si>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</si>
  <si>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</si>
  <si>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</si>
  <si>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</si>
  <si>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</si>
  <si>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</si>
  <si>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</si>
  <si>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</si>
  <si>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</si>
  <si>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</si>
  <si>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</si>
  <si>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</si>
  <si>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</si>
  <si>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</si>
  <si>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</si>
  <si>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</si>
  <si>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</si>
  <si>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</si>
  <si>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</si>
  <si>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</si>
  <si>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</si>
  <si>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</si>
  <si>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</si>
  <si>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</si>
  <si>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</si>
  <si>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</si>
  <si>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</si>
  <si>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</si>
  <si>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</si>
  <si>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</si>
  <si>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</si>
  <si>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</si>
  <si>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</si>
  <si>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</si>
  <si>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</si>
  <si>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</si>
  <si>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</si>
  <si>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</si>
  <si>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</si>
  <si>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</si>
  <si>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</si>
  <si>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</si>
  <si>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</si>
  <si>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</si>
  <si>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</si>
  <si>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</si>
  <si>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</si>
  <si>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</si>
  <si>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</si>
  <si>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</si>
  <si>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</si>
  <si>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</si>
  <si>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</si>
  <si>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</si>
  <si>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</si>
  <si>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</si>
  <si>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</si>
  <si>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</si>
  <si>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</si>
  <si>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</si>
  <si>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</si>
  <si>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</si>
  <si>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</si>
  <si>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</si>
  <si>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</si>
  <si>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</si>
  <si>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</si>
  <si>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</si>
  <si>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</si>
  <si>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</si>
  <si>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</si>
  <si>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</si>
  <si>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</si>
  <si>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</si>
  <si>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</si>
  <si>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</si>
  <si>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</si>
  <si>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</si>
  <si>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</si>
  <si>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</si>
  <si>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</si>
  <si>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</si>
  <si>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</si>
  <si>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</si>
  <si>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</si>
  <si>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</si>
  <si>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</si>
  <si>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</si>
  <si>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</si>
  <si>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</si>
  <si>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</si>
  <si>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</si>
  <si>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</si>
  <si>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</si>
  <si>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</si>
  <si>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</si>
  <si>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</si>
  <si>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</si>
  <si>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</si>
  <si>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</si>
  <si>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</si>
  <si>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</si>
  <si>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</si>
  <si>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</si>
  <si>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</si>
  <si>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</si>
  <si>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</si>
  <si>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</si>
  <si>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</si>
  <si>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</si>
  <si>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</si>
  <si>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</si>
  <si>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</si>
  <si>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</si>
  <si>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</si>
  <si>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</si>
  <si>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</si>
  <si>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</si>
  <si>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</si>
  <si>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</si>
  <si>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</si>
  <si>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</si>
  <si>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</si>
  <si>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</si>
  <si>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</si>
  <si>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</si>
  <si>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</si>
  <si>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</si>
  <si>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</si>
  <si>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</si>
  <si>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</si>
  <si>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</si>
  <si>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</si>
  <si>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</si>
  <si>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</si>
  <si>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</si>
  <si>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</si>
  <si>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</si>
  <si>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</si>
  <si>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</si>
  <si>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</si>
  <si>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</si>
  <si>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</si>
  <si>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</si>
  <si>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</si>
  <si>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</si>
  <si>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</si>
  <si>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</si>
  <si>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</si>
  <si>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</si>
  <si>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</si>
  <si>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</si>
  <si>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</si>
  <si>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</si>
  <si>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</si>
  <si>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</si>
  <si>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</si>
  <si>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</si>
  <si>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</si>
  <si>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</si>
  <si>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</si>
  <si>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</si>
  <si>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</si>
  <si>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</si>
  <si>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</si>
  <si>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</si>
  <si>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</si>
  <si>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</si>
  <si>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</si>
  <si>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</si>
  <si>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</si>
  <si>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</si>
  <si>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</si>
  <si>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</si>
  <si>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</si>
  <si>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</si>
  <si>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</si>
  <si>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</si>
  <si>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</si>
  <si>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</si>
  <si>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</si>
  <si>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</si>
  <si>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</si>
  <si>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</si>
  <si>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</si>
  <si>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</si>
  <si>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</si>
  <si>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</si>
  <si>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</si>
  <si>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</si>
  <si>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</si>
  <si>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</si>
  <si>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</si>
  <si>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</si>
  <si>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</si>
  <si>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</si>
  <si>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</si>
  <si>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</si>
  <si>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</si>
  <si>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</si>
  <si>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</si>
  <si>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</si>
  <si>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</si>
  <si>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</si>
  <si>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</si>
  <si>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</si>
  <si>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</si>
  <si>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</si>
  <si>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</si>
  <si>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</si>
  <si>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</si>
  <si>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</si>
  <si>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</si>
  <si>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</si>
  <si>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</si>
  <si>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</si>
  <si>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</si>
  <si>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</si>
  <si>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</si>
  <si>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</si>
  <si>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</si>
  <si>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</si>
  <si>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</si>
  <si>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</si>
  <si>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</si>
  <si>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</si>
  <si>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</si>
  <si>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</si>
  <si>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</si>
  <si>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</si>
  <si>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</si>
  <si>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</si>
  <si>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</si>
  <si>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</si>
  <si>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</si>
  <si>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</si>
  <si>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</si>
  <si>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</si>
  <si>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</si>
  <si>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</si>
  <si>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</si>
  <si>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</si>
  <si>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</si>
  <si>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</si>
  <si>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</si>
  <si>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</si>
  <si>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</si>
  <si>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</si>
  <si>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</si>
  <si>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</si>
  <si>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</si>
  <si>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</si>
  <si>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</si>
  <si>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</si>
  <si>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</si>
  <si>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</si>
  <si>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</si>
  <si>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</si>
  <si>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</si>
  <si>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</si>
  <si>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</si>
  <si>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</si>
  <si>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</si>
  <si>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</si>
  <si>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</si>
  <si>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</si>
  <si>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</si>
  <si>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</si>
  <si>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</si>
  <si>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</si>
  <si>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</si>
  <si>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</si>
  <si>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</si>
  <si>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</si>
  <si>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</si>
  <si>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</si>
  <si>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</si>
  <si>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</si>
  <si>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</si>
  <si>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</si>
  <si>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</si>
  <si>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</si>
  <si>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</si>
  <si>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</si>
  <si>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</si>
  <si>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</si>
  <si>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</si>
  <si>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</si>
  <si>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</si>
  <si>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</si>
  <si>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</si>
  <si>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</si>
  <si>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</si>
  <si>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</si>
  <si>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</si>
  <si>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</si>
  <si>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</si>
  <si>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</si>
  <si>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</si>
  <si>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</si>
  <si>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</si>
  <si>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</si>
  <si>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</si>
  <si>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</si>
  <si>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</si>
  <si>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</si>
  <si>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</si>
  <si>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</si>
  <si>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</si>
  <si>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</si>
  <si>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</si>
  <si>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</si>
  <si>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</si>
  <si>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</si>
  <si>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</si>
  <si>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</si>
  <si>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</si>
  <si>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</si>
  <si>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</si>
  <si>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</si>
  <si>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</si>
  <si>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</si>
  <si>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</si>
  <si>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</si>
  <si>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</si>
  <si>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</si>
  <si>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</si>
  <si>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</si>
  <si>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</si>
  <si>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</si>
  <si>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</si>
  <si>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</si>
  <si>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</si>
  <si>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</si>
  <si>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</si>
  <si>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</si>
  <si>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</si>
  <si>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</si>
  <si>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</si>
  <si>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</si>
  <si>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</si>
  <si>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</si>
  <si>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</si>
  <si>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</si>
  <si>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</si>
  <si>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</si>
  <si>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</si>
  <si>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</si>
  <si>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</si>
  <si>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</si>
  <si>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</si>
  <si>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</si>
  <si>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</si>
  <si>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</si>
  <si>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KSAR SAID</t>
  </si>
  <si>
    <t>Dr Hend KAMOUN</t>
  </si>
  <si>
    <t>Chefs rayons et directeur magasin</t>
  </si>
  <si>
    <t>manque d’indication de la mention décongelé à ne pas recongeler sur l’étiquette tarte aux fruits, la durée  de vie du produit creme au beurre pistache est 7 j&gt; durée indiquée par le fournisseur 5j</t>
  </si>
  <si>
    <t>mur du coté rotissoire est sale</t>
  </si>
  <si>
    <t>manque de conservation des certificats sanitaires pour 2018</t>
  </si>
  <si>
    <t>attente des viandes a decouper au niveau du laboratoire</t>
  </si>
  <si>
    <t>manque d'indication des quantités de viande hachées sur la fiche de tracabilité</t>
  </si>
  <si>
    <t>caisses sales</t>
  </si>
  <si>
    <t>présence de 2 canetttes d'original orange périmées DLC 01/03/2018</t>
  </si>
  <si>
    <t>Autocontroles</t>
  </si>
  <si>
    <t>présence de produits non retirés ; 6 yaourts mami nova DLC 03/03/2018 et une danette liegeois DLC 03/03/18</t>
  </si>
  <si>
    <t>Renforcer le contrôle de DLC</t>
  </si>
  <si>
    <t xml:space="preserve">traces de rouille sur les étagères </t>
  </si>
  <si>
    <t>Température du meuble surgelés mesurée est -18,8°C</t>
  </si>
  <si>
    <t>Chambre froide négative: le revêtement de l’entrée de la chambre est ébréché et cassé</t>
  </si>
  <si>
    <t>décollement de la peinture du sol</t>
  </si>
  <si>
    <t>vitre brisé du meuble surgelés</t>
  </si>
  <si>
    <t>le support de produit d’entretien est à moitié fixé en boucherie</t>
  </si>
  <si>
    <t>sol de la chambre froide négative sale</t>
  </si>
  <si>
    <t>température affichée au meuble sandwich est 7,8°C et celle mesurée 5°C</t>
  </si>
  <si>
    <t>Température mesurée à cœur de l'escalope de dinde 1,6°C</t>
  </si>
  <si>
    <t>Traces de rouille au sol du laboratoire</t>
  </si>
  <si>
    <t>température mesurée au meubles surgelés est -27°C et température affichée -21°C</t>
  </si>
  <si>
    <t>présence de traces de rouille au niveau du sol patisserie et boucherie</t>
  </si>
  <si>
    <t>manque d'etancheité au niveau des escaliers menant au bureau de direction (d’où la presence de traces de rongeurs dans le bureau)</t>
  </si>
  <si>
    <t>la fermeture de la porte du local poubelles n’est pas étanche</t>
  </si>
  <si>
    <t>présence de plusieurs caisses de produits frais en attente à température ambiante dans la surface de ventes</t>
  </si>
  <si>
    <t>M Dhia Mechlaoui</t>
  </si>
  <si>
    <t>Directeur magasin et Chefs rayons</t>
  </si>
  <si>
    <t>La propreté du meuble froid était insatisfaisante, renforcer le nettoyage.</t>
  </si>
  <si>
    <t>Correcte.</t>
  </si>
  <si>
    <t>Test de traçabilité et vérification du Hit-parade:
Quantité de poulet cuits totale tracée: 35 poulets
Quantitée vendue: 31,5 poulets
Quantité en casse: 3,5 poulets
Correct.</t>
  </si>
  <si>
    <t xml:space="preserve">Deux morceaux de fromage sans sel « Meriah » étaient sans identification (date d’ouverture), la traçabilité ne peut pas être suivie à ce niveau.
</t>
  </si>
  <si>
    <t>Stockage des (Nuggets frais/ Merguez Chahia) dans leurs cartons dans le laboratoir.</t>
  </si>
  <si>
    <t>Mettre en place des égouttoirs pour les abats.</t>
  </si>
  <si>
    <t>Identifier les caisses.</t>
  </si>
  <si>
    <t>Absence d'enregistrement mensuel (petit tableau)  pour les mois de mars et d'avril.</t>
  </si>
  <si>
    <t>L'enregistrement doit être mensuel.</t>
  </si>
  <si>
    <t>Le glaçage de l'étal était manquant.</t>
  </si>
  <si>
    <t>Absence du relevé mensuel (petit tableau) pour le mois d'avril.</t>
  </si>
  <si>
    <t>Renforcer le nettoyage à ce niveau.</t>
  </si>
  <si>
    <t>Assurer un enregistrement quotidien et mensuel.</t>
  </si>
  <si>
    <t xml:space="preserve">Les piques prix étaient fortement rouillés, le remplacement de ces éléments est indispensable.
</t>
  </si>
  <si>
    <t xml:space="preserve">Les morceaux de potirons étaient sans étiquettes UHD.
Etiqueter ces produits.
</t>
  </si>
  <si>
    <t>Les deux DEIV du rayon charcuterie/fromage étaient souillés, le nettoyage de ces éléments est  nécessaire.</t>
  </si>
  <si>
    <t>L'identification des morceaux découpés est primordiale.</t>
  </si>
  <si>
    <t xml:space="preserve">La propreté du rayon était insuffisante, </t>
  </si>
  <si>
    <t>T° affichée: 6°C
T° mesurée: 3,3°C</t>
  </si>
  <si>
    <t>HR= 57%</t>
  </si>
  <si>
    <t>Le revêtement du sol de la chambre froide négative était écaillé.</t>
  </si>
  <si>
    <t>Réparer le revêtement du sol.</t>
  </si>
  <si>
    <t>T° affichée: 4°C
T° mesurée: 3,8°C</t>
  </si>
  <si>
    <t>Meuble 1:
T° affichée: 4,8°C
T° mesurée: 4,4°C
Meuble 2:
T° affichée: 5,1°C
T° mesurée: 3,6°C</t>
  </si>
  <si>
    <t>7°C</t>
  </si>
  <si>
    <t>Meuble TRAD:
T° affichée: 5°C
T° mesurée: 3,8°C
Meuble LS:
T° affichée: 2,2°C
T° mesurée: 1,5°C</t>
  </si>
  <si>
    <t>Le revêtement du sol au niveau du laboratoire était rouillé.</t>
  </si>
  <si>
    <t>La résine était décollée au niveau du rayon</t>
  </si>
  <si>
    <t>Procéder à la réparation.</t>
  </si>
  <si>
    <t xml:space="preserve">CF négative boul/pât: 
Développement d’une grande quantité de givres sur l’évaporateur et sur les étagères. </t>
  </si>
  <si>
    <t>Dégivrer la CF.</t>
  </si>
  <si>
    <t>Les pics prix étaient mis sur les grilles d’aération.</t>
  </si>
  <si>
    <t xml:space="preserve">Absence de la dénomination de la langue arabe sur les piques prix (sole, daurade, et saupe).
La qualité et la fraîcheur des poissons « saupe » exposés étaient médiocres (yeux rouges et corps mou). 
</t>
  </si>
  <si>
    <t>On a constaté une attente prolongée (environ 45 minutes) des caisses de yaourts et autres produits frais avant entreposage dans les étagères au niveau du rayon, le risque d'une rupture de la chaîne du froid est élevé.</t>
  </si>
  <si>
    <t>La vitre du meuble froid était brisée.</t>
  </si>
  <si>
    <t>Le test effectué sur deux échantillons (chocox2 et gâteau noisette 22 cm) était correcte:
1/ Choco x2 : (DO: 04/05/18)
Quantité dans le carton: 24 pièces
Quantité vendue: 10 piéces
Quantité dans le rayon: 2 pièces
Reste dans la CF négative: 12 pièces
Total: 24 pièces.
2/ Gâteau noisette 22cm : (DO: 16/05/18)
Quantité dans le carton: 4 pièces
Quantité vendue: 3 pièces
Reste dans la CF négative: 1 pièce
Total: 4 pièces.</t>
  </si>
  <si>
    <t>La planche de découpe au niveau du stand de découpe était usée, le rabotage de cette planche est nécessaire</t>
  </si>
  <si>
    <t>Les poulets TRAD exposés présentaient des tâches noires à l’extrémité des cuisses (traces d'hyper kératinisation des pattes). Il faut se débarrasser de ces parties avant exposition</t>
  </si>
  <si>
    <t>Les caisses des poissons étaient sans identification (date de réception).</t>
  </si>
  <si>
    <t>Baliser les poissons en langue arabe.
Renforcer le contrôle de la qualité de fraîcheur des produits réceptionnés.</t>
  </si>
  <si>
    <t>Les fixateurs des piques prix étaient souillés,</t>
  </si>
  <si>
    <t>Les enregistrements des autoncontrôles de nettoyage et de désinfection n'étaient pas quotidien.</t>
  </si>
  <si>
    <t>Le relevé mensuel (petit tableau) n'était pas enregistré dans la période du mois de janvier jusqu’en avril.</t>
  </si>
  <si>
    <t>Les boules de harissa étaient sans étiquettes UHD.
Etiqueter ces produits.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</si>
</sst>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name val="Calibri Light"/>
      <family val="2"/>
    </font>
    <font>
      <sz val="11"/>
      <color rgb="FF000000"/>
      <name val="Comic Sans MS"/>
      <family val="4"/>
    </font>
    <font>
      <sz val="11"/>
      <color theme="0"/>
      <name val="Comic Sans MS"/>
      <family val="4"/>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rgb="FFFFFFFF"/>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3">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Fill="1" applyBorder="1" applyAlignment="1" applyProtection="1">
      <alignment horizontal="left" wrapText="1"/>
      <protection locked="0"/>
    </xf>
    <xf numFmtId="0" fontId="43" fillId="17" borderId="1" xfId="0" applyFont="1" applyFill="1" applyBorder="1" applyAlignment="1" applyProtection="1">
      <alignment horizontal="left" vertical="center" wrapText="1"/>
      <protection locked="0"/>
    </xf>
    <xf numFmtId="0" fontId="44" fillId="0" borderId="1" xfId="0" applyFont="1" applyBorder="1" applyAlignment="1" applyProtection="1">
      <alignmen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14" fillId="0" borderId="1" xfId="0" applyFont="1" applyFill="1" applyBorder="1" applyAlignment="1" applyProtection="1">
      <alignment horizontal="left" wrapText="1"/>
      <protection locked="0"/>
    </xf>
    <xf numFmtId="0" fontId="8" fillId="2" borderId="1" xfId="0" applyFont="1" applyFill="1" applyBorder="1" applyAlignment="1" applyProtection="1">
      <alignment horizontal="center" vertical="center" wrapText="1"/>
    </xf>
    <xf numFmtId="0" fontId="45" fillId="2" borderId="0" xfId="0" applyFont="1" applyFill="1"/>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xf numFmtId="0" fontId="14" fillId="0" borderId="1" xfId="0" applyFont="1" applyFill="1" applyBorder="1" applyAlignment="1" applyProtection="1">
      <alignment horizontal="left"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042180352"/>
        <c:axId val="1042167296"/>
      </c:barChart>
      <c:catAx>
        <c:axId val="1042180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2167296"/>
        <c:crosses val="autoZero"/>
        <c:auto val="1"/>
        <c:lblAlgn val="ctr"/>
        <c:lblOffset val="100"/>
        <c:noMultiLvlLbl val="0"/>
      </c:catAx>
      <c:valAx>
        <c:axId val="1042167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2180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0.94736842105263153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79657328"/>
        <c:axId val="1079658416"/>
      </c:barChart>
      <c:catAx>
        <c:axId val="1079657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9658416"/>
        <c:crosses val="autoZero"/>
        <c:auto val="1"/>
        <c:lblAlgn val="ctr"/>
        <c:lblOffset val="100"/>
        <c:noMultiLvlLbl val="0"/>
      </c:catAx>
      <c:valAx>
        <c:axId val="1079658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9657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79666576"/>
        <c:axId val="1079658960"/>
      </c:barChart>
      <c:catAx>
        <c:axId val="1079666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9658960"/>
        <c:crosses val="autoZero"/>
        <c:auto val="1"/>
        <c:lblAlgn val="ctr"/>
        <c:lblOffset val="100"/>
        <c:noMultiLvlLbl val="0"/>
      </c:catAx>
      <c:valAx>
        <c:axId val="1079658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9666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079656784"/>
        <c:axId val="1080579504"/>
      </c:barChart>
      <c:catAx>
        <c:axId val="1079656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579504"/>
        <c:crosses val="autoZero"/>
        <c:auto val="1"/>
        <c:lblAlgn val="ctr"/>
        <c:lblOffset val="100"/>
        <c:noMultiLvlLbl val="0"/>
      </c:catAx>
      <c:valAx>
        <c:axId val="1080579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9656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80571344"/>
        <c:axId val="1080578960"/>
      </c:barChart>
      <c:catAx>
        <c:axId val="1080571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578960"/>
        <c:crosses val="autoZero"/>
        <c:auto val="1"/>
        <c:lblAlgn val="ctr"/>
        <c:lblOffset val="100"/>
        <c:noMultiLvlLbl val="0"/>
      </c:catAx>
      <c:valAx>
        <c:axId val="1080578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0571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080574064"/>
        <c:axId val="1080564816"/>
      </c:barChart>
      <c:catAx>
        <c:axId val="1080574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564816"/>
        <c:crosses val="autoZero"/>
        <c:auto val="1"/>
        <c:lblAlgn val="ctr"/>
        <c:lblOffset val="100"/>
        <c:noMultiLvlLbl val="0"/>
      </c:catAx>
      <c:valAx>
        <c:axId val="1080564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0574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0.94396551724137934</c:v>
                </c:pt>
                <c:pt idx="1">
                  <c:v>0.9358974358974359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80574608"/>
        <c:axId val="1080569168"/>
      </c:barChart>
      <c:catAx>
        <c:axId val="1080574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569168"/>
        <c:crosses val="autoZero"/>
        <c:auto val="1"/>
        <c:lblAlgn val="ctr"/>
        <c:lblOffset val="100"/>
        <c:noMultiLvlLbl val="0"/>
      </c:catAx>
      <c:valAx>
        <c:axId val="108056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0574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0.96655518394648832</c:v>
                </c:pt>
                <c:pt idx="1">
                  <c:v>0.94901315789473684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80567536"/>
        <c:axId val="1080565904"/>
      </c:barChart>
      <c:catAx>
        <c:axId val="1080567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565904"/>
        <c:crosses val="autoZero"/>
        <c:auto val="1"/>
        <c:lblAlgn val="ctr"/>
        <c:lblOffset val="100"/>
        <c:noMultiLvlLbl val="0"/>
      </c:catAx>
      <c:valAx>
        <c:axId val="1080565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0567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0.95526035059393388</c:v>
                </c:pt>
                <c:pt idx="1">
                  <c:v>0.94245529689608643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80566992"/>
        <c:axId val="1080568080"/>
        <c:extLst xmlns:c16r2="http://schemas.microsoft.com/office/drawing/2015/06/chart"/>
      </c:barChart>
      <c:catAx>
        <c:axId val="108056699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568080"/>
        <c:crosses val="autoZero"/>
        <c:auto val="1"/>
        <c:lblAlgn val="ctr"/>
        <c:lblOffset val="100"/>
        <c:noMultiLvlLbl val="0"/>
      </c:catAx>
      <c:valAx>
        <c:axId val="10805680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80566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0.71886446886446886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80571888"/>
        <c:axId val="1080570800"/>
        <c:extLst xmlns:c16r2="http://schemas.microsoft.com/office/drawing/2015/06/chart"/>
      </c:barChart>
      <c:catAx>
        <c:axId val="108057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570800"/>
        <c:crosses val="autoZero"/>
        <c:auto val="1"/>
        <c:lblAlgn val="ctr"/>
        <c:lblOffset val="100"/>
        <c:noMultiLvlLbl val="0"/>
      </c:catAx>
      <c:valAx>
        <c:axId val="108057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8057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0.97142857142857142</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042168928"/>
        <c:axId val="1042177088"/>
      </c:barChart>
      <c:catAx>
        <c:axId val="1042168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2177088"/>
        <c:crosses val="autoZero"/>
        <c:auto val="1"/>
        <c:lblAlgn val="ctr"/>
        <c:lblOffset val="100"/>
        <c:noMultiLvlLbl val="0"/>
      </c:catAx>
      <c:valAx>
        <c:axId val="1042177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2168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0.97058823529411764</c:v>
                </c:pt>
                <c:pt idx="1">
                  <c:v>0.95714285714285718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042174912"/>
        <c:axId val="1042175456"/>
      </c:barChart>
      <c:catAx>
        <c:axId val="1042174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2175456"/>
        <c:crosses val="autoZero"/>
        <c:auto val="1"/>
        <c:lblAlgn val="ctr"/>
        <c:lblOffset val="100"/>
        <c:noMultiLvlLbl val="0"/>
      </c:catAx>
      <c:valAx>
        <c:axId val="10421754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2174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042180896"/>
        <c:axId val="1042165664"/>
      </c:barChart>
      <c:catAx>
        <c:axId val="1042180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42165664"/>
        <c:crosses val="autoZero"/>
        <c:auto val="1"/>
        <c:lblAlgn val="ctr"/>
        <c:lblOffset val="100"/>
        <c:noMultiLvlLbl val="0"/>
      </c:catAx>
      <c:valAx>
        <c:axId val="1042165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42180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0.97499999999999998</c:v>
                </c:pt>
                <c:pt idx="1">
                  <c:v>0.92500000000000004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79661680"/>
        <c:axId val="1079652976"/>
      </c:barChart>
      <c:catAx>
        <c:axId val="1079661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9652976"/>
        <c:crosses val="autoZero"/>
        <c:auto val="1"/>
        <c:lblAlgn val="ctr"/>
        <c:lblOffset val="100"/>
        <c:noMultiLvlLbl val="0"/>
      </c:catAx>
      <c:valAx>
        <c:axId val="1079652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9661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0.98571428571428577</c:v>
                </c:pt>
                <c:pt idx="1">
                  <c:v>0.88888888888888884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79654608"/>
        <c:axId val="1079653520"/>
      </c:barChart>
      <c:catAx>
        <c:axId val="1079654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9653520"/>
        <c:crosses val="autoZero"/>
        <c:auto val="1"/>
        <c:lblAlgn val="ctr"/>
        <c:lblOffset val="100"/>
        <c:noMultiLvlLbl val="0"/>
      </c:catAx>
      <c:valAx>
        <c:axId val="1079653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9654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0.97826086956521741</c:v>
                </c:pt>
                <c:pt idx="1">
                  <c:v>0.97916666666666663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79651888"/>
        <c:axId val="1079660048"/>
      </c:barChart>
      <c:catAx>
        <c:axId val="107965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9660048"/>
        <c:crosses val="autoZero"/>
        <c:auto val="1"/>
        <c:lblAlgn val="ctr"/>
        <c:lblOffset val="100"/>
        <c:noMultiLvlLbl val="0"/>
      </c:catAx>
      <c:valAx>
        <c:axId val="1079660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965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0.76470588235294112</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79664400"/>
        <c:axId val="1079663312"/>
      </c:barChart>
      <c:catAx>
        <c:axId val="1079664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9663312"/>
        <c:crosses val="autoZero"/>
        <c:auto val="1"/>
        <c:lblAlgn val="ctr"/>
        <c:lblOffset val="100"/>
        <c:noMultiLvlLbl val="0"/>
      </c:catAx>
      <c:valAx>
        <c:axId val="1079663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9664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0.93103448275862066</c:v>
                </c:pt>
                <c:pt idx="1">
                  <c:v>0.87931034482758619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79665488"/>
        <c:axId val="1079659504"/>
      </c:barChart>
      <c:catAx>
        <c:axId val="1079665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79659504"/>
        <c:crosses val="autoZero"/>
        <c:auto val="1"/>
        <c:lblAlgn val="ctr"/>
        <c:lblOffset val="100"/>
        <c:noMultiLvlLbl val="0"/>
      </c:catAx>
      <c:valAx>
        <c:axId val="1079659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79665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6" zoomScaleSheetLayoutView="100" workbookViewId="0">
      <selection activeCell="D19" sqref="D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5" t="s">
        <v>324</v>
      </c>
      <c r="B18" s="305"/>
      <c r="C18" s="305"/>
      <c r="D18" s="306" t="s">
        <v>408</v>
      </c>
      <c r="E18" s="306"/>
      <c r="F18" s="306"/>
      <c r="G18" s="306"/>
      <c r="H18" s="306"/>
      <c r="I18" s="306"/>
      <c r="J18" s="306"/>
      <c r="K18" s="306"/>
    </row>
    <row r="20" spans="1:11" ht="16.5" x14ac:dyDescent="0.3">
      <c r="A20" s="83"/>
      <c r="B20" s="78"/>
      <c r="C20" s="78"/>
      <c r="D20" s="78"/>
      <c r="E20" s="78"/>
      <c r="F20" s="78"/>
      <c r="G20" s="78"/>
      <c r="H20" s="78"/>
      <c r="I20" s="78"/>
    </row>
    <row r="21" spans="1:11" x14ac:dyDescent="0.25">
      <c r="A21" s="307" t="s">
        <v>325</v>
      </c>
      <c r="B21" s="307"/>
      <c r="C21" s="307"/>
      <c r="D21" s="307"/>
      <c r="E21" s="307"/>
      <c r="F21" s="307"/>
      <c r="G21" s="307"/>
      <c r="H21" s="307"/>
      <c r="I21" s="307"/>
      <c r="J21" s="307"/>
      <c r="K21" s="307"/>
    </row>
    <row r="22" spans="1:11" x14ac:dyDescent="0.25">
      <c r="A22" s="84"/>
      <c r="B22" s="79"/>
      <c r="C22" s="79"/>
      <c r="D22" s="78"/>
      <c r="E22" s="78"/>
      <c r="F22" s="78"/>
      <c r="G22" s="78"/>
      <c r="H22" s="78"/>
      <c r="I22" s="78"/>
    </row>
    <row r="23" spans="1:11" ht="42" customHeight="1" x14ac:dyDescent="0.25">
      <c r="A23" s="85" t="s">
        <v>326</v>
      </c>
      <c r="B23" s="301" t="s">
        <v>327</v>
      </c>
      <c r="C23" s="301"/>
      <c r="D23" s="78"/>
      <c r="E23" s="78"/>
      <c r="F23" s="78"/>
      <c r="G23" s="78"/>
      <c r="H23" s="78"/>
      <c r="I23" s="78"/>
      <c r="J23" s="77" t="str">
        <f>D18</f>
        <v>KSAR SAID</v>
      </c>
    </row>
    <row r="24" spans="1:11" ht="33" customHeight="1" x14ac:dyDescent="0.25">
      <c r="A24" s="86" t="s">
        <v>328</v>
      </c>
      <c r="B24" s="300">
        <f>AVERAGE('A1 Exploitation'!D549,'A1 Technique'!D199)</f>
        <v>0.95526035059393388</v>
      </c>
      <c r="C24" s="300"/>
      <c r="D24" s="78"/>
      <c r="E24" s="78"/>
      <c r="F24" s="78"/>
      <c r="G24" s="78"/>
      <c r="H24" s="78"/>
      <c r="I24" s="78"/>
    </row>
    <row r="25" spans="1:11" ht="33" customHeight="1" x14ac:dyDescent="0.25">
      <c r="A25" s="85" t="s">
        <v>329</v>
      </c>
      <c r="B25" s="300">
        <f>AVERAGE('A2 Exploitation'!D549,'A2 Technique'!D199)</f>
        <v>0.94245529689608643</v>
      </c>
      <c r="C25" s="300"/>
      <c r="D25" s="78"/>
      <c r="E25" s="78"/>
      <c r="F25" s="78"/>
      <c r="G25" s="78"/>
      <c r="H25" s="78"/>
      <c r="I25" s="78"/>
    </row>
    <row r="26" spans="1:11" ht="33" customHeight="1" x14ac:dyDescent="0.25">
      <c r="A26" s="86" t="s">
        <v>330</v>
      </c>
      <c r="B26" s="300">
        <f>AVERAGE('A3 Exploitation'!D549,'A3 Technique'!D199)</f>
        <v>0</v>
      </c>
      <c r="C26" s="300"/>
      <c r="D26" s="78"/>
      <c r="E26" s="78"/>
      <c r="F26" s="78"/>
      <c r="G26" s="78"/>
      <c r="H26" s="78"/>
      <c r="I26" s="78"/>
    </row>
    <row r="27" spans="1:11" ht="33" customHeight="1" x14ac:dyDescent="0.25">
      <c r="A27" s="86" t="s">
        <v>331</v>
      </c>
      <c r="B27" s="300">
        <f>AVERAGE('A4 Exploitation'!D549,'A4 Technique'!D199)</f>
        <v>0</v>
      </c>
      <c r="C27" s="300"/>
      <c r="D27" s="78"/>
      <c r="E27" s="78"/>
      <c r="F27" s="78"/>
      <c r="G27" s="78"/>
      <c r="H27" s="78"/>
      <c r="I27" s="78"/>
    </row>
    <row r="28" spans="1:11" ht="33" customHeight="1" x14ac:dyDescent="0.25">
      <c r="A28" s="85" t="s">
        <v>332</v>
      </c>
      <c r="B28" s="300">
        <f>AVERAGE('A5 Exploitation'!D549,'A5 Technique'!D199)</f>
        <v>0</v>
      </c>
      <c r="C28" s="300"/>
      <c r="D28" s="78"/>
      <c r="E28" s="78"/>
      <c r="F28" s="78"/>
      <c r="G28" s="78"/>
      <c r="H28" s="78"/>
      <c r="I28" s="78"/>
    </row>
    <row r="29" spans="1:11" ht="33" customHeight="1" x14ac:dyDescent="0.25">
      <c r="A29" s="85" t="s">
        <v>333</v>
      </c>
      <c r="B29" s="300">
        <f>AVERAGE('A6 Exploitation'!D549,'A6 Technique'!D199)</f>
        <v>0</v>
      </c>
      <c r="C29" s="300"/>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1" t="s">
        <v>334</v>
      </c>
      <c r="C33" s="301"/>
      <c r="D33" s="78"/>
      <c r="E33" s="78"/>
      <c r="F33" s="78"/>
      <c r="G33" s="78"/>
      <c r="H33" s="78"/>
      <c r="I33" s="78"/>
      <c r="J33" s="77" t="str">
        <f>D18</f>
        <v>KSAR SAID</v>
      </c>
    </row>
    <row r="34" spans="1:10" ht="33" customHeight="1" x14ac:dyDescent="0.25">
      <c r="A34" s="86" t="s">
        <v>328</v>
      </c>
      <c r="B34" s="300">
        <f>'A1 Exploitation'!D549</f>
        <v>0.96655518394648832</v>
      </c>
      <c r="C34" s="300"/>
      <c r="D34" s="78"/>
      <c r="E34" s="78"/>
      <c r="F34" s="78"/>
      <c r="G34" s="78"/>
      <c r="H34" s="78"/>
      <c r="I34" s="78"/>
    </row>
    <row r="35" spans="1:10" ht="33" customHeight="1" x14ac:dyDescent="0.25">
      <c r="A35" s="85" t="s">
        <v>329</v>
      </c>
      <c r="B35" s="300">
        <f>'A2 Exploitation'!D549</f>
        <v>0.94901315789473684</v>
      </c>
      <c r="C35" s="300"/>
      <c r="D35" s="78"/>
      <c r="E35" s="78"/>
      <c r="F35" s="78"/>
      <c r="G35" s="78"/>
      <c r="H35" s="78"/>
      <c r="I35" s="78"/>
    </row>
    <row r="36" spans="1:10" ht="33" customHeight="1" x14ac:dyDescent="0.25">
      <c r="A36" s="86" t="s">
        <v>330</v>
      </c>
      <c r="B36" s="300">
        <f>'A3 Exploitation'!D549</f>
        <v>0</v>
      </c>
      <c r="C36" s="300"/>
      <c r="D36" s="78"/>
      <c r="E36" s="78"/>
      <c r="F36" s="78"/>
      <c r="G36" s="78"/>
      <c r="H36" s="78"/>
      <c r="I36" s="78"/>
    </row>
    <row r="37" spans="1:10" ht="33" customHeight="1" x14ac:dyDescent="0.25">
      <c r="A37" s="86" t="s">
        <v>331</v>
      </c>
      <c r="B37" s="300">
        <f>'A4 Exploitation'!D549</f>
        <v>0</v>
      </c>
      <c r="C37" s="300"/>
      <c r="D37" s="78"/>
      <c r="E37" s="78"/>
      <c r="F37" s="78"/>
      <c r="G37" s="78"/>
      <c r="H37" s="78"/>
      <c r="I37" s="78"/>
    </row>
    <row r="38" spans="1:10" ht="33" customHeight="1" x14ac:dyDescent="0.25">
      <c r="A38" s="85" t="s">
        <v>332</v>
      </c>
      <c r="B38" s="300">
        <f>'A5 Exploitation'!D549</f>
        <v>0</v>
      </c>
      <c r="C38" s="300"/>
      <c r="D38" s="78"/>
      <c r="E38" s="78"/>
      <c r="F38" s="78"/>
      <c r="G38" s="78"/>
      <c r="H38" s="78"/>
      <c r="I38" s="78"/>
    </row>
    <row r="39" spans="1:10" ht="33" customHeight="1" x14ac:dyDescent="0.25">
      <c r="A39" s="85" t="s">
        <v>333</v>
      </c>
      <c r="B39" s="300">
        <f>'A6 Exploitation'!D549</f>
        <v>0</v>
      </c>
      <c r="C39" s="300"/>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4" t="s">
        <v>335</v>
      </c>
      <c r="C42" s="304"/>
      <c r="D42" s="78"/>
      <c r="E42" s="78"/>
      <c r="F42" s="78"/>
      <c r="G42" s="78"/>
      <c r="H42" s="78"/>
      <c r="I42" s="78"/>
      <c r="J42" s="77" t="str">
        <f>D18</f>
        <v>KSAR SAID</v>
      </c>
    </row>
    <row r="43" spans="1:10" ht="33" customHeight="1" x14ac:dyDescent="0.25">
      <c r="A43" s="86" t="s">
        <v>328</v>
      </c>
      <c r="B43" s="300">
        <f>AVERAGE('A1 Exploitation'!D547, 'A1 Technique'!D197)</f>
        <v>1</v>
      </c>
      <c r="C43" s="300"/>
      <c r="D43" s="78"/>
      <c r="E43" s="78"/>
      <c r="F43" s="78"/>
      <c r="G43" s="78"/>
      <c r="H43" s="78"/>
      <c r="I43" s="78"/>
    </row>
    <row r="44" spans="1:10" ht="33" customHeight="1" x14ac:dyDescent="0.25">
      <c r="A44" s="85" t="s">
        <v>329</v>
      </c>
      <c r="B44" s="300">
        <f>AVERAGE('A2 Exploitation'!D547, 'A2 Technique'!D197)</f>
        <v>0.71886446886446886</v>
      </c>
      <c r="C44" s="300"/>
      <c r="D44" s="78"/>
      <c r="E44" s="78"/>
      <c r="F44" s="78"/>
      <c r="G44" s="78"/>
      <c r="H44" s="78"/>
      <c r="I44" s="78"/>
    </row>
    <row r="45" spans="1:10" ht="33" customHeight="1" x14ac:dyDescent="0.25">
      <c r="A45" s="86" t="s">
        <v>330</v>
      </c>
      <c r="B45" s="300" t="e">
        <f>AVERAGE('A3 Exploitation'!D547, 'A3 Technique'!D197)</f>
        <v>#DIV/0!</v>
      </c>
      <c r="C45" s="300"/>
      <c r="D45" s="78"/>
      <c r="E45" s="78"/>
      <c r="F45" s="78"/>
      <c r="G45" s="78"/>
      <c r="H45" s="78"/>
      <c r="I45" s="78"/>
    </row>
    <row r="46" spans="1:10" ht="33" customHeight="1" x14ac:dyDescent="0.25">
      <c r="A46" s="86" t="s">
        <v>331</v>
      </c>
      <c r="B46" s="300" t="e">
        <f>AVERAGE('A4 Exploitation'!D547, 'A4 Technique'!D197)</f>
        <v>#DIV/0!</v>
      </c>
      <c r="C46" s="300"/>
      <c r="D46" s="78"/>
      <c r="E46" s="78"/>
      <c r="F46" s="78"/>
      <c r="G46" s="78"/>
      <c r="H46" s="78"/>
      <c r="I46" s="78"/>
    </row>
    <row r="47" spans="1:10" ht="33" customHeight="1" x14ac:dyDescent="0.25">
      <c r="A47" s="85" t="s">
        <v>332</v>
      </c>
      <c r="B47" s="300" t="e">
        <f>AVERAGE('A5 Exploitation'!D547, 'A5 Technique'!D197)</f>
        <v>#DIV/0!</v>
      </c>
      <c r="C47" s="300"/>
      <c r="D47" s="78"/>
      <c r="E47" s="78"/>
      <c r="F47" s="78"/>
      <c r="G47" s="78"/>
      <c r="H47" s="78"/>
      <c r="I47" s="78"/>
    </row>
    <row r="48" spans="1:10" ht="33" customHeight="1" x14ac:dyDescent="0.25">
      <c r="A48" s="85" t="s">
        <v>333</v>
      </c>
      <c r="B48" s="300" t="e">
        <f>AVERAGE('A6 Exploitation'!D547, 'A6 Technique'!D197)</f>
        <v>#DIV/0!</v>
      </c>
      <c r="C48" s="300"/>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1" t="s">
        <v>336</v>
      </c>
      <c r="C51" s="301"/>
      <c r="D51" s="78"/>
      <c r="E51" s="78"/>
      <c r="F51" s="78"/>
      <c r="G51" s="78"/>
      <c r="H51" s="78"/>
      <c r="I51" s="78"/>
      <c r="J51" s="77" t="str">
        <f>D18</f>
        <v>KSAR SAID</v>
      </c>
    </row>
    <row r="52" spans="1:10" ht="33" customHeight="1" x14ac:dyDescent="0.25">
      <c r="A52" s="86" t="s">
        <v>328</v>
      </c>
      <c r="B52" s="303">
        <f>'A1 Exploitation'!D46</f>
        <v>1</v>
      </c>
      <c r="C52" s="303"/>
      <c r="D52" s="78"/>
      <c r="E52" s="78"/>
      <c r="F52" s="78"/>
      <c r="G52" s="78"/>
      <c r="H52" s="78"/>
      <c r="I52" s="78"/>
    </row>
    <row r="53" spans="1:10" ht="33" customHeight="1" x14ac:dyDescent="0.25">
      <c r="A53" s="85" t="s">
        <v>329</v>
      </c>
      <c r="B53" s="303">
        <f>'A2 Exploitation'!D46</f>
        <v>1</v>
      </c>
      <c r="C53" s="303"/>
      <c r="D53" s="78"/>
      <c r="E53" s="78"/>
      <c r="F53" s="78"/>
      <c r="G53" s="78"/>
      <c r="H53" s="78"/>
      <c r="I53" s="78"/>
    </row>
    <row r="54" spans="1:10" ht="33" customHeight="1" x14ac:dyDescent="0.25">
      <c r="A54" s="86" t="s">
        <v>330</v>
      </c>
      <c r="B54" s="303">
        <f>'A3 Exploitation'!D46</f>
        <v>0</v>
      </c>
      <c r="C54" s="303"/>
      <c r="D54" s="78"/>
      <c r="E54" s="78"/>
      <c r="F54" s="78"/>
      <c r="G54" s="78"/>
      <c r="H54" s="78"/>
      <c r="I54" s="78"/>
    </row>
    <row r="55" spans="1:10" ht="33" customHeight="1" x14ac:dyDescent="0.25">
      <c r="A55" s="86" t="s">
        <v>331</v>
      </c>
      <c r="B55" s="303">
        <f>'A4 Exploitation'!D46</f>
        <v>0</v>
      </c>
      <c r="C55" s="303"/>
      <c r="D55" s="78"/>
      <c r="E55" s="78"/>
      <c r="F55" s="78"/>
      <c r="G55" s="78"/>
      <c r="H55" s="78"/>
      <c r="I55" s="78"/>
    </row>
    <row r="56" spans="1:10" ht="33" customHeight="1" x14ac:dyDescent="0.25">
      <c r="A56" s="85" t="s">
        <v>332</v>
      </c>
      <c r="B56" s="303">
        <f>'A5 Exploitation'!D46</f>
        <v>0</v>
      </c>
      <c r="C56" s="303"/>
      <c r="D56" s="78"/>
      <c r="E56" s="78"/>
      <c r="F56" s="78"/>
      <c r="G56" s="78"/>
      <c r="H56" s="78"/>
      <c r="I56" s="78"/>
    </row>
    <row r="57" spans="1:10" ht="33" customHeight="1" x14ac:dyDescent="0.25">
      <c r="A57" s="85" t="s">
        <v>333</v>
      </c>
      <c r="B57" s="303">
        <f>'A6 Exploitation'!D46</f>
        <v>0</v>
      </c>
      <c r="C57" s="303"/>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1" t="s">
        <v>337</v>
      </c>
      <c r="C60" s="301"/>
      <c r="D60" s="78"/>
      <c r="E60" s="78"/>
      <c r="F60" s="78"/>
      <c r="G60" s="78"/>
      <c r="H60" s="78"/>
      <c r="I60" s="78"/>
      <c r="J60" s="77" t="str">
        <f>D18</f>
        <v>KSAR SAID</v>
      </c>
    </row>
    <row r="61" spans="1:10" ht="33" customHeight="1" x14ac:dyDescent="0.25">
      <c r="A61" s="86" t="s">
        <v>328</v>
      </c>
      <c r="B61" s="300">
        <f>'A1 Exploitation'!D103</f>
        <v>0.97142857142857142</v>
      </c>
      <c r="C61" s="300"/>
      <c r="D61" s="78"/>
      <c r="E61" s="78"/>
      <c r="F61" s="78"/>
      <c r="G61" s="78"/>
      <c r="H61" s="78"/>
      <c r="I61" s="78"/>
    </row>
    <row r="62" spans="1:10" ht="33" customHeight="1" x14ac:dyDescent="0.25">
      <c r="A62" s="85" t="s">
        <v>329</v>
      </c>
      <c r="B62" s="300">
        <f>'A2 Exploitation'!D103</f>
        <v>1</v>
      </c>
      <c r="C62" s="300"/>
      <c r="D62" s="78"/>
      <c r="E62" s="78"/>
      <c r="F62" s="78"/>
      <c r="G62" s="78"/>
      <c r="H62" s="78"/>
      <c r="I62" s="78"/>
    </row>
    <row r="63" spans="1:10" ht="33" customHeight="1" x14ac:dyDescent="0.25">
      <c r="A63" s="86" t="s">
        <v>330</v>
      </c>
      <c r="B63" s="300">
        <f>'A3 Exploitation'!D103</f>
        <v>0</v>
      </c>
      <c r="C63" s="300"/>
      <c r="D63" s="78"/>
      <c r="E63" s="78"/>
      <c r="F63" s="78"/>
      <c r="G63" s="78"/>
      <c r="H63" s="78"/>
      <c r="I63" s="78"/>
    </row>
    <row r="64" spans="1:10" ht="33" customHeight="1" x14ac:dyDescent="0.25">
      <c r="A64" s="86" t="s">
        <v>331</v>
      </c>
      <c r="B64" s="300">
        <f>'A4 Exploitation'!D103</f>
        <v>0</v>
      </c>
      <c r="C64" s="300"/>
      <c r="D64" s="78"/>
      <c r="E64" s="78"/>
      <c r="F64" s="78"/>
      <c r="G64" s="78"/>
      <c r="H64" s="78"/>
      <c r="I64" s="78"/>
    </row>
    <row r="65" spans="1:10" ht="33" customHeight="1" x14ac:dyDescent="0.25">
      <c r="A65" s="85" t="s">
        <v>332</v>
      </c>
      <c r="B65" s="300">
        <f>'A5 Exploitation'!D103</f>
        <v>0</v>
      </c>
      <c r="C65" s="300"/>
      <c r="D65" s="78"/>
      <c r="E65" s="78"/>
      <c r="F65" s="78"/>
      <c r="G65" s="78"/>
      <c r="H65" s="78"/>
      <c r="I65" s="78"/>
    </row>
    <row r="66" spans="1:10" ht="33" customHeight="1" x14ac:dyDescent="0.25">
      <c r="A66" s="85" t="s">
        <v>333</v>
      </c>
      <c r="B66" s="300">
        <f>'A6 Exploitation'!D103</f>
        <v>0</v>
      </c>
      <c r="C66" s="300"/>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1" t="s">
        <v>338</v>
      </c>
      <c r="C69" s="301"/>
      <c r="D69" s="78"/>
      <c r="E69" s="78"/>
      <c r="F69" s="78"/>
      <c r="G69" s="78"/>
      <c r="H69" s="78"/>
      <c r="I69" s="78"/>
      <c r="J69" s="77" t="str">
        <f>D18</f>
        <v>KSAR SAID</v>
      </c>
    </row>
    <row r="70" spans="1:10" ht="33" customHeight="1" x14ac:dyDescent="0.25">
      <c r="A70" s="86" t="s">
        <v>328</v>
      </c>
      <c r="B70" s="300">
        <f>'A1 Exploitation'!D158</f>
        <v>0.97058823529411764</v>
      </c>
      <c r="C70" s="300"/>
      <c r="D70" s="78"/>
      <c r="E70" s="78"/>
      <c r="F70" s="78"/>
      <c r="G70" s="78"/>
      <c r="H70" s="78"/>
      <c r="I70" s="78"/>
    </row>
    <row r="71" spans="1:10" ht="33" customHeight="1" x14ac:dyDescent="0.25">
      <c r="A71" s="85" t="s">
        <v>329</v>
      </c>
      <c r="B71" s="300">
        <f>'A2 Exploitation'!D158</f>
        <v>0.95714285714285718</v>
      </c>
      <c r="C71" s="300"/>
      <c r="D71" s="78"/>
      <c r="E71" s="78"/>
      <c r="F71" s="78"/>
      <c r="G71" s="78"/>
      <c r="H71" s="78"/>
      <c r="I71" s="78"/>
    </row>
    <row r="72" spans="1:10" ht="33" customHeight="1" x14ac:dyDescent="0.25">
      <c r="A72" s="86" t="s">
        <v>330</v>
      </c>
      <c r="B72" s="300">
        <f>'A3 Exploitation'!D158</f>
        <v>0</v>
      </c>
      <c r="C72" s="300"/>
      <c r="D72" s="78"/>
      <c r="E72" s="78"/>
      <c r="F72" s="78"/>
      <c r="G72" s="78"/>
      <c r="H72" s="78"/>
      <c r="I72" s="78"/>
    </row>
    <row r="73" spans="1:10" ht="33" customHeight="1" x14ac:dyDescent="0.25">
      <c r="A73" s="86" t="s">
        <v>331</v>
      </c>
      <c r="B73" s="300">
        <f>'A4 Exploitation'!D158</f>
        <v>0</v>
      </c>
      <c r="C73" s="300"/>
      <c r="D73" s="78"/>
      <c r="E73" s="78"/>
      <c r="F73" s="78"/>
      <c r="G73" s="78"/>
      <c r="H73" s="78"/>
      <c r="I73" s="78"/>
    </row>
    <row r="74" spans="1:10" ht="33" customHeight="1" x14ac:dyDescent="0.25">
      <c r="A74" s="85" t="s">
        <v>332</v>
      </c>
      <c r="B74" s="300">
        <f>'A5 Exploitation'!D158</f>
        <v>0</v>
      </c>
      <c r="C74" s="300"/>
      <c r="D74" s="78"/>
      <c r="E74" s="78"/>
      <c r="F74" s="78"/>
      <c r="G74" s="78"/>
      <c r="H74" s="78"/>
      <c r="I74" s="78"/>
    </row>
    <row r="75" spans="1:10" ht="33" customHeight="1" x14ac:dyDescent="0.25">
      <c r="A75" s="85" t="s">
        <v>333</v>
      </c>
      <c r="B75" s="300">
        <f>'A6 Exploitation'!D158</f>
        <v>0</v>
      </c>
      <c r="C75" s="300"/>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1" t="s">
        <v>339</v>
      </c>
      <c r="C78" s="301"/>
      <c r="D78" s="78"/>
      <c r="E78" s="78"/>
      <c r="F78" s="78"/>
      <c r="G78" s="78"/>
      <c r="H78" s="78"/>
      <c r="I78" s="78"/>
      <c r="J78" s="77" t="str">
        <f>D18</f>
        <v>KSAR SAID</v>
      </c>
    </row>
    <row r="79" spans="1:10" ht="33" customHeight="1" x14ac:dyDescent="0.25">
      <c r="A79" s="86" t="s">
        <v>328</v>
      </c>
      <c r="B79" s="300">
        <f>'A1 Exploitation'!D205</f>
        <v>1</v>
      </c>
      <c r="C79" s="300"/>
      <c r="D79" s="78"/>
      <c r="E79" s="78"/>
      <c r="F79" s="78"/>
      <c r="G79" s="78"/>
      <c r="H79" s="78"/>
      <c r="I79" s="78"/>
    </row>
    <row r="80" spans="1:10" ht="33" customHeight="1" x14ac:dyDescent="0.25">
      <c r="A80" s="85" t="s">
        <v>329</v>
      </c>
      <c r="B80" s="300">
        <f>'A2 Exploitation'!D205</f>
        <v>0.95</v>
      </c>
      <c r="C80" s="300"/>
      <c r="D80" s="78"/>
      <c r="E80" s="78"/>
      <c r="F80" s="78"/>
      <c r="G80" s="78"/>
      <c r="H80" s="78"/>
      <c r="I80" s="78"/>
    </row>
    <row r="81" spans="1:10" ht="33" customHeight="1" x14ac:dyDescent="0.25">
      <c r="A81" s="86" t="s">
        <v>330</v>
      </c>
      <c r="B81" s="300">
        <f>'A3 Exploitation'!D205</f>
        <v>0</v>
      </c>
      <c r="C81" s="300"/>
      <c r="D81" s="78"/>
      <c r="E81" s="78"/>
      <c r="F81" s="78"/>
      <c r="G81" s="78"/>
      <c r="H81" s="78"/>
      <c r="I81" s="78"/>
    </row>
    <row r="82" spans="1:10" ht="33" customHeight="1" x14ac:dyDescent="0.25">
      <c r="A82" s="86" t="s">
        <v>331</v>
      </c>
      <c r="B82" s="300">
        <f>'A4 Exploitation'!D205</f>
        <v>0</v>
      </c>
      <c r="C82" s="300"/>
      <c r="D82" s="78"/>
      <c r="E82" s="78"/>
      <c r="F82" s="78"/>
      <c r="G82" s="78"/>
      <c r="H82" s="78"/>
      <c r="I82" s="78"/>
    </row>
    <row r="83" spans="1:10" ht="33" customHeight="1" x14ac:dyDescent="0.25">
      <c r="A83" s="85" t="s">
        <v>332</v>
      </c>
      <c r="B83" s="300">
        <f>'A5 Exploitation'!D205</f>
        <v>0</v>
      </c>
      <c r="C83" s="300"/>
      <c r="D83" s="78"/>
      <c r="E83" s="78"/>
      <c r="F83" s="78"/>
      <c r="G83" s="78"/>
      <c r="H83" s="78"/>
      <c r="I83" s="78"/>
    </row>
    <row r="84" spans="1:10" ht="33" customHeight="1" x14ac:dyDescent="0.25">
      <c r="A84" s="85" t="s">
        <v>333</v>
      </c>
      <c r="B84" s="300">
        <f>'A6 Exploitation'!D205</f>
        <v>0</v>
      </c>
      <c r="C84" s="300"/>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1" t="s">
        <v>340</v>
      </c>
      <c r="C87" s="301"/>
      <c r="D87" s="78"/>
      <c r="E87" s="78"/>
      <c r="F87" s="78"/>
      <c r="G87" s="78"/>
      <c r="H87" s="78"/>
      <c r="I87" s="78"/>
      <c r="J87" s="77" t="str">
        <f>D18</f>
        <v>KSAR SAID</v>
      </c>
    </row>
    <row r="88" spans="1:10" ht="33" customHeight="1" x14ac:dyDescent="0.25">
      <c r="A88" s="86" t="s">
        <v>328</v>
      </c>
      <c r="B88" s="300">
        <f>'A1 Exploitation'!D266</f>
        <v>0.97499999999999998</v>
      </c>
      <c r="C88" s="300"/>
      <c r="D88" s="78"/>
      <c r="E88" s="78"/>
      <c r="F88" s="78"/>
      <c r="G88" s="78"/>
      <c r="H88" s="78"/>
      <c r="I88" s="78"/>
    </row>
    <row r="89" spans="1:10" ht="33" customHeight="1" x14ac:dyDescent="0.25">
      <c r="A89" s="85" t="s">
        <v>329</v>
      </c>
      <c r="B89" s="300">
        <f>'A2 Exploitation'!D266</f>
        <v>0.92500000000000004</v>
      </c>
      <c r="C89" s="300"/>
      <c r="D89" s="78"/>
      <c r="E89" s="78"/>
      <c r="F89" s="78"/>
      <c r="G89" s="78"/>
      <c r="H89" s="78"/>
      <c r="I89" s="78"/>
    </row>
    <row r="90" spans="1:10" ht="33" customHeight="1" x14ac:dyDescent="0.25">
      <c r="A90" s="86" t="s">
        <v>330</v>
      </c>
      <c r="B90" s="300">
        <f>'A3 Exploitation'!D266</f>
        <v>0</v>
      </c>
      <c r="C90" s="300"/>
      <c r="D90" s="78"/>
      <c r="E90" s="78"/>
      <c r="F90" s="78"/>
      <c r="G90" s="78"/>
      <c r="H90" s="78"/>
      <c r="I90" s="78"/>
    </row>
    <row r="91" spans="1:10" ht="33" customHeight="1" x14ac:dyDescent="0.25">
      <c r="A91" s="86" t="s">
        <v>331</v>
      </c>
      <c r="B91" s="300">
        <f>'A4 Exploitation'!D266</f>
        <v>0</v>
      </c>
      <c r="C91" s="300"/>
      <c r="D91" s="78"/>
      <c r="E91" s="78"/>
      <c r="F91" s="78"/>
      <c r="G91" s="78"/>
      <c r="H91" s="78"/>
      <c r="I91" s="78"/>
    </row>
    <row r="92" spans="1:10" ht="33" customHeight="1" x14ac:dyDescent="0.25">
      <c r="A92" s="85" t="s">
        <v>332</v>
      </c>
      <c r="B92" s="300">
        <f>'A5 Exploitation'!D266</f>
        <v>0</v>
      </c>
      <c r="C92" s="300"/>
      <c r="D92" s="78"/>
      <c r="E92" s="78"/>
      <c r="F92" s="78"/>
      <c r="G92" s="78"/>
      <c r="H92" s="78"/>
      <c r="I92" s="78"/>
    </row>
    <row r="93" spans="1:10" ht="33" customHeight="1" x14ac:dyDescent="0.25">
      <c r="A93" s="85" t="s">
        <v>333</v>
      </c>
      <c r="B93" s="300">
        <f>'A6 Exploitation'!D266</f>
        <v>0</v>
      </c>
      <c r="C93" s="300"/>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1" t="s">
        <v>341</v>
      </c>
      <c r="C96" s="301"/>
      <c r="D96" s="78"/>
      <c r="E96" s="78"/>
      <c r="F96" s="78"/>
      <c r="G96" s="78"/>
      <c r="H96" s="78"/>
      <c r="I96" s="78"/>
      <c r="J96" s="77" t="str">
        <f>D18</f>
        <v>KSAR SAID</v>
      </c>
    </row>
    <row r="97" spans="1:10" ht="33" customHeight="1" x14ac:dyDescent="0.25">
      <c r="A97" s="86" t="s">
        <v>328</v>
      </c>
      <c r="B97" s="300">
        <f>'A1 Exploitation'!D318</f>
        <v>0.98571428571428577</v>
      </c>
      <c r="C97" s="300"/>
      <c r="D97" s="78"/>
      <c r="E97" s="78"/>
      <c r="F97" s="78"/>
      <c r="G97" s="78"/>
      <c r="H97" s="78"/>
      <c r="I97" s="78"/>
    </row>
    <row r="98" spans="1:10" ht="33" customHeight="1" x14ac:dyDescent="0.25">
      <c r="A98" s="85" t="s">
        <v>329</v>
      </c>
      <c r="B98" s="300">
        <f>'A2 Exploitation'!D318</f>
        <v>0.88888888888888884</v>
      </c>
      <c r="C98" s="300"/>
      <c r="D98" s="78"/>
      <c r="E98" s="78"/>
      <c r="F98" s="78"/>
      <c r="G98" s="78"/>
      <c r="H98" s="78"/>
      <c r="I98" s="78"/>
    </row>
    <row r="99" spans="1:10" ht="33" customHeight="1" x14ac:dyDescent="0.25">
      <c r="A99" s="86" t="s">
        <v>330</v>
      </c>
      <c r="B99" s="300">
        <f>'A3 Exploitation'!D318</f>
        <v>0</v>
      </c>
      <c r="C99" s="300"/>
      <c r="D99" s="78"/>
      <c r="E99" s="78"/>
      <c r="F99" s="78"/>
      <c r="G99" s="78"/>
      <c r="H99" s="78"/>
      <c r="I99" s="78"/>
    </row>
    <row r="100" spans="1:10" ht="33" customHeight="1" x14ac:dyDescent="0.25">
      <c r="A100" s="86" t="s">
        <v>331</v>
      </c>
      <c r="B100" s="300">
        <f>'A4 Exploitation'!D318</f>
        <v>0</v>
      </c>
      <c r="C100" s="300"/>
      <c r="D100" s="78"/>
      <c r="E100" s="78"/>
      <c r="F100" s="78"/>
      <c r="G100" s="78"/>
      <c r="H100" s="78"/>
      <c r="I100" s="78"/>
    </row>
    <row r="101" spans="1:10" ht="33" customHeight="1" x14ac:dyDescent="0.25">
      <c r="A101" s="85" t="s">
        <v>332</v>
      </c>
      <c r="B101" s="300">
        <f>'A5 Exploitation'!D318</f>
        <v>0</v>
      </c>
      <c r="C101" s="300"/>
      <c r="D101" s="78"/>
      <c r="E101" s="78"/>
      <c r="F101" s="78"/>
      <c r="G101" s="78"/>
      <c r="H101" s="78"/>
      <c r="I101" s="78"/>
    </row>
    <row r="102" spans="1:10" ht="33" customHeight="1" x14ac:dyDescent="0.25">
      <c r="A102" s="85" t="s">
        <v>333</v>
      </c>
      <c r="B102" s="300">
        <f>'A6 Exploitation'!D318</f>
        <v>0</v>
      </c>
      <c r="C102" s="300"/>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1" t="s">
        <v>342</v>
      </c>
      <c r="C105" s="301"/>
      <c r="D105" s="78"/>
      <c r="E105" s="78"/>
      <c r="F105" s="78"/>
      <c r="G105" s="78"/>
      <c r="H105" s="78"/>
      <c r="I105" s="78"/>
      <c r="J105" s="77" t="str">
        <f>D18</f>
        <v>KSAR SAID</v>
      </c>
    </row>
    <row r="106" spans="1:10" ht="33" customHeight="1" x14ac:dyDescent="0.25">
      <c r="A106" s="86" t="s">
        <v>328</v>
      </c>
      <c r="B106" s="300">
        <f>'A1 Exploitation'!D358</f>
        <v>0.97826086956521741</v>
      </c>
      <c r="C106" s="300"/>
      <c r="D106" s="78"/>
      <c r="E106" s="78"/>
      <c r="F106" s="78"/>
      <c r="G106" s="78"/>
      <c r="H106" s="78"/>
      <c r="I106" s="78"/>
    </row>
    <row r="107" spans="1:10" ht="33" customHeight="1" x14ac:dyDescent="0.25">
      <c r="A107" s="85" t="s">
        <v>329</v>
      </c>
      <c r="B107" s="300">
        <f>'A2 Exploitation'!D358</f>
        <v>0.97916666666666663</v>
      </c>
      <c r="C107" s="300"/>
      <c r="D107" s="78"/>
      <c r="E107" s="78"/>
      <c r="F107" s="78"/>
      <c r="G107" s="78"/>
      <c r="H107" s="78"/>
      <c r="I107" s="78"/>
    </row>
    <row r="108" spans="1:10" ht="33" customHeight="1" x14ac:dyDescent="0.25">
      <c r="A108" s="86" t="s">
        <v>330</v>
      </c>
      <c r="B108" s="300">
        <f>'A3 Exploitation'!D358</f>
        <v>0</v>
      </c>
      <c r="C108" s="300"/>
      <c r="D108" s="78"/>
      <c r="E108" s="78"/>
      <c r="F108" s="78"/>
      <c r="G108" s="78"/>
      <c r="H108" s="78"/>
      <c r="I108" s="78"/>
    </row>
    <row r="109" spans="1:10" ht="33" customHeight="1" x14ac:dyDescent="0.25">
      <c r="A109" s="86" t="s">
        <v>331</v>
      </c>
      <c r="B109" s="300">
        <f>'A4 Exploitation'!D358</f>
        <v>0</v>
      </c>
      <c r="C109" s="300"/>
      <c r="D109" s="78"/>
      <c r="E109" s="78"/>
      <c r="F109" s="78"/>
      <c r="G109" s="78"/>
      <c r="H109" s="78"/>
      <c r="I109" s="78"/>
    </row>
    <row r="110" spans="1:10" ht="33" customHeight="1" x14ac:dyDescent="0.25">
      <c r="A110" s="85" t="s">
        <v>332</v>
      </c>
      <c r="B110" s="300">
        <f>'A5 Exploitation'!D358</f>
        <v>0</v>
      </c>
      <c r="C110" s="300"/>
      <c r="D110" s="78"/>
      <c r="E110" s="78"/>
      <c r="F110" s="78"/>
      <c r="G110" s="78"/>
      <c r="H110" s="78"/>
      <c r="I110" s="78"/>
    </row>
    <row r="111" spans="1:10" ht="33" customHeight="1" x14ac:dyDescent="0.25">
      <c r="A111" s="85" t="s">
        <v>333</v>
      </c>
      <c r="B111" s="300">
        <f>'A6 Exploitation'!D358</f>
        <v>0</v>
      </c>
      <c r="C111" s="300"/>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1" t="s">
        <v>343</v>
      </c>
      <c r="C114" s="301"/>
      <c r="D114" s="78"/>
      <c r="E114" s="78"/>
      <c r="F114" s="78"/>
      <c r="G114" s="78"/>
      <c r="H114" s="78"/>
      <c r="I114" s="78"/>
      <c r="J114" s="77" t="str">
        <f>D18</f>
        <v>KSAR SAID</v>
      </c>
    </row>
    <row r="115" spans="1:10" ht="33" customHeight="1" x14ac:dyDescent="0.25">
      <c r="A115" s="86" t="s">
        <v>328</v>
      </c>
      <c r="B115" s="300">
        <f>'A1 Exploitation'!D391</f>
        <v>0.76470588235294112</v>
      </c>
      <c r="C115" s="300"/>
      <c r="D115" s="78"/>
      <c r="E115" s="78"/>
      <c r="F115" s="78"/>
      <c r="G115" s="78"/>
      <c r="H115" s="78"/>
      <c r="I115" s="78"/>
    </row>
    <row r="116" spans="1:10" ht="33" customHeight="1" x14ac:dyDescent="0.25">
      <c r="A116" s="85" t="s">
        <v>329</v>
      </c>
      <c r="B116" s="300">
        <f>'A2 Exploitation'!D391</f>
        <v>1</v>
      </c>
      <c r="C116" s="300"/>
      <c r="D116" s="78"/>
      <c r="E116" s="78"/>
      <c r="F116" s="78"/>
      <c r="G116" s="78"/>
      <c r="H116" s="78"/>
      <c r="I116" s="78"/>
    </row>
    <row r="117" spans="1:10" ht="33" customHeight="1" x14ac:dyDescent="0.25">
      <c r="A117" s="86" t="s">
        <v>330</v>
      </c>
      <c r="B117" s="300">
        <f>'A3 Exploitation'!D391</f>
        <v>0</v>
      </c>
      <c r="C117" s="300"/>
      <c r="D117" s="78"/>
      <c r="E117" s="78"/>
      <c r="F117" s="78"/>
      <c r="G117" s="78"/>
      <c r="H117" s="78"/>
      <c r="I117" s="78"/>
    </row>
    <row r="118" spans="1:10" ht="33" customHeight="1" x14ac:dyDescent="0.25">
      <c r="A118" s="86" t="s">
        <v>331</v>
      </c>
      <c r="B118" s="300">
        <f>'A4 Exploitation'!D391</f>
        <v>0</v>
      </c>
      <c r="C118" s="300"/>
      <c r="D118" s="78"/>
      <c r="E118" s="78"/>
      <c r="F118" s="78"/>
      <c r="G118" s="78"/>
      <c r="H118" s="78"/>
      <c r="I118" s="78"/>
    </row>
    <row r="119" spans="1:10" ht="33" customHeight="1" x14ac:dyDescent="0.25">
      <c r="A119" s="85" t="s">
        <v>332</v>
      </c>
      <c r="B119" s="300">
        <f>'A5 Exploitation'!D391</f>
        <v>0</v>
      </c>
      <c r="C119" s="300"/>
      <c r="D119" s="78"/>
      <c r="E119" s="78"/>
      <c r="F119" s="78"/>
      <c r="G119" s="78"/>
      <c r="H119" s="78"/>
      <c r="I119" s="78"/>
    </row>
    <row r="120" spans="1:10" ht="33" customHeight="1" x14ac:dyDescent="0.25">
      <c r="A120" s="85" t="s">
        <v>333</v>
      </c>
      <c r="B120" s="300">
        <f>'A6 Exploitation'!D391</f>
        <v>0</v>
      </c>
      <c r="C120" s="300"/>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1" t="s">
        <v>344</v>
      </c>
      <c r="C123" s="301"/>
      <c r="D123" s="78"/>
      <c r="E123" s="78"/>
      <c r="F123" s="78"/>
      <c r="G123" s="78"/>
      <c r="H123" s="78"/>
      <c r="I123" s="78"/>
      <c r="J123" s="77" t="str">
        <f>D18</f>
        <v>KSAR SAID</v>
      </c>
    </row>
    <row r="124" spans="1:10" ht="33" customHeight="1" x14ac:dyDescent="0.25">
      <c r="A124" s="86" t="s">
        <v>328</v>
      </c>
      <c r="B124" s="300">
        <f>'A1 Exploitation'!D444</f>
        <v>0.93103448275862066</v>
      </c>
      <c r="C124" s="300"/>
      <c r="D124" s="78"/>
      <c r="E124" s="78"/>
      <c r="F124" s="78"/>
      <c r="G124" s="78"/>
      <c r="H124" s="78"/>
      <c r="I124" s="78"/>
    </row>
    <row r="125" spans="1:10" ht="33" customHeight="1" x14ac:dyDescent="0.25">
      <c r="A125" s="85" t="s">
        <v>329</v>
      </c>
      <c r="B125" s="300">
        <f>'A2 Exploitation'!D444</f>
        <v>0.87931034482758619</v>
      </c>
      <c r="C125" s="300"/>
      <c r="D125" s="78"/>
      <c r="E125" s="78"/>
      <c r="F125" s="78"/>
      <c r="G125" s="78"/>
      <c r="H125" s="78"/>
      <c r="I125" s="78"/>
    </row>
    <row r="126" spans="1:10" ht="33" customHeight="1" x14ac:dyDescent="0.25">
      <c r="A126" s="86" t="s">
        <v>330</v>
      </c>
      <c r="B126" s="300">
        <f>'A3 Exploitation'!D444</f>
        <v>0</v>
      </c>
      <c r="C126" s="300"/>
      <c r="D126" s="78"/>
      <c r="E126" s="78"/>
      <c r="F126" s="78"/>
      <c r="G126" s="78"/>
      <c r="H126" s="78"/>
      <c r="I126" s="78"/>
    </row>
    <row r="127" spans="1:10" ht="33" customHeight="1" x14ac:dyDescent="0.25">
      <c r="A127" s="86" t="s">
        <v>331</v>
      </c>
      <c r="B127" s="300">
        <f>'A4 Exploitation'!D444</f>
        <v>0</v>
      </c>
      <c r="C127" s="300"/>
      <c r="D127" s="78"/>
      <c r="E127" s="78"/>
      <c r="F127" s="78"/>
      <c r="G127" s="78"/>
      <c r="H127" s="78"/>
      <c r="I127" s="78"/>
    </row>
    <row r="128" spans="1:10" ht="33" customHeight="1" x14ac:dyDescent="0.25">
      <c r="A128" s="85" t="s">
        <v>332</v>
      </c>
      <c r="B128" s="300">
        <f>'A5 Exploitation'!D444</f>
        <v>0</v>
      </c>
      <c r="C128" s="300"/>
      <c r="D128" s="78"/>
      <c r="E128" s="78"/>
      <c r="F128" s="78"/>
      <c r="G128" s="78"/>
      <c r="H128" s="78"/>
      <c r="I128" s="78"/>
    </row>
    <row r="129" spans="1:10" ht="33" customHeight="1" x14ac:dyDescent="0.25">
      <c r="A129" s="85" t="s">
        <v>333</v>
      </c>
      <c r="B129" s="300">
        <f>'A6 Exploitation'!D444</f>
        <v>0</v>
      </c>
      <c r="C129" s="300"/>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1" t="s">
        <v>345</v>
      </c>
      <c r="C132" s="301"/>
      <c r="D132" s="78"/>
      <c r="E132" s="78"/>
      <c r="F132" s="78"/>
      <c r="G132" s="78"/>
      <c r="H132" s="78"/>
      <c r="I132" s="78"/>
      <c r="J132" s="77" t="str">
        <f>D18</f>
        <v>KSAR SAID</v>
      </c>
    </row>
    <row r="133" spans="1:10" ht="33" customHeight="1" x14ac:dyDescent="0.25">
      <c r="A133" s="86" t="s">
        <v>328</v>
      </c>
      <c r="B133" s="300">
        <f>'A1 Exploitation'!D481</f>
        <v>1</v>
      </c>
      <c r="C133" s="300"/>
      <c r="D133" s="78"/>
      <c r="E133" s="78"/>
      <c r="F133" s="78"/>
      <c r="G133" s="78"/>
      <c r="H133" s="78"/>
      <c r="I133" s="78"/>
    </row>
    <row r="134" spans="1:10" ht="33" customHeight="1" x14ac:dyDescent="0.25">
      <c r="A134" s="85" t="s">
        <v>329</v>
      </c>
      <c r="B134" s="300">
        <f>'A2 Exploitation'!D481</f>
        <v>0.94736842105263153</v>
      </c>
      <c r="C134" s="300"/>
      <c r="D134" s="78"/>
      <c r="E134" s="78"/>
      <c r="F134" s="78"/>
      <c r="G134" s="78"/>
      <c r="H134" s="78"/>
      <c r="I134" s="78"/>
    </row>
    <row r="135" spans="1:10" ht="33" customHeight="1" x14ac:dyDescent="0.25">
      <c r="A135" s="86" t="s">
        <v>330</v>
      </c>
      <c r="B135" s="300">
        <f>'A3 Exploitation'!D481</f>
        <v>0</v>
      </c>
      <c r="C135" s="300"/>
      <c r="D135" s="78"/>
      <c r="E135" s="78"/>
      <c r="F135" s="78"/>
      <c r="G135" s="78"/>
      <c r="H135" s="78"/>
      <c r="I135" s="78"/>
    </row>
    <row r="136" spans="1:10" ht="33" customHeight="1" x14ac:dyDescent="0.25">
      <c r="A136" s="86" t="s">
        <v>331</v>
      </c>
      <c r="B136" s="300">
        <f>'A4 Exploitation'!D481</f>
        <v>0</v>
      </c>
      <c r="C136" s="300"/>
      <c r="D136" s="78"/>
      <c r="E136" s="78"/>
      <c r="F136" s="78"/>
      <c r="G136" s="78"/>
      <c r="H136" s="78"/>
      <c r="I136" s="78"/>
    </row>
    <row r="137" spans="1:10" ht="33" customHeight="1" x14ac:dyDescent="0.25">
      <c r="A137" s="85" t="s">
        <v>332</v>
      </c>
      <c r="B137" s="300">
        <f>'A5 Exploitation'!D481</f>
        <v>0</v>
      </c>
      <c r="C137" s="300"/>
      <c r="D137" s="78"/>
      <c r="E137" s="78"/>
      <c r="F137" s="78"/>
      <c r="G137" s="78"/>
      <c r="H137" s="78"/>
      <c r="I137" s="78"/>
    </row>
    <row r="138" spans="1:10" ht="33" customHeight="1" x14ac:dyDescent="0.25">
      <c r="A138" s="85" t="s">
        <v>333</v>
      </c>
      <c r="B138" s="300">
        <f>'A6 Exploitation'!D481</f>
        <v>0</v>
      </c>
      <c r="C138" s="300"/>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1" t="s">
        <v>346</v>
      </c>
      <c r="C141" s="301"/>
      <c r="D141" s="78"/>
      <c r="E141" s="78"/>
      <c r="F141" s="78"/>
      <c r="G141" s="78"/>
      <c r="H141" s="78"/>
      <c r="I141" s="78"/>
      <c r="J141" s="77" t="str">
        <f>D18</f>
        <v>KSAR SAID</v>
      </c>
    </row>
    <row r="142" spans="1:10" ht="33" customHeight="1" x14ac:dyDescent="0.25">
      <c r="A142" s="86" t="s">
        <v>328</v>
      </c>
      <c r="B142" s="300">
        <f>'A1 Exploitation'!D503</f>
        <v>1</v>
      </c>
      <c r="C142" s="300"/>
      <c r="D142" s="78"/>
      <c r="E142" s="78"/>
      <c r="F142" s="78"/>
      <c r="G142" s="78"/>
      <c r="H142" s="78"/>
      <c r="I142" s="78"/>
    </row>
    <row r="143" spans="1:10" ht="33" customHeight="1" x14ac:dyDescent="0.25">
      <c r="A143" s="85" t="s">
        <v>329</v>
      </c>
      <c r="B143" s="300">
        <f>'A2 Exploitation'!D503</f>
        <v>1</v>
      </c>
      <c r="C143" s="300"/>
      <c r="D143" s="78"/>
      <c r="E143" s="78"/>
      <c r="F143" s="78"/>
      <c r="G143" s="78"/>
      <c r="H143" s="78"/>
      <c r="I143" s="78"/>
    </row>
    <row r="144" spans="1:10" ht="33" customHeight="1" x14ac:dyDescent="0.25">
      <c r="A144" s="86" t="s">
        <v>330</v>
      </c>
      <c r="B144" s="300">
        <f>'A3 Exploitation'!D503</f>
        <v>0</v>
      </c>
      <c r="C144" s="300"/>
      <c r="D144" s="78"/>
      <c r="E144" s="78"/>
      <c r="F144" s="78"/>
      <c r="G144" s="78"/>
      <c r="H144" s="78"/>
      <c r="I144" s="78"/>
    </row>
    <row r="145" spans="1:10" ht="33" customHeight="1" x14ac:dyDescent="0.25">
      <c r="A145" s="86" t="s">
        <v>331</v>
      </c>
      <c r="B145" s="300">
        <f>'A4 Exploitation'!D503</f>
        <v>0</v>
      </c>
      <c r="C145" s="300"/>
      <c r="D145" s="78"/>
      <c r="E145" s="78"/>
      <c r="F145" s="78"/>
      <c r="G145" s="78"/>
      <c r="H145" s="78"/>
      <c r="I145" s="78"/>
    </row>
    <row r="146" spans="1:10" ht="33" customHeight="1" x14ac:dyDescent="0.25">
      <c r="A146" s="85" t="s">
        <v>332</v>
      </c>
      <c r="B146" s="300">
        <f>'A5 Exploitation'!D503</f>
        <v>0</v>
      </c>
      <c r="C146" s="300"/>
      <c r="D146" s="78"/>
      <c r="E146" s="78"/>
      <c r="F146" s="78"/>
      <c r="G146" s="78"/>
      <c r="H146" s="78"/>
      <c r="I146" s="78"/>
    </row>
    <row r="147" spans="1:10" ht="33" customHeight="1" x14ac:dyDescent="0.25">
      <c r="A147" s="85" t="s">
        <v>333</v>
      </c>
      <c r="B147" s="300">
        <f>'A6 Exploitation'!D503</f>
        <v>0</v>
      </c>
      <c r="C147" s="300"/>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1" t="s">
        <v>347</v>
      </c>
      <c r="C150" s="301"/>
      <c r="D150" s="78"/>
      <c r="E150" s="78"/>
      <c r="F150" s="78"/>
      <c r="G150" s="78"/>
      <c r="H150" s="78"/>
      <c r="I150" s="78"/>
      <c r="J150" s="77" t="str">
        <f>D18</f>
        <v>KSAR SAID</v>
      </c>
    </row>
    <row r="151" spans="1:10" ht="33" customHeight="1" x14ac:dyDescent="0.25">
      <c r="A151" s="86" t="s">
        <v>328</v>
      </c>
      <c r="B151" s="300">
        <f>'A1 Exploitation'!D514</f>
        <v>1</v>
      </c>
      <c r="C151" s="300"/>
      <c r="D151" s="78"/>
      <c r="E151" s="78"/>
      <c r="F151" s="78"/>
      <c r="G151" s="78"/>
      <c r="H151" s="78"/>
      <c r="I151" s="78"/>
    </row>
    <row r="152" spans="1:10" ht="33" customHeight="1" x14ac:dyDescent="0.25">
      <c r="A152" s="85" t="s">
        <v>329</v>
      </c>
      <c r="B152" s="300">
        <f>'A2 Exploitation'!D514</f>
        <v>0.875</v>
      </c>
      <c r="C152" s="300"/>
      <c r="D152" s="78"/>
      <c r="E152" s="78"/>
      <c r="F152" s="78"/>
      <c r="G152" s="78"/>
      <c r="H152" s="78"/>
      <c r="I152" s="78"/>
    </row>
    <row r="153" spans="1:10" ht="33" customHeight="1" x14ac:dyDescent="0.25">
      <c r="A153" s="86" t="s">
        <v>330</v>
      </c>
      <c r="B153" s="300">
        <f>'A3 Exploitation'!D514</f>
        <v>0</v>
      </c>
      <c r="C153" s="300"/>
      <c r="D153" s="78"/>
      <c r="E153" s="78"/>
      <c r="F153" s="78"/>
      <c r="G153" s="78"/>
      <c r="H153" s="78"/>
      <c r="I153" s="78"/>
    </row>
    <row r="154" spans="1:10" ht="33" customHeight="1" x14ac:dyDescent="0.25">
      <c r="A154" s="86" t="s">
        <v>331</v>
      </c>
      <c r="B154" s="300">
        <f>'A4 Exploitation'!D514</f>
        <v>0</v>
      </c>
      <c r="C154" s="300"/>
      <c r="D154" s="78"/>
      <c r="E154" s="78"/>
      <c r="F154" s="78"/>
      <c r="G154" s="78"/>
      <c r="H154" s="78"/>
      <c r="I154" s="78"/>
    </row>
    <row r="155" spans="1:10" ht="33" customHeight="1" x14ac:dyDescent="0.25">
      <c r="A155" s="85" t="s">
        <v>332</v>
      </c>
      <c r="B155" s="300">
        <f>'A5 Exploitation'!D514</f>
        <v>0</v>
      </c>
      <c r="C155" s="300"/>
      <c r="D155" s="78"/>
      <c r="E155" s="78"/>
      <c r="F155" s="78"/>
      <c r="G155" s="78"/>
      <c r="H155" s="78"/>
      <c r="I155" s="78"/>
    </row>
    <row r="156" spans="1:10" ht="33" customHeight="1" x14ac:dyDescent="0.25">
      <c r="A156" s="85" t="s">
        <v>333</v>
      </c>
      <c r="B156" s="300">
        <f>'A6 Exploitation'!D514</f>
        <v>0</v>
      </c>
      <c r="C156" s="300"/>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2"/>
      <c r="C159" s="302"/>
      <c r="D159" s="78"/>
      <c r="E159" s="78"/>
      <c r="F159" s="78"/>
      <c r="G159" s="78"/>
      <c r="H159" s="78"/>
      <c r="I159" s="78"/>
    </row>
    <row r="160" spans="1:10" ht="33" customHeight="1" x14ac:dyDescent="0.25">
      <c r="A160" s="85" t="s">
        <v>326</v>
      </c>
      <c r="B160" s="301" t="s">
        <v>348</v>
      </c>
      <c r="C160" s="301"/>
      <c r="D160" s="78"/>
      <c r="E160" s="78"/>
      <c r="F160" s="78"/>
      <c r="G160" s="78"/>
      <c r="H160" s="78"/>
      <c r="I160" s="78"/>
      <c r="J160" s="77" t="str">
        <f>D18</f>
        <v>KSAR SAID</v>
      </c>
    </row>
    <row r="161" spans="1:10" ht="33" customHeight="1" x14ac:dyDescent="0.25">
      <c r="A161" s="86" t="s">
        <v>328</v>
      </c>
      <c r="B161" s="300">
        <f>'A1 Exploitation'!D534</f>
        <v>1</v>
      </c>
      <c r="C161" s="300"/>
      <c r="D161" s="78"/>
      <c r="E161" s="78"/>
      <c r="F161" s="78"/>
      <c r="G161" s="78"/>
      <c r="H161" s="78"/>
      <c r="I161" s="78"/>
    </row>
    <row r="162" spans="1:10" ht="33" customHeight="1" x14ac:dyDescent="0.25">
      <c r="A162" s="85" t="s">
        <v>329</v>
      </c>
      <c r="B162" s="300">
        <f>'A2 Exploitation'!D534</f>
        <v>1</v>
      </c>
      <c r="C162" s="300"/>
      <c r="D162" s="78"/>
      <c r="E162" s="78"/>
      <c r="F162" s="78"/>
      <c r="G162" s="78"/>
      <c r="H162" s="78"/>
      <c r="I162" s="78"/>
    </row>
    <row r="163" spans="1:10" ht="33" customHeight="1" x14ac:dyDescent="0.25">
      <c r="A163" s="86" t="s">
        <v>330</v>
      </c>
      <c r="B163" s="300">
        <f>'A3 Exploitation'!D534</f>
        <v>0</v>
      </c>
      <c r="C163" s="300"/>
      <c r="D163" s="78"/>
      <c r="E163" s="78"/>
      <c r="F163" s="78"/>
      <c r="G163" s="78"/>
      <c r="H163" s="78"/>
      <c r="I163" s="78"/>
    </row>
    <row r="164" spans="1:10" ht="33" customHeight="1" x14ac:dyDescent="0.25">
      <c r="A164" s="86" t="s">
        <v>331</v>
      </c>
      <c r="B164" s="300">
        <f>'A4 Exploitation'!D534</f>
        <v>0</v>
      </c>
      <c r="C164" s="300"/>
    </row>
    <row r="165" spans="1:10" ht="33" customHeight="1" x14ac:dyDescent="0.25">
      <c r="A165" s="85" t="s">
        <v>332</v>
      </c>
      <c r="B165" s="300">
        <f>'A5 Exploitation'!D534</f>
        <v>0</v>
      </c>
      <c r="C165" s="300"/>
    </row>
    <row r="166" spans="1:10" ht="18" x14ac:dyDescent="0.25">
      <c r="A166" s="85" t="s">
        <v>333</v>
      </c>
      <c r="B166" s="300">
        <f>'A6 Exploitation'!D534</f>
        <v>0</v>
      </c>
      <c r="C166" s="300"/>
    </row>
    <row r="167" spans="1:10" ht="18.75" x14ac:dyDescent="0.25">
      <c r="A167" s="89"/>
      <c r="B167" s="82"/>
      <c r="C167" s="82"/>
    </row>
    <row r="168" spans="1:10" ht="33" customHeight="1" x14ac:dyDescent="0.25">
      <c r="A168" s="89"/>
      <c r="B168" s="82"/>
      <c r="C168" s="82"/>
    </row>
    <row r="169" spans="1:10" ht="33" customHeight="1" x14ac:dyDescent="0.25">
      <c r="A169" s="85" t="s">
        <v>326</v>
      </c>
      <c r="B169" s="301" t="s">
        <v>349</v>
      </c>
      <c r="C169" s="301"/>
      <c r="J169" s="77" t="str">
        <f>D18</f>
        <v>KSAR SAID</v>
      </c>
    </row>
    <row r="170" spans="1:10" ht="33" customHeight="1" x14ac:dyDescent="0.25">
      <c r="A170" s="86" t="s">
        <v>328</v>
      </c>
      <c r="B170" s="300">
        <f>'A1 Exploitation'!D545</f>
        <v>1</v>
      </c>
      <c r="C170" s="300"/>
    </row>
    <row r="171" spans="1:10" ht="33" customHeight="1" x14ac:dyDescent="0.25">
      <c r="A171" s="85" t="s">
        <v>329</v>
      </c>
      <c r="B171" s="300">
        <f>'A2 Exploitation'!D545</f>
        <v>1</v>
      </c>
      <c r="C171" s="300"/>
    </row>
    <row r="172" spans="1:10" ht="33" customHeight="1" x14ac:dyDescent="0.25">
      <c r="A172" s="86" t="s">
        <v>330</v>
      </c>
      <c r="B172" s="300">
        <f>'A3 Exploitation'!D545</f>
        <v>0</v>
      </c>
      <c r="C172" s="300"/>
    </row>
    <row r="173" spans="1:10" ht="33" customHeight="1" x14ac:dyDescent="0.25">
      <c r="A173" s="86" t="s">
        <v>331</v>
      </c>
      <c r="B173" s="300">
        <f>'A4 Exploitation'!D545</f>
        <v>0</v>
      </c>
      <c r="C173" s="300"/>
    </row>
    <row r="174" spans="1:10" ht="33" customHeight="1" x14ac:dyDescent="0.25">
      <c r="A174" s="85" t="s">
        <v>332</v>
      </c>
      <c r="B174" s="300">
        <f>'A5 Exploitation'!D545</f>
        <v>0</v>
      </c>
      <c r="C174" s="300"/>
    </row>
    <row r="175" spans="1:10" ht="18" x14ac:dyDescent="0.25">
      <c r="A175" s="85" t="s">
        <v>333</v>
      </c>
      <c r="B175" s="300">
        <f>'A6 Exploitation'!D545</f>
        <v>0</v>
      </c>
      <c r="C175" s="300"/>
    </row>
    <row r="176" spans="1:10" ht="18.75" x14ac:dyDescent="0.25">
      <c r="A176" s="89"/>
      <c r="B176" s="82"/>
      <c r="C176" s="82"/>
    </row>
    <row r="177" spans="1:10" ht="33" customHeight="1" x14ac:dyDescent="0.25">
      <c r="A177" s="89"/>
      <c r="B177" s="82"/>
      <c r="C177" s="82"/>
    </row>
    <row r="178" spans="1:10" ht="33" customHeight="1" x14ac:dyDescent="0.25">
      <c r="A178" s="85" t="s">
        <v>326</v>
      </c>
      <c r="B178" s="301" t="s">
        <v>350</v>
      </c>
      <c r="C178" s="301"/>
      <c r="J178" s="77" t="str">
        <f>D18</f>
        <v>KSAR SAID</v>
      </c>
    </row>
    <row r="179" spans="1:10" ht="33" customHeight="1" x14ac:dyDescent="0.25">
      <c r="A179" s="86" t="s">
        <v>328</v>
      </c>
      <c r="B179" s="300">
        <f>'A1 Technique'!D199</f>
        <v>0.94396551724137934</v>
      </c>
      <c r="C179" s="300"/>
    </row>
    <row r="180" spans="1:10" ht="33" customHeight="1" x14ac:dyDescent="0.25">
      <c r="A180" s="85" t="s">
        <v>329</v>
      </c>
      <c r="B180" s="300">
        <f>'A2 Technique'!D199</f>
        <v>0.9358974358974359</v>
      </c>
      <c r="C180" s="300"/>
    </row>
    <row r="181" spans="1:10" ht="33" customHeight="1" x14ac:dyDescent="0.25">
      <c r="A181" s="86" t="s">
        <v>330</v>
      </c>
      <c r="B181" s="300">
        <f>'A3 Technique'!D199</f>
        <v>0</v>
      </c>
      <c r="C181" s="300"/>
    </row>
    <row r="182" spans="1:10" ht="33" customHeight="1" x14ac:dyDescent="0.25">
      <c r="A182" s="86" t="s">
        <v>331</v>
      </c>
      <c r="B182" s="300">
        <f>'A4 Technique'!D199</f>
        <v>0</v>
      </c>
      <c r="C182" s="300"/>
    </row>
    <row r="183" spans="1:10" ht="33" customHeight="1" x14ac:dyDescent="0.25">
      <c r="A183" s="85" t="s">
        <v>332</v>
      </c>
      <c r="B183" s="300">
        <f>'A5 Technique'!D199</f>
        <v>0</v>
      </c>
      <c r="C183" s="300"/>
    </row>
    <row r="184" spans="1:10" ht="18" x14ac:dyDescent="0.25">
      <c r="A184" s="85" t="s">
        <v>333</v>
      </c>
      <c r="B184" s="300">
        <f>'A6 Technique'!D199</f>
        <v>0</v>
      </c>
      <c r="C184" s="30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8" t="s">
        <v>179</v>
      </c>
      <c r="B7" s="328"/>
      <c r="C7" s="328"/>
      <c r="D7" s="328"/>
      <c r="E7" s="328"/>
      <c r="F7" s="328"/>
      <c r="G7" s="125"/>
    </row>
    <row r="8" spans="1:7" ht="29.25" x14ac:dyDescent="0.45">
      <c r="A8" s="329" t="str">
        <f>'Page de garde'!D18</f>
        <v>KSAR SAID</v>
      </c>
      <c r="B8" s="329"/>
      <c r="C8" s="329"/>
      <c r="D8" s="329"/>
      <c r="E8" s="329"/>
      <c r="F8" s="329"/>
      <c r="G8" s="125"/>
    </row>
    <row r="9" spans="1:7" ht="24" x14ac:dyDescent="0.45">
      <c r="A9" s="14" t="s">
        <v>42</v>
      </c>
      <c r="B9" s="330"/>
      <c r="C9" s="330"/>
      <c r="D9" s="330"/>
      <c r="E9" s="330"/>
      <c r="F9" s="330"/>
      <c r="G9" s="125"/>
    </row>
    <row r="10" spans="1:7" ht="24" x14ac:dyDescent="0.45">
      <c r="A10" s="15" t="s">
        <v>44</v>
      </c>
      <c r="B10" s="331"/>
      <c r="C10" s="331"/>
      <c r="D10" s="331"/>
      <c r="E10" s="331"/>
      <c r="F10" s="331"/>
      <c r="G10" s="125"/>
    </row>
    <row r="11" spans="1:7" ht="24" x14ac:dyDescent="0.45">
      <c r="A11" s="14" t="s">
        <v>43</v>
      </c>
      <c r="B11" s="326"/>
      <c r="C11" s="326"/>
      <c r="D11" s="326"/>
      <c r="E11" s="326"/>
      <c r="F11" s="326"/>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8" t="s">
        <v>30</v>
      </c>
      <c r="B50" s="309" t="s">
        <v>31</v>
      </c>
      <c r="C50" s="309"/>
      <c r="D50" s="309" t="s">
        <v>46</v>
      </c>
      <c r="E50" s="310" t="s">
        <v>310</v>
      </c>
      <c r="F50" s="310" t="s">
        <v>360</v>
      </c>
      <c r="G50" s="127"/>
    </row>
    <row r="51" spans="1:7" ht="16.5" customHeight="1"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8" t="s">
        <v>30</v>
      </c>
      <c r="B107" s="309" t="s">
        <v>31</v>
      </c>
      <c r="C107" s="309"/>
      <c r="D107" s="309" t="s">
        <v>46</v>
      </c>
      <c r="E107" s="310" t="s">
        <v>310</v>
      </c>
      <c r="F107" s="310" t="s">
        <v>360</v>
      </c>
    </row>
    <row r="108" spans="1:7" ht="16.5" customHeight="1"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8" t="s">
        <v>30</v>
      </c>
      <c r="B162" s="309" t="s">
        <v>31</v>
      </c>
      <c r="C162" s="309"/>
      <c r="D162" s="309" t="s">
        <v>46</v>
      </c>
      <c r="E162" s="310" t="s">
        <v>310</v>
      </c>
      <c r="F162" s="310" t="s">
        <v>360</v>
      </c>
      <c r="G162" s="127"/>
    </row>
    <row r="163" spans="1:7" ht="16.5" customHeight="1"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8" t="s">
        <v>30</v>
      </c>
      <c r="B209" s="309" t="s">
        <v>31</v>
      </c>
      <c r="C209" s="309"/>
      <c r="D209" s="309" t="s">
        <v>46</v>
      </c>
      <c r="E209" s="310" t="s">
        <v>310</v>
      </c>
      <c r="F209" s="310" t="s">
        <v>360</v>
      </c>
      <c r="G209" s="127"/>
    </row>
    <row r="210" spans="1:7" ht="16.5" customHeight="1"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4" t="s">
        <v>379</v>
      </c>
      <c r="B256" s="314"/>
      <c r="C256" s="314"/>
      <c r="D256" s="314"/>
      <c r="E256" s="314"/>
      <c r="F256" s="31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8" t="s">
        <v>30</v>
      </c>
      <c r="B270" s="309" t="s">
        <v>31</v>
      </c>
      <c r="C270" s="309"/>
      <c r="D270" s="309" t="s">
        <v>46</v>
      </c>
      <c r="E270" s="310" t="s">
        <v>310</v>
      </c>
      <c r="F270" s="310" t="s">
        <v>360</v>
      </c>
      <c r="G270" s="214"/>
    </row>
    <row r="271" spans="1:7" s="16" customFormat="1" ht="16.5" customHeigh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8" t="s">
        <v>30</v>
      </c>
      <c r="B322" s="309" t="s">
        <v>31</v>
      </c>
      <c r="C322" s="309"/>
      <c r="D322" s="309" t="s">
        <v>46</v>
      </c>
      <c r="E322" s="310" t="s">
        <v>310</v>
      </c>
      <c r="F322" s="310" t="s">
        <v>360</v>
      </c>
      <c r="G322" s="127"/>
    </row>
    <row r="323" spans="1:7" ht="16.5" customHeight="1"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8" t="s">
        <v>30</v>
      </c>
      <c r="B362" s="309" t="s">
        <v>31</v>
      </c>
      <c r="C362" s="309"/>
      <c r="D362" s="309" t="s">
        <v>46</v>
      </c>
      <c r="E362" s="310" t="s">
        <v>310</v>
      </c>
      <c r="F362" s="310" t="s">
        <v>360</v>
      </c>
      <c r="G362" s="127"/>
    </row>
    <row r="363" spans="1:7" ht="16.5" customHeight="1"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8" t="s">
        <v>30</v>
      </c>
      <c r="B395" s="309" t="s">
        <v>31</v>
      </c>
      <c r="C395" s="309"/>
      <c r="D395" s="309" t="s">
        <v>46</v>
      </c>
      <c r="E395" s="310" t="s">
        <v>310</v>
      </c>
      <c r="F395" s="310" t="s">
        <v>360</v>
      </c>
      <c r="G395" s="127"/>
    </row>
    <row r="396" spans="1:7" ht="16.5" customHeight="1"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8" t="s">
        <v>30</v>
      </c>
      <c r="B448" s="309" t="s">
        <v>31</v>
      </c>
      <c r="C448" s="309"/>
      <c r="D448" s="309" t="s">
        <v>46</v>
      </c>
      <c r="E448" s="310" t="s">
        <v>310</v>
      </c>
      <c r="F448" s="310" t="s">
        <v>360</v>
      </c>
      <c r="G448" s="127"/>
    </row>
    <row r="449" spans="1:6" ht="16.5" customHeight="1"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0</v>
      </c>
      <c r="B484" s="124"/>
      <c r="C484" s="135"/>
      <c r="D484" s="124"/>
    </row>
    <row r="485" spans="1:7" ht="16.5" customHeight="1" x14ac:dyDescent="0.3">
      <c r="A485" s="308" t="s">
        <v>30</v>
      </c>
      <c r="B485" s="309" t="s">
        <v>31</v>
      </c>
      <c r="C485" s="309"/>
      <c r="D485" s="309" t="s">
        <v>46</v>
      </c>
      <c r="E485" s="310" t="s">
        <v>310</v>
      </c>
      <c r="F485" s="310" t="s">
        <v>360</v>
      </c>
      <c r="G485" s="127"/>
    </row>
    <row r="486" spans="1:7" ht="16.5" customHeight="1" x14ac:dyDescent="0.3">
      <c r="A486" s="308"/>
      <c r="B486" s="41" t="s">
        <v>34</v>
      </c>
      <c r="C486" s="41" t="s">
        <v>33</v>
      </c>
      <c r="D486" s="309"/>
      <c r="E486" s="310"/>
      <c r="F486" s="31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8" t="s">
        <v>30</v>
      </c>
      <c r="B507" s="309" t="s">
        <v>31</v>
      </c>
      <c r="C507" s="309"/>
      <c r="D507" s="309" t="s">
        <v>46</v>
      </c>
      <c r="E507" s="310" t="s">
        <v>310</v>
      </c>
      <c r="F507" s="310" t="s">
        <v>360</v>
      </c>
      <c r="G507" s="127"/>
    </row>
    <row r="508" spans="1:7" ht="16.5" customHeight="1" x14ac:dyDescent="0.3">
      <c r="A508" s="308"/>
      <c r="B508" s="41" t="s">
        <v>34</v>
      </c>
      <c r="C508" s="41" t="s">
        <v>33</v>
      </c>
      <c r="D508" s="309"/>
      <c r="E508" s="310"/>
      <c r="F508" s="31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8" t="s">
        <v>30</v>
      </c>
      <c r="B518" s="309" t="s">
        <v>31</v>
      </c>
      <c r="C518" s="309"/>
      <c r="D518" s="309" t="s">
        <v>46</v>
      </c>
      <c r="E518" s="310" t="s">
        <v>310</v>
      </c>
      <c r="F518" s="310" t="s">
        <v>360</v>
      </c>
      <c r="G518" s="127"/>
    </row>
    <row r="519" spans="1:7" ht="16.5" customHeight="1" x14ac:dyDescent="0.3">
      <c r="A519" s="308"/>
      <c r="B519" s="41" t="s">
        <v>34</v>
      </c>
      <c r="C519" s="41" t="s">
        <v>33</v>
      </c>
      <c r="D519" s="309"/>
      <c r="E519" s="310"/>
      <c r="F519" s="31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8" t="s">
        <v>30</v>
      </c>
      <c r="B538" s="309" t="s">
        <v>31</v>
      </c>
      <c r="C538" s="309"/>
      <c r="D538" s="309" t="s">
        <v>46</v>
      </c>
      <c r="E538" s="310" t="s">
        <v>310</v>
      </c>
      <c r="F538" s="310" t="s">
        <v>360</v>
      </c>
      <c r="G538" s="127"/>
    </row>
    <row r="539" spans="1:7" ht="16.5" customHeight="1" x14ac:dyDescent="0.3">
      <c r="A539" s="308"/>
      <c r="B539" s="41" t="s">
        <v>34</v>
      </c>
      <c r="C539" s="41" t="s">
        <v>33</v>
      </c>
      <c r="D539" s="309"/>
      <c r="E539" s="310"/>
      <c r="F539" s="31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T/Kme9lRqN2quETE4NR4Ki+wL1wYJLh08pR9uHoaSZQz/KLKmFQAP8G30jHGzXejNXaamuvLZ/lGV0XGXjYag==" saltValue="7XOBQLV09g6pvBYLeejNP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F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8" t="s">
        <v>50</v>
      </c>
      <c r="B6" s="348"/>
      <c r="C6" s="348"/>
      <c r="D6" s="348"/>
      <c r="E6" s="348"/>
      <c r="F6" s="348"/>
      <c r="G6" s="125"/>
    </row>
    <row r="7" spans="1:7" s="12" customFormat="1" ht="21.75" customHeight="1" x14ac:dyDescent="0.45">
      <c r="A7" s="329" t="str">
        <f>'A5 Exploitation'!A8:F8</f>
        <v>KSAR SAID</v>
      </c>
      <c r="B7" s="329"/>
      <c r="C7" s="329"/>
      <c r="D7" s="329"/>
      <c r="E7" s="329"/>
      <c r="F7" s="329"/>
      <c r="G7" s="125"/>
    </row>
    <row r="8" spans="1:7" s="12" customFormat="1" ht="24" x14ac:dyDescent="0.45">
      <c r="A8" s="14" t="s">
        <v>42</v>
      </c>
      <c r="B8" s="349">
        <f>'A5 Exploitation'!B9:F9</f>
        <v>0</v>
      </c>
      <c r="C8" s="349"/>
      <c r="D8" s="349"/>
      <c r="E8" s="349"/>
      <c r="F8" s="349"/>
      <c r="G8" s="125"/>
    </row>
    <row r="9" spans="1:7" s="12" customFormat="1" ht="24" x14ac:dyDescent="0.45">
      <c r="A9" s="15" t="s">
        <v>44</v>
      </c>
      <c r="B9" s="350">
        <f>'A5 Exploitation'!B10:F10</f>
        <v>0</v>
      </c>
      <c r="C9" s="350"/>
      <c r="D9" s="350"/>
      <c r="E9" s="350"/>
      <c r="F9" s="350"/>
      <c r="G9" s="125"/>
    </row>
    <row r="10" spans="1:7" s="12" customFormat="1" ht="24" x14ac:dyDescent="0.45">
      <c r="A10" s="14" t="s">
        <v>43</v>
      </c>
      <c r="B10" s="347">
        <f>'A5 Exploitation'!B11:F11</f>
        <v>0</v>
      </c>
      <c r="C10" s="347"/>
      <c r="D10" s="347"/>
      <c r="E10" s="347"/>
      <c r="F10" s="347"/>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39"/>
      <c r="C22" s="340"/>
      <c r="D22" s="258">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57">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57">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57">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57">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57">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57">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57">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57">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57">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39"/>
      <c r="C161" s="340"/>
      <c r="D161" s="258">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57">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57">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32" t="s">
        <v>78</v>
      </c>
      <c r="B180" s="333"/>
      <c r="C180" s="333"/>
      <c r="D180" s="333"/>
      <c r="E180" s="333"/>
      <c r="F180" s="33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57">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96" t="e">
        <f>E197/F197</f>
        <v>#DIV/0!</v>
      </c>
      <c r="E197" s="299">
        <f>COUNTIF('A4 Technique'!F17:F193,"ok")</f>
        <v>0</v>
      </c>
      <c r="F197" s="299">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8" t="s">
        <v>179</v>
      </c>
      <c r="B7" s="328"/>
      <c r="C7" s="328"/>
      <c r="D7" s="328"/>
      <c r="E7" s="328"/>
      <c r="F7" s="328"/>
      <c r="G7" s="125"/>
    </row>
    <row r="8" spans="1:7" ht="29.25" x14ac:dyDescent="0.45">
      <c r="A8" s="329" t="str">
        <f>'Page de garde'!D18</f>
        <v>KSAR SAID</v>
      </c>
      <c r="B8" s="329"/>
      <c r="C8" s="329"/>
      <c r="D8" s="329"/>
      <c r="E8" s="329"/>
      <c r="F8" s="329"/>
      <c r="G8" s="125"/>
    </row>
    <row r="9" spans="1:7" ht="24" x14ac:dyDescent="0.45">
      <c r="A9" s="14" t="s">
        <v>42</v>
      </c>
      <c r="B9" s="330"/>
      <c r="C9" s="330"/>
      <c r="D9" s="330"/>
      <c r="E9" s="330"/>
      <c r="F9" s="330"/>
      <c r="G9" s="125"/>
    </row>
    <row r="10" spans="1:7" ht="24" x14ac:dyDescent="0.45">
      <c r="A10" s="15" t="s">
        <v>44</v>
      </c>
      <c r="B10" s="331"/>
      <c r="C10" s="331"/>
      <c r="D10" s="331"/>
      <c r="E10" s="331"/>
      <c r="F10" s="331"/>
      <c r="G10" s="125"/>
    </row>
    <row r="11" spans="1:7" ht="24" x14ac:dyDescent="0.45">
      <c r="A11" s="14" t="s">
        <v>43</v>
      </c>
      <c r="B11" s="326"/>
      <c r="C11" s="326"/>
      <c r="D11" s="326"/>
      <c r="E11" s="326"/>
      <c r="F11" s="326"/>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8" t="s">
        <v>30</v>
      </c>
      <c r="B50" s="309" t="s">
        <v>31</v>
      </c>
      <c r="C50" s="309"/>
      <c r="D50" s="309" t="s">
        <v>46</v>
      </c>
      <c r="E50" s="310" t="s">
        <v>310</v>
      </c>
      <c r="F50" s="310" t="s">
        <v>360</v>
      </c>
      <c r="G50" s="127"/>
    </row>
    <row r="51" spans="1:7" ht="16.5" customHeight="1"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8" t="s">
        <v>30</v>
      </c>
      <c r="B107" s="309" t="s">
        <v>31</v>
      </c>
      <c r="C107" s="309"/>
      <c r="D107" s="309" t="s">
        <v>46</v>
      </c>
      <c r="E107" s="310" t="s">
        <v>310</v>
      </c>
      <c r="F107" s="310" t="s">
        <v>360</v>
      </c>
    </row>
    <row r="108" spans="1:7" ht="16.5" customHeight="1"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8" t="s">
        <v>30</v>
      </c>
      <c r="B162" s="309" t="s">
        <v>31</v>
      </c>
      <c r="C162" s="309"/>
      <c r="D162" s="309" t="s">
        <v>46</v>
      </c>
      <c r="E162" s="310" t="s">
        <v>310</v>
      </c>
      <c r="F162" s="310" t="s">
        <v>360</v>
      </c>
      <c r="G162" s="127"/>
    </row>
    <row r="163" spans="1:7" ht="16.5" customHeight="1"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8" t="s">
        <v>30</v>
      </c>
      <c r="B209" s="309" t="s">
        <v>31</v>
      </c>
      <c r="C209" s="309"/>
      <c r="D209" s="309" t="s">
        <v>46</v>
      </c>
      <c r="E209" s="310" t="s">
        <v>310</v>
      </c>
      <c r="F209" s="310" t="s">
        <v>360</v>
      </c>
      <c r="G209" s="127"/>
    </row>
    <row r="210" spans="1:7" ht="16.5" customHeight="1"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4" t="s">
        <v>379</v>
      </c>
      <c r="B256" s="314"/>
      <c r="C256" s="314"/>
      <c r="D256" s="314"/>
      <c r="E256" s="314"/>
      <c r="F256" s="31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8" t="s">
        <v>30</v>
      </c>
      <c r="B270" s="309" t="s">
        <v>31</v>
      </c>
      <c r="C270" s="309"/>
      <c r="D270" s="309" t="s">
        <v>46</v>
      </c>
      <c r="E270" s="310" t="s">
        <v>310</v>
      </c>
      <c r="F270" s="310" t="s">
        <v>360</v>
      </c>
      <c r="G270" s="214"/>
    </row>
    <row r="271" spans="1:7" s="16" customFormat="1" ht="16.5" customHeigh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8" t="s">
        <v>30</v>
      </c>
      <c r="B322" s="309" t="s">
        <v>31</v>
      </c>
      <c r="C322" s="309"/>
      <c r="D322" s="309" t="s">
        <v>46</v>
      </c>
      <c r="E322" s="310" t="s">
        <v>310</v>
      </c>
      <c r="F322" s="310" t="s">
        <v>360</v>
      </c>
      <c r="G322" s="127"/>
    </row>
    <row r="323" spans="1:7" ht="16.5" customHeight="1"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8" t="s">
        <v>30</v>
      </c>
      <c r="B362" s="309" t="s">
        <v>31</v>
      </c>
      <c r="C362" s="309"/>
      <c r="D362" s="309" t="s">
        <v>46</v>
      </c>
      <c r="E362" s="310" t="s">
        <v>310</v>
      </c>
      <c r="F362" s="310" t="s">
        <v>360</v>
      </c>
      <c r="G362" s="127"/>
    </row>
    <row r="363" spans="1:7" ht="16.5" customHeight="1"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8" t="s">
        <v>30</v>
      </c>
      <c r="B395" s="309" t="s">
        <v>31</v>
      </c>
      <c r="C395" s="309"/>
      <c r="D395" s="309" t="s">
        <v>46</v>
      </c>
      <c r="E395" s="310" t="s">
        <v>310</v>
      </c>
      <c r="F395" s="310" t="s">
        <v>360</v>
      </c>
      <c r="G395" s="127"/>
    </row>
    <row r="396" spans="1:7" ht="16.5" customHeight="1"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8" t="s">
        <v>30</v>
      </c>
      <c r="B448" s="309" t="s">
        <v>31</v>
      </c>
      <c r="C448" s="309"/>
      <c r="D448" s="309" t="s">
        <v>46</v>
      </c>
      <c r="E448" s="310" t="s">
        <v>310</v>
      </c>
      <c r="F448" s="310" t="s">
        <v>360</v>
      </c>
      <c r="G448" s="127"/>
    </row>
    <row r="449" spans="1:6" ht="16.5" customHeight="1"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NA</v>
      </c>
      <c r="C476" s="140"/>
      <c r="D476" s="281" t="str">
        <f>IFERROR(E476/F476,"N.A")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0</v>
      </c>
      <c r="B484" s="124"/>
      <c r="C484" s="135"/>
      <c r="D484" s="124"/>
    </row>
    <row r="485" spans="1:7" ht="16.5" customHeight="1" x14ac:dyDescent="0.3">
      <c r="A485" s="308" t="s">
        <v>30</v>
      </c>
      <c r="B485" s="309" t="s">
        <v>31</v>
      </c>
      <c r="C485" s="309"/>
      <c r="D485" s="309" t="s">
        <v>46</v>
      </c>
      <c r="E485" s="310" t="s">
        <v>310</v>
      </c>
      <c r="F485" s="310" t="s">
        <v>360</v>
      </c>
      <c r="G485" s="127"/>
    </row>
    <row r="486" spans="1:7" ht="16.5" customHeight="1" x14ac:dyDescent="0.3">
      <c r="A486" s="308"/>
      <c r="B486" s="41" t="s">
        <v>34</v>
      </c>
      <c r="C486" s="41" t="s">
        <v>33</v>
      </c>
      <c r="D486" s="309"/>
      <c r="E486" s="310"/>
      <c r="F486" s="31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8" t="s">
        <v>30</v>
      </c>
      <c r="B507" s="309" t="s">
        <v>31</v>
      </c>
      <c r="C507" s="309"/>
      <c r="D507" s="309" t="s">
        <v>46</v>
      </c>
      <c r="E507" s="310" t="s">
        <v>310</v>
      </c>
      <c r="F507" s="310" t="s">
        <v>360</v>
      </c>
      <c r="G507" s="127"/>
    </row>
    <row r="508" spans="1:7" ht="16.5" customHeight="1" x14ac:dyDescent="0.3">
      <c r="A508" s="308"/>
      <c r="B508" s="41" t="s">
        <v>34</v>
      </c>
      <c r="C508" s="41" t="s">
        <v>33</v>
      </c>
      <c r="D508" s="309"/>
      <c r="E508" s="310"/>
      <c r="F508" s="31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8" t="s">
        <v>30</v>
      </c>
      <c r="B518" s="309" t="s">
        <v>31</v>
      </c>
      <c r="C518" s="309"/>
      <c r="D518" s="309" t="s">
        <v>46</v>
      </c>
      <c r="E518" s="310" t="s">
        <v>310</v>
      </c>
      <c r="F518" s="310" t="s">
        <v>360</v>
      </c>
      <c r="G518" s="127"/>
    </row>
    <row r="519" spans="1:7" ht="16.5" customHeight="1" x14ac:dyDescent="0.3">
      <c r="A519" s="308"/>
      <c r="B519" s="41" t="s">
        <v>34</v>
      </c>
      <c r="C519" s="41" t="s">
        <v>33</v>
      </c>
      <c r="D519" s="309"/>
      <c r="E519" s="310"/>
      <c r="F519" s="31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8" t="s">
        <v>30</v>
      </c>
      <c r="B538" s="309" t="s">
        <v>31</v>
      </c>
      <c r="C538" s="309"/>
      <c r="D538" s="309" t="s">
        <v>46</v>
      </c>
      <c r="E538" s="310" t="s">
        <v>310</v>
      </c>
      <c r="F538" s="310" t="s">
        <v>360</v>
      </c>
      <c r="G538" s="127"/>
    </row>
    <row r="539" spans="1:7" ht="16.5" customHeight="1" x14ac:dyDescent="0.3">
      <c r="A539" s="308"/>
      <c r="B539" s="41" t="s">
        <v>34</v>
      </c>
      <c r="C539" s="41" t="s">
        <v>33</v>
      </c>
      <c r="D539" s="309"/>
      <c r="E539" s="310"/>
      <c r="F539" s="31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8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XIZN3/kDLcsDUjjfjjhLDsbJbWewv7NT+CmpQY9mwYqFslmtWuL11H+VhT9R5ovywPOulava4oSATuTzUu6og==" saltValue="blYe4Sz+XeD3u4do6y7Ru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A189" sqref="A189:F18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8" t="s">
        <v>50</v>
      </c>
      <c r="B6" s="348"/>
      <c r="C6" s="348"/>
      <c r="D6" s="348"/>
      <c r="E6" s="348"/>
      <c r="F6" s="348"/>
      <c r="G6" s="125"/>
    </row>
    <row r="7" spans="1:7" s="12" customFormat="1" ht="21.75" customHeight="1" x14ac:dyDescent="0.45">
      <c r="A7" s="329" t="str">
        <f>'A6 Exploitation'!A8:F8</f>
        <v>KSAR SAID</v>
      </c>
      <c r="B7" s="329"/>
      <c r="C7" s="329"/>
      <c r="D7" s="329"/>
      <c r="E7" s="329"/>
      <c r="F7" s="329"/>
      <c r="G7" s="125"/>
    </row>
    <row r="8" spans="1:7" s="12" customFormat="1" ht="24" x14ac:dyDescent="0.45">
      <c r="A8" s="14" t="s">
        <v>42</v>
      </c>
      <c r="B8" s="349">
        <f>'A6 Exploitation'!B9:F9</f>
        <v>0</v>
      </c>
      <c r="C8" s="349"/>
      <c r="D8" s="349"/>
      <c r="E8" s="349"/>
      <c r="F8" s="349"/>
      <c r="G8" s="125"/>
    </row>
    <row r="9" spans="1:7" s="12" customFormat="1" ht="24" x14ac:dyDescent="0.45">
      <c r="A9" s="15" t="s">
        <v>44</v>
      </c>
      <c r="B9" s="350">
        <f>'A6 Exploitation'!B10:F10</f>
        <v>0</v>
      </c>
      <c r="C9" s="350"/>
      <c r="D9" s="350"/>
      <c r="E9" s="350"/>
      <c r="F9" s="350"/>
      <c r="G9" s="125"/>
    </row>
    <row r="10" spans="1:7" s="12" customFormat="1" ht="24" x14ac:dyDescent="0.45">
      <c r="A10" s="14" t="s">
        <v>43</v>
      </c>
      <c r="B10" s="347">
        <f>'A6 Exploitation'!B11:F11</f>
        <v>0</v>
      </c>
      <c r="C10" s="347"/>
      <c r="D10" s="347"/>
      <c r="E10" s="347"/>
      <c r="F10" s="347"/>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39"/>
      <c r="C22" s="340"/>
      <c r="D22" s="258">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57">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57">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57">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57">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57">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57">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57">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57">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57">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39"/>
      <c r="C161" s="340"/>
      <c r="D161" s="258">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57">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57">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32" t="s">
        <v>78</v>
      </c>
      <c r="B180" s="333"/>
      <c r="C180" s="333"/>
      <c r="D180" s="333"/>
      <c r="E180" s="333"/>
      <c r="F180" s="33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57">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96" t="e">
        <f>E197/F197</f>
        <v>#DIV/0!</v>
      </c>
      <c r="E197" s="299">
        <f>COUNTIF('A5 Technique'!F17:F193,"ok")</f>
        <v>0</v>
      </c>
      <c r="F197" s="299">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13" zoomScale="70" zoomScaleSheetLayoutView="70" workbookViewId="0">
      <selection activeCell="B520" sqref="B520:B53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8" t="s">
        <v>179</v>
      </c>
      <c r="B7" s="328"/>
      <c r="C7" s="328"/>
      <c r="D7" s="328"/>
      <c r="E7" s="328"/>
      <c r="F7" s="328"/>
      <c r="G7" s="125"/>
    </row>
    <row r="8" spans="1:7" ht="29.25" x14ac:dyDescent="0.45">
      <c r="A8" s="329" t="str">
        <f>'Page de garde'!D18</f>
        <v>KSAR SAID</v>
      </c>
      <c r="B8" s="329"/>
      <c r="C8" s="329"/>
      <c r="D8" s="329"/>
      <c r="E8" s="329"/>
      <c r="F8" s="329"/>
      <c r="G8" s="125"/>
    </row>
    <row r="9" spans="1:7" ht="24" x14ac:dyDescent="0.45">
      <c r="A9" s="14" t="s">
        <v>42</v>
      </c>
      <c r="B9" s="330" t="s">
        <v>409</v>
      </c>
      <c r="C9" s="330"/>
      <c r="D9" s="330"/>
      <c r="E9" s="330"/>
      <c r="F9" s="330"/>
      <c r="G9" s="125"/>
    </row>
    <row r="10" spans="1:7" ht="24" x14ac:dyDescent="0.45">
      <c r="A10" s="15" t="s">
        <v>44</v>
      </c>
      <c r="B10" s="331" t="s">
        <v>410</v>
      </c>
      <c r="C10" s="331"/>
      <c r="D10" s="331"/>
      <c r="E10" s="331"/>
      <c r="F10" s="331"/>
      <c r="G10" s="125"/>
    </row>
    <row r="11" spans="1:7" ht="24" x14ac:dyDescent="0.45">
      <c r="A11" s="14" t="s">
        <v>43</v>
      </c>
      <c r="B11" s="326">
        <v>43161</v>
      </c>
      <c r="C11" s="326"/>
      <c r="D11" s="326"/>
      <c r="E11" s="326"/>
      <c r="F11" s="326"/>
      <c r="G11" s="125"/>
    </row>
    <row r="12" spans="1:7" ht="24" x14ac:dyDescent="0.45">
      <c r="A12" s="14" t="s">
        <v>239</v>
      </c>
      <c r="B12" s="324">
        <f>D549</f>
        <v>0.96655518394648832</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43161</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8" t="s">
        <v>379</v>
      </c>
      <c r="B38" s="319"/>
      <c r="C38" s="319"/>
      <c r="D38" s="319"/>
      <c r="E38" s="319"/>
      <c r="F38" s="320"/>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130" t="s">
        <v>32</v>
      </c>
      <c r="C41" s="130"/>
      <c r="D41" s="251"/>
      <c r="E41" s="252"/>
      <c r="F41" s="253"/>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43161</v>
      </c>
      <c r="B49" s="124"/>
      <c r="C49" s="135"/>
      <c r="D49" s="124"/>
    </row>
    <row r="50" spans="1:7" x14ac:dyDescent="0.3">
      <c r="A50" s="308" t="s">
        <v>30</v>
      </c>
      <c r="B50" s="309" t="s">
        <v>31</v>
      </c>
      <c r="C50" s="309"/>
      <c r="D50" s="309" t="s">
        <v>46</v>
      </c>
      <c r="E50" s="310" t="s">
        <v>310</v>
      </c>
      <c r="F50" s="310" t="s">
        <v>360</v>
      </c>
      <c r="G50" s="127"/>
    </row>
    <row r="51" spans="1:7"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1</v>
      </c>
      <c r="C54" s="130"/>
      <c r="D54" s="95" t="s">
        <v>427</v>
      </c>
      <c r="E54" s="94"/>
      <c r="F54" s="204" t="s">
        <v>356</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34</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82.5" x14ac:dyDescent="0.3">
      <c r="A92" s="70" t="s">
        <v>384</v>
      </c>
      <c r="B92" s="130">
        <v>1</v>
      </c>
      <c r="C92" s="218"/>
      <c r="D92" s="147" t="s">
        <v>411</v>
      </c>
      <c r="E92" s="106"/>
      <c r="F92" s="204" t="s">
        <v>356</v>
      </c>
    </row>
    <row r="93" spans="1:7" x14ac:dyDescent="0.3">
      <c r="A93" s="4" t="s">
        <v>359</v>
      </c>
      <c r="B93" s="130">
        <v>2</v>
      </c>
      <c r="C93" s="130"/>
      <c r="D93" s="129"/>
      <c r="E93" s="94"/>
      <c r="F93" s="204"/>
    </row>
    <row r="94" spans="1:7" x14ac:dyDescent="0.3">
      <c r="A94" s="318" t="s">
        <v>379</v>
      </c>
      <c r="B94" s="319"/>
      <c r="C94" s="319"/>
      <c r="D94" s="319"/>
      <c r="E94" s="319"/>
      <c r="F94" s="320"/>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t="s">
        <v>32</v>
      </c>
      <c r="C99" s="213"/>
      <c r="D99" s="251"/>
      <c r="E99" s="252"/>
      <c r="F99" s="253"/>
      <c r="G99" s="127"/>
    </row>
    <row r="100" spans="1:7" x14ac:dyDescent="0.3">
      <c r="A100" s="5" t="s">
        <v>36</v>
      </c>
      <c r="B100" s="5"/>
      <c r="C100" s="5"/>
      <c r="D100" s="5">
        <f>SUM(B88:C93,B95:C99)</f>
        <v>19</v>
      </c>
    </row>
    <row r="101" spans="1:7" x14ac:dyDescent="0.3">
      <c r="A101" s="5" t="s">
        <v>35</v>
      </c>
      <c r="B101" s="132"/>
      <c r="C101" s="133"/>
      <c r="D101" s="134">
        <f>D100/(COUNT(B88:C93,B95:C99)*2)</f>
        <v>0.95</v>
      </c>
    </row>
    <row r="102" spans="1:7" ht="18" x14ac:dyDescent="0.35">
      <c r="A102" s="42" t="s">
        <v>61</v>
      </c>
      <c r="B102" s="152"/>
      <c r="C102" s="153"/>
      <c r="D102" s="143">
        <f>SUM(D84,D100,D61)</f>
        <v>68</v>
      </c>
    </row>
    <row r="103" spans="1:7" ht="18" x14ac:dyDescent="0.35">
      <c r="A103" s="42" t="s">
        <v>199</v>
      </c>
      <c r="B103" s="152"/>
      <c r="C103" s="153"/>
      <c r="D103" s="144">
        <f>D102/(COUNT(B88:C93,B53:C60,B65:C83,B95:C99)*2)</f>
        <v>0.97142857142857142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43161</v>
      </c>
      <c r="B106" s="124"/>
      <c r="C106" s="135"/>
      <c r="D106" s="124"/>
    </row>
    <row r="107" spans="1:7" x14ac:dyDescent="0.3">
      <c r="A107" s="308" t="s">
        <v>30</v>
      </c>
      <c r="B107" s="309" t="s">
        <v>31</v>
      </c>
      <c r="C107" s="309"/>
      <c r="D107" s="309" t="s">
        <v>46</v>
      </c>
      <c r="E107" s="310" t="s">
        <v>310</v>
      </c>
      <c r="F107" s="310" t="s">
        <v>360</v>
      </c>
    </row>
    <row r="108" spans="1:7"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1</v>
      </c>
      <c r="C111" s="130"/>
      <c r="D111" s="95" t="s">
        <v>427</v>
      </c>
      <c r="E111" s="94"/>
      <c r="F111" s="204" t="s">
        <v>356</v>
      </c>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1</v>
      </c>
      <c r="C122" s="130"/>
      <c r="D122" s="113" t="s">
        <v>412</v>
      </c>
      <c r="E122" s="106"/>
      <c r="F122" s="204" t="s">
        <v>356</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t="s">
        <v>32</v>
      </c>
      <c r="C153" s="140"/>
      <c r="D153" s="251"/>
      <c r="E153" s="252"/>
      <c r="F153" s="253"/>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66</v>
      </c>
    </row>
    <row r="158" spans="1:7" ht="18" x14ac:dyDescent="0.35">
      <c r="A158" s="42" t="s">
        <v>200</v>
      </c>
      <c r="B158" s="152"/>
      <c r="C158" s="153"/>
      <c r="D158" s="144">
        <f>D157/(COUNT(B143:C147,B110:C116,B121:C138,B149:C153)*2)</f>
        <v>0.97058823529411764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43161</v>
      </c>
      <c r="B161" s="124"/>
      <c r="C161" s="135"/>
      <c r="D161" s="127"/>
    </row>
    <row r="162" spans="1:7" x14ac:dyDescent="0.3">
      <c r="A162" s="308" t="s">
        <v>30</v>
      </c>
      <c r="B162" s="309" t="s">
        <v>31</v>
      </c>
      <c r="C162" s="309"/>
      <c r="D162" s="309" t="s">
        <v>46</v>
      </c>
      <c r="E162" s="310" t="s">
        <v>310</v>
      </c>
      <c r="F162" s="310" t="s">
        <v>360</v>
      </c>
      <c r="G162" s="127"/>
    </row>
    <row r="163" spans="1:7"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2</v>
      </c>
      <c r="C196" s="131"/>
      <c r="D196" s="116"/>
      <c r="E196" s="106"/>
      <c r="F196" s="204" t="s">
        <v>356</v>
      </c>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t="s">
        <v>32</v>
      </c>
      <c r="C200" s="130"/>
      <c r="D200" s="251"/>
      <c r="E200" s="252"/>
      <c r="F200" s="253"/>
      <c r="G200" s="127"/>
    </row>
    <row r="201" spans="1:7" x14ac:dyDescent="0.3">
      <c r="A201" s="59" t="s">
        <v>36</v>
      </c>
      <c r="B201" s="59"/>
      <c r="C201" s="59"/>
      <c r="D201" s="59">
        <f>SUM(B176:C194,B196:C200)</f>
        <v>46</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43161</v>
      </c>
      <c r="B208" s="124"/>
      <c r="C208" s="135"/>
      <c r="D208" s="124"/>
    </row>
    <row r="209" spans="1:7" x14ac:dyDescent="0.3">
      <c r="A209" s="308" t="s">
        <v>30</v>
      </c>
      <c r="B209" s="309" t="s">
        <v>31</v>
      </c>
      <c r="C209" s="309"/>
      <c r="D209" s="309" t="s">
        <v>46</v>
      </c>
      <c r="E209" s="310" t="s">
        <v>310</v>
      </c>
      <c r="F209" s="310" t="s">
        <v>360</v>
      </c>
      <c r="G209" s="127"/>
    </row>
    <row r="210" spans="1:7"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33" x14ac:dyDescent="0.3">
      <c r="A226" s="70" t="s">
        <v>364</v>
      </c>
      <c r="B226" s="130">
        <v>1</v>
      </c>
      <c r="C226" s="130"/>
      <c r="D226" s="95" t="s">
        <v>413</v>
      </c>
      <c r="E226" s="106"/>
      <c r="F226" s="204" t="s">
        <v>356</v>
      </c>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1</v>
      </c>
      <c r="C230" s="136" t="str">
        <f>IF(B230=0, -10, "0")</f>
        <v>0</v>
      </c>
      <c r="D230" s="156" t="s">
        <v>414</v>
      </c>
      <c r="E230" s="94"/>
      <c r="F230" s="204" t="s">
        <v>356</v>
      </c>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 x14ac:dyDescent="0.3">
      <c r="A238" s="209" t="s">
        <v>66</v>
      </c>
      <c r="B238" s="130">
        <v>2</v>
      </c>
      <c r="C238" s="150" t="str">
        <f>IF(B238=0, -5, "0")</f>
        <v>0</v>
      </c>
      <c r="D238" s="292" t="s">
        <v>415</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0.94117647058823528</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4" t="s">
        <v>379</v>
      </c>
      <c r="B256" s="314"/>
      <c r="C256" s="314"/>
      <c r="D256" s="314"/>
      <c r="E256" s="314"/>
      <c r="F256" s="314"/>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0.97499999999999998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43161</v>
      </c>
      <c r="B269" s="124"/>
      <c r="C269" s="135"/>
      <c r="D269" s="124"/>
      <c r="F269" s="206"/>
      <c r="G269" s="214"/>
    </row>
    <row r="270" spans="1:7" s="16" customFormat="1" x14ac:dyDescent="0.3">
      <c r="A270" s="308" t="s">
        <v>30</v>
      </c>
      <c r="B270" s="309" t="s">
        <v>31</v>
      </c>
      <c r="C270" s="309"/>
      <c r="D270" s="309" t="s">
        <v>46</v>
      </c>
      <c r="E270" s="310" t="s">
        <v>310</v>
      </c>
      <c r="F270" s="310" t="s">
        <v>360</v>
      </c>
      <c r="G270" s="214"/>
    </row>
    <row r="271" spans="1:7" s="16" customForma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x14ac:dyDescent="0.3">
      <c r="A274" s="7" t="s">
        <v>135</v>
      </c>
      <c r="B274" s="130">
        <v>1</v>
      </c>
      <c r="C274" s="130"/>
      <c r="D274" s="138" t="s">
        <v>427</v>
      </c>
      <c r="E274" s="106"/>
      <c r="F274" s="204" t="s">
        <v>356</v>
      </c>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51">
        <v>1</v>
      </c>
      <c r="E313" s="252"/>
      <c r="F313" s="253"/>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0.98571428571428577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43161</v>
      </c>
      <c r="B321" s="124"/>
      <c r="C321" s="135"/>
      <c r="D321" s="127"/>
    </row>
    <row r="322" spans="1:7" x14ac:dyDescent="0.3">
      <c r="A322" s="308" t="s">
        <v>30</v>
      </c>
      <c r="B322" s="309" t="s">
        <v>31</v>
      </c>
      <c r="C322" s="309"/>
      <c r="D322" s="309" t="s">
        <v>46</v>
      </c>
      <c r="E322" s="310" t="s">
        <v>310</v>
      </c>
      <c r="F322" s="310" t="s">
        <v>360</v>
      </c>
      <c r="G322" s="127"/>
    </row>
    <row r="323" spans="1:7"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1</v>
      </c>
      <c r="C328" s="130"/>
      <c r="D328" s="95" t="s">
        <v>416</v>
      </c>
      <c r="E328" s="94"/>
      <c r="F328" s="204" t="s">
        <v>356</v>
      </c>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t="s">
        <v>32</v>
      </c>
      <c r="C353" s="130"/>
      <c r="D353" s="251"/>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0.97826086956521741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43161</v>
      </c>
      <c r="B361" s="124"/>
      <c r="C361" s="135"/>
      <c r="D361" s="124"/>
    </row>
    <row r="362" spans="1:7" x14ac:dyDescent="0.3">
      <c r="A362" s="308" t="s">
        <v>30</v>
      </c>
      <c r="B362" s="309" t="s">
        <v>31</v>
      </c>
      <c r="C362" s="309"/>
      <c r="D362" s="309" t="s">
        <v>46</v>
      </c>
      <c r="E362" s="310" t="s">
        <v>310</v>
      </c>
      <c r="F362" s="310" t="s">
        <v>360</v>
      </c>
      <c r="G362" s="127"/>
    </row>
    <row r="363" spans="1:7"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33.75" x14ac:dyDescent="0.35">
      <c r="A378" s="261" t="s">
        <v>7</v>
      </c>
      <c r="B378" s="130">
        <v>1</v>
      </c>
      <c r="C378" s="136">
        <f>IF(B378=0, -10, IF(B378=1, -5, "0"))</f>
        <v>-5</v>
      </c>
      <c r="D378" s="95" t="s">
        <v>417</v>
      </c>
      <c r="E378" s="106"/>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4" t="s">
        <v>418</v>
      </c>
      <c r="B383" s="314"/>
      <c r="C383" s="314"/>
      <c r="D383" s="314"/>
      <c r="E383" s="314"/>
      <c r="F383" s="314"/>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t="s">
        <v>32</v>
      </c>
      <c r="C386" s="130"/>
      <c r="D386" s="251"/>
      <c r="E386" s="252"/>
      <c r="F386" s="253"/>
      <c r="G386" s="127"/>
    </row>
    <row r="387" spans="1:7" ht="39.75" customHeight="1" x14ac:dyDescent="0.3">
      <c r="A387" s="59" t="s">
        <v>36</v>
      </c>
      <c r="B387" s="59"/>
      <c r="C387" s="59"/>
      <c r="D387" s="59">
        <f>SUM(B377:C382,B384:C386)</f>
        <v>10</v>
      </c>
      <c r="G387" s="127"/>
    </row>
    <row r="388" spans="1:7" x14ac:dyDescent="0.3">
      <c r="A388" s="5" t="s">
        <v>35</v>
      </c>
      <c r="B388" s="132"/>
      <c r="C388" s="133"/>
      <c r="D388" s="134">
        <f>D387/(COUNT(B377:C382,B384:C386)*2)</f>
        <v>0.55555555555555558</v>
      </c>
      <c r="G388" s="127"/>
    </row>
    <row r="389" spans="1:7" x14ac:dyDescent="0.3">
      <c r="A389" s="2"/>
      <c r="B389" s="135"/>
      <c r="C389" s="135"/>
      <c r="D389" s="135"/>
      <c r="G389" s="127"/>
    </row>
    <row r="390" spans="1:7" ht="18" x14ac:dyDescent="0.35">
      <c r="A390" s="42" t="s">
        <v>40</v>
      </c>
      <c r="B390" s="152"/>
      <c r="C390" s="153"/>
      <c r="D390" s="143">
        <f>SUM(D387,D373)</f>
        <v>26</v>
      </c>
      <c r="G390" s="127"/>
    </row>
    <row r="391" spans="1:7" ht="18" x14ac:dyDescent="0.35">
      <c r="A391" s="42" t="s">
        <v>205</v>
      </c>
      <c r="B391" s="152"/>
      <c r="C391" s="153"/>
      <c r="D391" s="168">
        <f>D390/(COUNT(B377:C382,B365:C372,B384:C386)*2)</f>
        <v>0.76470588235294112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43161</v>
      </c>
      <c r="B394" s="124"/>
      <c r="C394" s="135"/>
      <c r="D394" s="127"/>
      <c r="G394" s="127"/>
    </row>
    <row r="395" spans="1:7" x14ac:dyDescent="0.3">
      <c r="A395" s="308" t="s">
        <v>30</v>
      </c>
      <c r="B395" s="309" t="s">
        <v>31</v>
      </c>
      <c r="C395" s="309"/>
      <c r="D395" s="309" t="s">
        <v>46</v>
      </c>
      <c r="E395" s="310" t="s">
        <v>310</v>
      </c>
      <c r="F395" s="310" t="s">
        <v>360</v>
      </c>
      <c r="G395" s="127"/>
    </row>
    <row r="396" spans="1:7"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1</v>
      </c>
      <c r="C398" s="130"/>
      <c r="D398" s="294" t="s">
        <v>427</v>
      </c>
      <c r="E398" s="94"/>
      <c r="F398" s="204" t="s">
        <v>356</v>
      </c>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49.5" x14ac:dyDescent="0.3">
      <c r="A405" s="272" t="s">
        <v>406</v>
      </c>
      <c r="B405" s="130">
        <v>1</v>
      </c>
      <c r="C405" s="136" t="str">
        <f>IF(B405=0, -10, "0")</f>
        <v>0</v>
      </c>
      <c r="D405" s="116" t="s">
        <v>435</v>
      </c>
      <c r="E405" s="94"/>
      <c r="F405" s="204" t="s">
        <v>357</v>
      </c>
      <c r="G405" s="127"/>
    </row>
    <row r="406" spans="1:7" x14ac:dyDescent="0.3">
      <c r="A406" s="59" t="s">
        <v>36</v>
      </c>
      <c r="B406" s="59"/>
      <c r="C406" s="59"/>
      <c r="D406" s="59">
        <f>SUM(B398:C405)</f>
        <v>14</v>
      </c>
      <c r="G406" s="127"/>
    </row>
    <row r="407" spans="1:7" x14ac:dyDescent="0.3">
      <c r="A407" s="5" t="s">
        <v>35</v>
      </c>
      <c r="B407" s="132"/>
      <c r="C407" s="133"/>
      <c r="D407" s="134">
        <f>D406/(COUNT(B398:C405)*2)</f>
        <v>0.875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49.5" x14ac:dyDescent="0.3">
      <c r="A412" s="4" t="s">
        <v>225</v>
      </c>
      <c r="B412" s="130">
        <v>0</v>
      </c>
      <c r="C412" s="130"/>
      <c r="D412" s="95" t="s">
        <v>419</v>
      </c>
      <c r="E412" s="94" t="s">
        <v>420</v>
      </c>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0.93103448275862066</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43161</v>
      </c>
      <c r="B447" s="124"/>
      <c r="C447" s="135"/>
      <c r="D447" s="124"/>
    </row>
    <row r="448" spans="1:7" x14ac:dyDescent="0.3">
      <c r="A448" s="308" t="s">
        <v>30</v>
      </c>
      <c r="B448" s="309" t="s">
        <v>31</v>
      </c>
      <c r="C448" s="309"/>
      <c r="D448" s="309" t="s">
        <v>46</v>
      </c>
      <c r="E448" s="310" t="s">
        <v>310</v>
      </c>
      <c r="F448" s="310" t="s">
        <v>360</v>
      </c>
      <c r="G448" s="127"/>
    </row>
    <row r="449" spans="1:6"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2</v>
      </c>
      <c r="C472" s="213"/>
      <c r="D472" s="116"/>
      <c r="E472" s="106"/>
      <c r="F472" s="204" t="s">
        <v>356</v>
      </c>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t="s">
        <v>32</v>
      </c>
      <c r="C476" s="140"/>
      <c r="D476" s="251"/>
      <c r="E476" s="252"/>
      <c r="F476" s="253"/>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43161</v>
      </c>
      <c r="B484" s="124"/>
      <c r="C484" s="135"/>
      <c r="D484" s="124"/>
    </row>
    <row r="485" spans="1:7" x14ac:dyDescent="0.3">
      <c r="A485" s="308" t="s">
        <v>30</v>
      </c>
      <c r="B485" s="309" t="s">
        <v>31</v>
      </c>
      <c r="C485" s="309"/>
      <c r="D485" s="309" t="s">
        <v>46</v>
      </c>
      <c r="E485" s="310" t="s">
        <v>310</v>
      </c>
      <c r="F485" s="310" t="s">
        <v>360</v>
      </c>
      <c r="G485" s="127"/>
    </row>
    <row r="486" spans="1:7" x14ac:dyDescent="0.3">
      <c r="A486" s="308"/>
      <c r="B486" s="41" t="s">
        <v>34</v>
      </c>
      <c r="C486" s="41" t="s">
        <v>33</v>
      </c>
      <c r="D486" s="309"/>
      <c r="E486" s="310"/>
      <c r="F486" s="310"/>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t="s">
        <v>32</v>
      </c>
      <c r="C498" s="213"/>
      <c r="D498" s="251"/>
      <c r="E498" s="252"/>
      <c r="F498" s="253"/>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43161</v>
      </c>
      <c r="B506" s="124"/>
      <c r="C506" s="135"/>
      <c r="D506" s="124"/>
    </row>
    <row r="507" spans="1:7" x14ac:dyDescent="0.3">
      <c r="A507" s="308" t="s">
        <v>30</v>
      </c>
      <c r="B507" s="309" t="s">
        <v>31</v>
      </c>
      <c r="C507" s="309"/>
      <c r="D507" s="309" t="s">
        <v>46</v>
      </c>
      <c r="E507" s="310" t="s">
        <v>310</v>
      </c>
      <c r="F507" s="310" t="s">
        <v>360</v>
      </c>
      <c r="G507" s="127"/>
    </row>
    <row r="508" spans="1:7" x14ac:dyDescent="0.3">
      <c r="A508" s="308"/>
      <c r="B508" s="41" t="s">
        <v>34</v>
      </c>
      <c r="C508" s="41" t="s">
        <v>33</v>
      </c>
      <c r="D508" s="309"/>
      <c r="E508" s="310"/>
      <c r="F508" s="310"/>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t="s">
        <v>32</v>
      </c>
      <c r="C512" s="140"/>
      <c r="D512" s="251"/>
      <c r="E512" s="254"/>
      <c r="F512" s="255"/>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43161</v>
      </c>
      <c r="B517" s="124"/>
      <c r="C517" s="135"/>
      <c r="D517" s="124"/>
    </row>
    <row r="518" spans="1:7" x14ac:dyDescent="0.3">
      <c r="A518" s="308" t="s">
        <v>30</v>
      </c>
      <c r="B518" s="309" t="s">
        <v>31</v>
      </c>
      <c r="C518" s="309"/>
      <c r="D518" s="309" t="s">
        <v>46</v>
      </c>
      <c r="E518" s="310" t="s">
        <v>310</v>
      </c>
      <c r="F518" s="310" t="s">
        <v>360</v>
      </c>
      <c r="G518" s="127"/>
    </row>
    <row r="519" spans="1:7" x14ac:dyDescent="0.3">
      <c r="A519" s="308"/>
      <c r="B519" s="41" t="s">
        <v>34</v>
      </c>
      <c r="C519" s="41" t="s">
        <v>33</v>
      </c>
      <c r="D519" s="309"/>
      <c r="E519" s="310"/>
      <c r="F519" s="310"/>
    </row>
    <row r="520" spans="1:7" x14ac:dyDescent="0.3">
      <c r="A520" s="4" t="s">
        <v>9</v>
      </c>
      <c r="B520" s="130">
        <v>2</v>
      </c>
      <c r="C520" s="130"/>
      <c r="D520" s="95"/>
      <c r="E520" s="94"/>
      <c r="F520" s="204" t="s">
        <v>356</v>
      </c>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t="s">
        <v>32</v>
      </c>
      <c r="C532" s="140"/>
      <c r="D532" s="251"/>
      <c r="E532" s="252"/>
      <c r="F532" s="253"/>
    </row>
    <row r="533" spans="1:7" x14ac:dyDescent="0.3">
      <c r="A533" s="5" t="s">
        <v>36</v>
      </c>
      <c r="B533" s="5"/>
      <c r="C533" s="5"/>
      <c r="D533" s="5">
        <f>SUM(B520:C532)</f>
        <v>16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43161</v>
      </c>
      <c r="B537" s="124"/>
      <c r="C537" s="135"/>
      <c r="D537" s="124"/>
      <c r="G537" s="127"/>
    </row>
    <row r="538" spans="1:7" x14ac:dyDescent="0.3">
      <c r="A538" s="308" t="s">
        <v>30</v>
      </c>
      <c r="B538" s="309" t="s">
        <v>31</v>
      </c>
      <c r="C538" s="309"/>
      <c r="D538" s="309" t="s">
        <v>46</v>
      </c>
      <c r="E538" s="310" t="s">
        <v>310</v>
      </c>
      <c r="F538" s="310" t="s">
        <v>360</v>
      </c>
      <c r="G538" s="127"/>
    </row>
    <row r="539" spans="1:7" x14ac:dyDescent="0.3">
      <c r="A539" s="308"/>
      <c r="B539" s="41" t="s">
        <v>34</v>
      </c>
      <c r="C539" s="41" t="s">
        <v>33</v>
      </c>
      <c r="D539" s="309"/>
      <c r="E539" s="310"/>
      <c r="F539" s="310"/>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t="s">
        <v>32</v>
      </c>
      <c r="C543" s="130"/>
      <c r="D543" s="251"/>
      <c r="E543" s="252"/>
      <c r="F543" s="253"/>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578</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0.96655518394648832</v>
      </c>
    </row>
  </sheetData>
  <sheetProtection algorithmName="SHA-512" hashValue="l699lsHJ/+G0K8cFycfVqGrLHLZvoAP8rV6ZvItTQ/aRwKIr6PcY9sULnrDvf5LhdrWMcIzNiPOQWpfWfxTAQQ==" saltValue="eN3iS3YpxAxhEYO9Q6hM8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2 B53:B60 B65:B83 B88:B93 B39:B41 B110:B116 B121:B138 B143:B147 B95:B99 B165:B171 B176:B194 B149:B153 B212:B221 B226:B243 B248:B255 B196:B200 B273:B284 B289:B307 B257:B260 B325:B332 B337:B348 B309:B312 B365:B372 B377:B382 B350:B353 B398:B405 B410:B416 B421:B425 B430:B434 B384:B386 B451:B456 B461:B470 B436:B438 B488:B492 B472:B476 B496:B498 B509:B512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39 B261 B31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80" zoomScaleNormal="90" zoomScaleSheetLayoutView="8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8" t="s">
        <v>50</v>
      </c>
      <c r="B6" s="348"/>
      <c r="C6" s="348"/>
      <c r="D6" s="348"/>
      <c r="E6" s="348"/>
      <c r="F6" s="348"/>
      <c r="G6" s="125"/>
    </row>
    <row r="7" spans="1:7" s="12" customFormat="1" ht="21.75" customHeight="1" x14ac:dyDescent="0.45">
      <c r="A7" s="329" t="str">
        <f>'A1 Exploitation'!A8:F8</f>
        <v>KSAR SAID</v>
      </c>
      <c r="B7" s="329"/>
      <c r="C7" s="329"/>
      <c r="D7" s="329"/>
      <c r="E7" s="329"/>
      <c r="F7" s="329"/>
      <c r="G7" s="125"/>
    </row>
    <row r="8" spans="1:7" s="12" customFormat="1" ht="24" x14ac:dyDescent="0.45">
      <c r="A8" s="14" t="s">
        <v>42</v>
      </c>
      <c r="B8" s="349" t="str">
        <f>'A1 Exploitation'!B9:F9</f>
        <v>Dr Hend KAMOUN</v>
      </c>
      <c r="C8" s="349"/>
      <c r="D8" s="349"/>
      <c r="E8" s="349"/>
      <c r="F8" s="349"/>
      <c r="G8" s="125"/>
    </row>
    <row r="9" spans="1:7" s="12" customFormat="1" ht="24" x14ac:dyDescent="0.45">
      <c r="A9" s="15" t="s">
        <v>44</v>
      </c>
      <c r="B9" s="350" t="str">
        <f>'A1 Exploitation'!B10:F10</f>
        <v>Chefs rayons et directeur magasin</v>
      </c>
      <c r="C9" s="350"/>
      <c r="D9" s="350"/>
      <c r="E9" s="350"/>
      <c r="F9" s="350"/>
      <c r="G9" s="125"/>
    </row>
    <row r="10" spans="1:7" s="12" customFormat="1" ht="24" x14ac:dyDescent="0.45">
      <c r="A10" s="14" t="s">
        <v>43</v>
      </c>
      <c r="B10" s="347">
        <f>'A1 Exploitation'!B11:F11</f>
        <v>43161</v>
      </c>
      <c r="C10" s="347"/>
      <c r="D10" s="347"/>
      <c r="E10" s="347"/>
      <c r="F10" s="347"/>
      <c r="G10" s="125"/>
    </row>
    <row r="11" spans="1:7" s="12" customFormat="1" ht="24" x14ac:dyDescent="0.45">
      <c r="A11" s="14" t="s">
        <v>294</v>
      </c>
      <c r="B11" s="346">
        <f>D199</f>
        <v>0.94396551724137934</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3" t="s">
        <v>36</v>
      </c>
      <c r="B22" s="339"/>
      <c r="C22" s="340"/>
      <c r="D22" s="250">
        <f>SUM(B17:C21)</f>
        <v>10</v>
      </c>
    </row>
    <row r="23" spans="1:7" x14ac:dyDescent="0.3">
      <c r="A23" s="334" t="s">
        <v>295</v>
      </c>
      <c r="B23" s="335"/>
      <c r="C23" s="336"/>
      <c r="D23" s="33">
        <f>D22/(COUNT(B17:C21)*2)</f>
        <v>1</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t="s">
        <v>32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4" t="s">
        <v>36</v>
      </c>
      <c r="B33" s="335"/>
      <c r="C33" s="336"/>
      <c r="D33" s="248">
        <f>SUM(B26:C32)</f>
        <v>12</v>
      </c>
    </row>
    <row r="34" spans="1:7" x14ac:dyDescent="0.3">
      <c r="A34" s="334" t="s">
        <v>295</v>
      </c>
      <c r="B34" s="335"/>
      <c r="C34" s="336"/>
      <c r="D34" s="33">
        <f>D33/(COUNT(B26:C32)*2)</f>
        <v>1</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v>1</v>
      </c>
      <c r="C37" s="120" t="str">
        <f>IF(B37=0, -5, "0")</f>
        <v>0</v>
      </c>
      <c r="D37" s="95" t="s">
        <v>421</v>
      </c>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4" t="s">
        <v>36</v>
      </c>
      <c r="B42" s="335"/>
      <c r="C42" s="336"/>
      <c r="D42" s="248">
        <f>SUM(B37:C41)</f>
        <v>9</v>
      </c>
      <c r="E42" s="13"/>
      <c r="F42" s="13"/>
      <c r="G42" s="126"/>
    </row>
    <row r="43" spans="1:7" s="22" customFormat="1" x14ac:dyDescent="0.3">
      <c r="A43" s="334" t="s">
        <v>295</v>
      </c>
      <c r="B43" s="335"/>
      <c r="C43" s="336"/>
      <c r="D43" s="33">
        <f>D42/(COUNT(B37:C41)*2)</f>
        <v>0.9</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4" t="s">
        <v>36</v>
      </c>
      <c r="B52" s="335"/>
      <c r="C52" s="336"/>
      <c r="D52" s="248">
        <f>SUM(B46:C51)</f>
        <v>12</v>
      </c>
    </row>
    <row r="53" spans="1:7" x14ac:dyDescent="0.3">
      <c r="A53" s="334" t="s">
        <v>295</v>
      </c>
      <c r="B53" s="335"/>
      <c r="C53" s="336"/>
      <c r="D53" s="33">
        <f>D52/(COUNT(B46:C51)*2)</f>
        <v>1</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v>1</v>
      </c>
      <c r="C56" s="120" t="str">
        <f>IF(B56=0, -5, "0")</f>
        <v>0</v>
      </c>
      <c r="D56" s="98" t="s">
        <v>423</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422</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4" t="s">
        <v>36</v>
      </c>
      <c r="B63" s="335"/>
      <c r="C63" s="336"/>
      <c r="D63" s="248">
        <f>SUM(B56:C62)</f>
        <v>13</v>
      </c>
    </row>
    <row r="64" spans="1:7" x14ac:dyDescent="0.3">
      <c r="A64" s="334" t="s">
        <v>295</v>
      </c>
      <c r="B64" s="335"/>
      <c r="C64" s="336"/>
      <c r="D64" s="33">
        <f>D63/(COUNT(B56:C62)*2)</f>
        <v>0.9285714285714286</v>
      </c>
    </row>
    <row r="65" spans="1:7" s="22" customFormat="1" x14ac:dyDescent="0.3">
      <c r="A65" s="26"/>
      <c r="B65" s="27"/>
      <c r="C65" s="27"/>
      <c r="D65" s="28"/>
      <c r="G65" s="126"/>
    </row>
    <row r="66" spans="1:7" ht="19.5" x14ac:dyDescent="0.4">
      <c r="A66" s="332" t="s">
        <v>130</v>
      </c>
      <c r="B66" s="333"/>
      <c r="C66" s="333"/>
      <c r="D66" s="333"/>
      <c r="E66" s="333"/>
      <c r="F66" s="333"/>
    </row>
    <row r="67" spans="1:7" ht="30" x14ac:dyDescent="0.4">
      <c r="A67" s="17" t="s">
        <v>271</v>
      </c>
      <c r="B67" s="100">
        <v>1</v>
      </c>
      <c r="C67" s="101"/>
      <c r="D67" s="102" t="s">
        <v>423</v>
      </c>
      <c r="E67" s="102"/>
      <c r="F67" s="94" t="s">
        <v>357</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4" t="s">
        <v>36</v>
      </c>
      <c r="B84" s="335"/>
      <c r="C84" s="336"/>
      <c r="D84" s="248">
        <f>SUM(B67:C83)</f>
        <v>27</v>
      </c>
    </row>
    <row r="85" spans="1:7" x14ac:dyDescent="0.3">
      <c r="A85" s="334" t="s">
        <v>295</v>
      </c>
      <c r="B85" s="335"/>
      <c r="C85" s="336"/>
      <c r="D85" s="33">
        <f>D84/(COUNT(B67:C83)*2)</f>
        <v>0.9642857142857143</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1</v>
      </c>
      <c r="C88" s="101"/>
      <c r="D88" s="102" t="s">
        <v>423</v>
      </c>
      <c r="E88" s="95"/>
      <c r="F88" s="94" t="s">
        <v>357</v>
      </c>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2</v>
      </c>
      <c r="C99" s="120" t="str">
        <f>IF(B99=0, -5, "0")</f>
        <v>0</v>
      </c>
      <c r="D99" s="95" t="s">
        <v>428</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4" t="s">
        <v>36</v>
      </c>
      <c r="B102" s="335"/>
      <c r="C102" s="336"/>
      <c r="D102" s="248">
        <f>SUM(B88:C101)</f>
        <v>27</v>
      </c>
    </row>
    <row r="103" spans="1:7" x14ac:dyDescent="0.3">
      <c r="A103" s="334" t="s">
        <v>295</v>
      </c>
      <c r="B103" s="335"/>
      <c r="C103" s="336"/>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4" t="s">
        <v>36</v>
      </c>
      <c r="B118" s="335"/>
      <c r="C118" s="336"/>
      <c r="D118" s="248">
        <f>SUM(B107:C117)</f>
        <v>22</v>
      </c>
      <c r="E118" s="13"/>
      <c r="F118" s="13"/>
      <c r="G118" s="126"/>
    </row>
    <row r="119" spans="1:7" s="22" customFormat="1" x14ac:dyDescent="0.3">
      <c r="A119" s="334" t="s">
        <v>295</v>
      </c>
      <c r="B119" s="335"/>
      <c r="C119" s="336"/>
      <c r="D119" s="33">
        <f>D118/(COUNT(B107:C117)*2)</f>
        <v>1</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2</v>
      </c>
      <c r="C122" s="94"/>
      <c r="D122" s="113"/>
      <c r="E122" s="113"/>
      <c r="F122" s="94"/>
    </row>
    <row r="123" spans="1:7" x14ac:dyDescent="0.3">
      <c r="A123" s="44" t="s">
        <v>272</v>
      </c>
      <c r="B123" s="111">
        <v>1</v>
      </c>
      <c r="C123" s="94"/>
      <c r="D123" s="95" t="s">
        <v>430</v>
      </c>
      <c r="E123" s="95"/>
      <c r="F123" s="94" t="s">
        <v>357</v>
      </c>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31.5" x14ac:dyDescent="0.35">
      <c r="A132" s="45" t="s">
        <v>317</v>
      </c>
      <c r="B132" s="111">
        <v>2</v>
      </c>
      <c r="C132" s="120" t="str">
        <f>IF(B132=0, -5, "0")</f>
        <v>0</v>
      </c>
      <c r="D132" s="107" t="s">
        <v>429</v>
      </c>
      <c r="E132" s="102"/>
      <c r="F132" s="94"/>
    </row>
    <row r="133" spans="1:7" x14ac:dyDescent="0.3">
      <c r="A133" s="334" t="s">
        <v>36</v>
      </c>
      <c r="B133" s="335"/>
      <c r="C133" s="336"/>
      <c r="D133" s="248">
        <f>SUM(B122:C132)</f>
        <v>21</v>
      </c>
    </row>
    <row r="134" spans="1:7" x14ac:dyDescent="0.3">
      <c r="A134" s="334" t="s">
        <v>295</v>
      </c>
      <c r="B134" s="335"/>
      <c r="C134" s="336"/>
      <c r="D134" s="32">
        <f>D133/(COUNT(B122:C132)*2)</f>
        <v>0.95454545454545459</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1</v>
      </c>
      <c r="C139" s="95"/>
      <c r="D139" s="103" t="s">
        <v>424</v>
      </c>
      <c r="E139" s="94"/>
      <c r="F139" s="94" t="s">
        <v>357</v>
      </c>
    </row>
    <row r="140" spans="1:7" ht="30" x14ac:dyDescent="0.3">
      <c r="A140" s="52" t="s">
        <v>278</v>
      </c>
      <c r="B140" s="110">
        <v>1</v>
      </c>
      <c r="C140" s="95"/>
      <c r="D140" s="293" t="s">
        <v>423</v>
      </c>
      <c r="E140" s="94"/>
      <c r="F140" s="94" t="s">
        <v>357</v>
      </c>
    </row>
    <row r="141" spans="1:7" s="22" customFormat="1" x14ac:dyDescent="0.3">
      <c r="A141" s="21" t="s">
        <v>303</v>
      </c>
      <c r="B141" s="110">
        <v>2</v>
      </c>
      <c r="C141" s="116"/>
      <c r="D141" s="106"/>
      <c r="E141" s="106"/>
      <c r="F141" s="94"/>
      <c r="G141" s="126"/>
    </row>
    <row r="142" spans="1:7" x14ac:dyDescent="0.3">
      <c r="A142" s="23" t="s">
        <v>284</v>
      </c>
      <c r="B142" s="110">
        <v>2</v>
      </c>
      <c r="C142" s="95"/>
      <c r="D142" s="12"/>
      <c r="E142" s="94"/>
      <c r="F142" s="94"/>
    </row>
    <row r="143" spans="1:7" x14ac:dyDescent="0.3">
      <c r="A143" s="23" t="s">
        <v>304</v>
      </c>
      <c r="B143" s="110">
        <v>1</v>
      </c>
      <c r="C143" s="122"/>
      <c r="D143" s="98" t="s">
        <v>425</v>
      </c>
      <c r="E143" s="94"/>
      <c r="F143" s="94" t="s">
        <v>356</v>
      </c>
    </row>
    <row r="144" spans="1:7" ht="18" x14ac:dyDescent="0.35">
      <c r="A144" s="40" t="s">
        <v>237</v>
      </c>
      <c r="B144" s="110">
        <v>2</v>
      </c>
      <c r="C144" s="120" t="str">
        <f>IF(B144=0, -5, "0")</f>
        <v>0</v>
      </c>
      <c r="D144" s="99"/>
      <c r="E144" s="94"/>
      <c r="F144" s="94"/>
    </row>
    <row r="145" spans="1:7" ht="50.25" x14ac:dyDescent="0.35">
      <c r="A145" s="40" t="s">
        <v>195</v>
      </c>
      <c r="B145" s="110">
        <v>2</v>
      </c>
      <c r="C145" s="120" t="str">
        <f>IF(B145=0, -5, "0")</f>
        <v>0</v>
      </c>
      <c r="D145" s="129" t="s">
        <v>431</v>
      </c>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4" t="s">
        <v>36</v>
      </c>
      <c r="B149" s="335"/>
      <c r="C149" s="336"/>
      <c r="D149" s="248">
        <f>SUM(B137:C148)</f>
        <v>21</v>
      </c>
    </row>
    <row r="150" spans="1:7" x14ac:dyDescent="0.3">
      <c r="A150" s="334" t="s">
        <v>295</v>
      </c>
      <c r="B150" s="335"/>
      <c r="C150" s="336"/>
      <c r="D150" s="33">
        <f>D149/(COUNT(B137:C148)*2)</f>
        <v>0.875</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4" t="s">
        <v>36</v>
      </c>
      <c r="B161" s="339"/>
      <c r="C161" s="340"/>
      <c r="D161" s="250">
        <f>SUM(B153:C160)</f>
        <v>16</v>
      </c>
    </row>
    <row r="162" spans="1:7" x14ac:dyDescent="0.3">
      <c r="A162" s="334" t="s">
        <v>295</v>
      </c>
      <c r="B162" s="335"/>
      <c r="C162" s="336"/>
      <c r="D162" s="33">
        <f>D161/(COUNT(B153:C160)*2)</f>
        <v>1</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v>2</v>
      </c>
      <c r="C165" s="120" t="str">
        <f>IF(B165=0, -5, "0")</f>
        <v>0</v>
      </c>
      <c r="D165" s="94"/>
      <c r="E165" s="94"/>
      <c r="F165" s="94"/>
    </row>
    <row r="166" spans="1:7" ht="33" x14ac:dyDescent="0.3">
      <c r="A166" s="17" t="s">
        <v>287</v>
      </c>
      <c r="B166" s="94">
        <v>1</v>
      </c>
      <c r="C166" s="94"/>
      <c r="D166" s="95" t="s">
        <v>426</v>
      </c>
      <c r="E166" s="94"/>
      <c r="F166" s="94" t="s">
        <v>356</v>
      </c>
    </row>
    <row r="167" spans="1:7" ht="33" x14ac:dyDescent="0.3">
      <c r="A167" s="44" t="s">
        <v>215</v>
      </c>
      <c r="B167" s="94">
        <v>1</v>
      </c>
      <c r="C167" s="94"/>
      <c r="D167" s="95" t="s">
        <v>432</v>
      </c>
      <c r="E167" s="94"/>
      <c r="F167" s="94" t="s">
        <v>357</v>
      </c>
    </row>
    <row r="168" spans="1:7" x14ac:dyDescent="0.3">
      <c r="A168" s="17" t="s">
        <v>86</v>
      </c>
      <c r="B168" s="94">
        <v>2</v>
      </c>
      <c r="C168" s="94"/>
      <c r="D168" s="94"/>
      <c r="E168" s="95"/>
      <c r="F168" s="94"/>
    </row>
    <row r="169" spans="1:7" x14ac:dyDescent="0.3">
      <c r="A169" s="334" t="s">
        <v>36</v>
      </c>
      <c r="B169" s="335"/>
      <c r="C169" s="336"/>
      <c r="D169" s="248">
        <f>SUM(B165:C168)</f>
        <v>6</v>
      </c>
    </row>
    <row r="170" spans="1:7" x14ac:dyDescent="0.3">
      <c r="A170" s="334" t="s">
        <v>295</v>
      </c>
      <c r="B170" s="335"/>
      <c r="C170" s="336"/>
      <c r="D170" s="33">
        <f>D169/(COUNT(B165:C168)*2)</f>
        <v>0.75</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2</v>
      </c>
      <c r="C173" s="94"/>
      <c r="D173" s="119"/>
      <c r="E173" s="94"/>
      <c r="F173" s="94"/>
    </row>
    <row r="174" spans="1:7" ht="60.75" x14ac:dyDescent="0.3">
      <c r="A174" s="17" t="s">
        <v>87</v>
      </c>
      <c r="B174" s="94">
        <v>0</v>
      </c>
      <c r="C174" s="94"/>
      <c r="D174" s="119" t="s">
        <v>433</v>
      </c>
      <c r="E174" s="94"/>
      <c r="F174" s="94" t="s">
        <v>356</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4" t="s">
        <v>36</v>
      </c>
      <c r="B177" s="335"/>
      <c r="C177" s="336"/>
      <c r="D177" s="248">
        <f>SUM(B173:C176)</f>
        <v>6</v>
      </c>
    </row>
    <row r="178" spans="1:7" x14ac:dyDescent="0.3">
      <c r="A178" s="334" t="s">
        <v>295</v>
      </c>
      <c r="B178" s="335"/>
      <c r="C178" s="336"/>
      <c r="D178" s="33">
        <f>D177/(COUNT(B173:C176)*2)</f>
        <v>0.75</v>
      </c>
    </row>
    <row r="179" spans="1:7" s="22" customFormat="1" x14ac:dyDescent="0.3">
      <c r="A179" s="26"/>
      <c r="B179" s="27"/>
      <c r="C179" s="27"/>
      <c r="D179" s="28"/>
      <c r="G179" s="126"/>
    </row>
    <row r="180" spans="1:7" ht="19.5" x14ac:dyDescent="0.4">
      <c r="A180" s="332" t="s">
        <v>78</v>
      </c>
      <c r="B180" s="333"/>
      <c r="C180" s="333"/>
      <c r="D180" s="333"/>
      <c r="E180" s="333"/>
      <c r="F180" s="333"/>
    </row>
    <row r="181" spans="1:7" ht="33" x14ac:dyDescent="0.3">
      <c r="A181" s="44" t="s">
        <v>315</v>
      </c>
      <c r="B181" s="94">
        <v>1</v>
      </c>
      <c r="C181" s="94"/>
      <c r="D181" s="95" t="s">
        <v>434</v>
      </c>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4" t="s">
        <v>36</v>
      </c>
      <c r="B186" s="335"/>
      <c r="C186" s="336"/>
      <c r="D186" s="248">
        <f>SUM(B181:C185)</f>
        <v>9</v>
      </c>
    </row>
    <row r="187" spans="1:7" x14ac:dyDescent="0.3">
      <c r="A187" s="334" t="s">
        <v>295</v>
      </c>
      <c r="B187" s="335"/>
      <c r="C187" s="336"/>
      <c r="D187" s="33">
        <f>D186/(COUNT(B181:C185)*2)</f>
        <v>0.9</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2</v>
      </c>
      <c r="C190" s="94"/>
      <c r="D190" s="94"/>
      <c r="E190" s="94"/>
      <c r="F190" s="94" t="s">
        <v>356</v>
      </c>
      <c r="G190" s="13"/>
    </row>
    <row r="191" spans="1:7" ht="18" x14ac:dyDescent="0.35">
      <c r="A191" s="273"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4" t="s">
        <v>36</v>
      </c>
      <c r="B194" s="335"/>
      <c r="C194" s="336"/>
      <c r="D194" s="54">
        <f>SUM(B190:C193)</f>
        <v>8</v>
      </c>
    </row>
    <row r="195" spans="1:6" x14ac:dyDescent="0.3">
      <c r="A195" s="334" t="s">
        <v>295</v>
      </c>
      <c r="B195" s="335"/>
      <c r="C195" s="336"/>
      <c r="D195" s="33">
        <f>D194/(COUNT(B190:C193)*2)</f>
        <v>1</v>
      </c>
    </row>
    <row r="197" spans="1:6" ht="18" x14ac:dyDescent="0.35">
      <c r="A197" s="64" t="s">
        <v>246</v>
      </c>
      <c r="B197" s="63"/>
      <c r="C197" s="63"/>
      <c r="D197" s="295"/>
      <c r="E197" s="286"/>
      <c r="F197" s="287"/>
    </row>
    <row r="198" spans="1:6" ht="22.5" x14ac:dyDescent="0.3">
      <c r="A198" s="35" t="s">
        <v>322</v>
      </c>
      <c r="B198" s="36"/>
      <c r="C198" s="37"/>
      <c r="D198" s="38">
        <f>SUM(D194,D186,D177,D169,D161,D63,D52,D33,D22,D118,D149,D133,D102,D84,D42)</f>
        <v>219</v>
      </c>
    </row>
    <row r="199" spans="1:6" ht="22.5" x14ac:dyDescent="0.3">
      <c r="A199" s="35" t="s">
        <v>323</v>
      </c>
      <c r="B199" s="36"/>
      <c r="C199" s="37"/>
      <c r="D199" s="39">
        <f>D198/(COUNT(B190:C193,B181:C185,B173:C176,B165:C168,B153:C160,B56:C62,B46:C51,B26:C32,B17:C21,B107:C117,B137:C148,B122:C132,B88:C101,B67:C83,B37:C41)*2)</f>
        <v>0.94396551724137934</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9" orientation="portrait" r:id="rId1"/>
  <rowBreaks count="2" manualBreakCount="2">
    <brk id="78" max="5" man="1"/>
    <brk id="151"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B10" sqref="B10:F10"/>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8" t="s">
        <v>179</v>
      </c>
      <c r="B7" s="328"/>
      <c r="C7" s="328"/>
      <c r="D7" s="328"/>
      <c r="E7" s="328"/>
      <c r="F7" s="328"/>
      <c r="G7" s="125"/>
    </row>
    <row r="8" spans="1:7" ht="29.25" x14ac:dyDescent="0.45">
      <c r="A8" s="329" t="str">
        <f>'Page de garde'!D18</f>
        <v>KSAR SAID</v>
      </c>
      <c r="B8" s="329"/>
      <c r="C8" s="329"/>
      <c r="D8" s="329"/>
      <c r="E8" s="329"/>
      <c r="F8" s="329"/>
      <c r="G8" s="125"/>
    </row>
    <row r="9" spans="1:7" ht="24" x14ac:dyDescent="0.45">
      <c r="A9" s="14" t="s">
        <v>42</v>
      </c>
      <c r="B9" s="330" t="s">
        <v>436</v>
      </c>
      <c r="C9" s="330"/>
      <c r="D9" s="330"/>
      <c r="E9" s="330"/>
      <c r="F9" s="330"/>
      <c r="G9" s="125"/>
    </row>
    <row r="10" spans="1:7" ht="24" x14ac:dyDescent="0.45">
      <c r="A10" s="15" t="s">
        <v>44</v>
      </c>
      <c r="B10" s="331" t="s">
        <v>437</v>
      </c>
      <c r="C10" s="331"/>
      <c r="D10" s="331"/>
      <c r="E10" s="331"/>
      <c r="F10" s="331"/>
      <c r="G10" s="125"/>
    </row>
    <row r="11" spans="1:7" ht="24" x14ac:dyDescent="0.45">
      <c r="A11" s="14" t="s">
        <v>43</v>
      </c>
      <c r="B11" s="326">
        <v>43251</v>
      </c>
      <c r="C11" s="326"/>
      <c r="D11" s="326"/>
      <c r="E11" s="326"/>
      <c r="F11" s="326"/>
      <c r="G11" s="125"/>
    </row>
    <row r="12" spans="1:7" ht="24" x14ac:dyDescent="0.45">
      <c r="A12" s="14" t="s">
        <v>239</v>
      </c>
      <c r="B12" s="324">
        <f>D549</f>
        <v>0.94901315789473684</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43251</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8" t="s">
        <v>379</v>
      </c>
      <c r="B38" s="319"/>
      <c r="C38" s="319"/>
      <c r="D38" s="319"/>
      <c r="E38" s="319"/>
      <c r="F38" s="320"/>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43251</v>
      </c>
      <c r="B49" s="124"/>
      <c r="C49" s="135"/>
      <c r="D49" s="124"/>
    </row>
    <row r="50" spans="1:7" x14ac:dyDescent="0.3">
      <c r="A50" s="308" t="s">
        <v>30</v>
      </c>
      <c r="B50" s="309" t="s">
        <v>31</v>
      </c>
      <c r="C50" s="309"/>
      <c r="D50" s="309" t="s">
        <v>46</v>
      </c>
      <c r="E50" s="310" t="s">
        <v>310</v>
      </c>
      <c r="F50" s="310" t="s">
        <v>360</v>
      </c>
      <c r="G50" s="127"/>
    </row>
    <row r="51" spans="1:7"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t="s">
        <v>32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2</v>
      </c>
      <c r="C73" s="218"/>
      <c r="D73" s="223"/>
      <c r="E73" s="116"/>
      <c r="F73" s="204"/>
      <c r="G73" s="214"/>
    </row>
    <row r="74" spans="1:7" s="112" customFormat="1" ht="238.5" customHeight="1" x14ac:dyDescent="0.3">
      <c r="A74" s="209" t="s">
        <v>393</v>
      </c>
      <c r="B74" s="130">
        <v>2</v>
      </c>
      <c r="C74" s="150" t="str">
        <f>IF(B74=0, -5, "0")</f>
        <v>0</v>
      </c>
      <c r="D74" s="352" t="s">
        <v>473</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8" t="s">
        <v>379</v>
      </c>
      <c r="B94" s="319"/>
      <c r="C94" s="319"/>
      <c r="D94" s="319"/>
      <c r="E94" s="319"/>
      <c r="F94" s="320"/>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2</v>
      </c>
      <c r="F99" s="283">
        <f>COUNTA('A1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68</v>
      </c>
    </row>
    <row r="103" spans="1:7" ht="18" x14ac:dyDescent="0.35">
      <c r="A103" s="42" t="s">
        <v>199</v>
      </c>
      <c r="B103" s="152"/>
      <c r="C103" s="153"/>
      <c r="D103" s="144">
        <f>D102/(COUNT(B88:C93,B53:C60,B65:C83,B95:C99)*2)</f>
        <v>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43251</v>
      </c>
      <c r="B106" s="124"/>
      <c r="C106" s="135"/>
      <c r="D106" s="124"/>
    </row>
    <row r="107" spans="1:7" x14ac:dyDescent="0.3">
      <c r="A107" s="308" t="s">
        <v>30</v>
      </c>
      <c r="B107" s="309" t="s">
        <v>31</v>
      </c>
      <c r="C107" s="309"/>
      <c r="D107" s="309" t="s">
        <v>46</v>
      </c>
      <c r="E107" s="310" t="s">
        <v>310</v>
      </c>
      <c r="F107" s="310" t="s">
        <v>360</v>
      </c>
    </row>
    <row r="108" spans="1:7"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438</v>
      </c>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v>2</v>
      </c>
      <c r="C129" s="213" t="str">
        <f>IF(B129=0, -5, "0")</f>
        <v>0</v>
      </c>
      <c r="D129" s="116" t="s">
        <v>439</v>
      </c>
      <c r="E129" s="116"/>
      <c r="F129" s="204"/>
      <c r="G129" s="127"/>
    </row>
    <row r="130" spans="1:7" x14ac:dyDescent="0.3">
      <c r="A130" s="70" t="s">
        <v>240</v>
      </c>
      <c r="B130" s="130">
        <v>2</v>
      </c>
      <c r="C130" s="131"/>
      <c r="D130" s="116"/>
      <c r="E130" s="106"/>
      <c r="F130" s="204"/>
    </row>
    <row r="131" spans="1:7" ht="30" x14ac:dyDescent="0.3">
      <c r="A131" s="209" t="s">
        <v>380</v>
      </c>
      <c r="B131" s="130">
        <v>2</v>
      </c>
      <c r="C131" s="213" t="str">
        <f>IF(B131=0, -5, "0")</f>
        <v>0</v>
      </c>
      <c r="D131" s="95"/>
      <c r="E131" s="95"/>
      <c r="F131" s="204"/>
      <c r="G131" s="127"/>
    </row>
    <row r="132" spans="1:7" ht="129.75" customHeight="1" x14ac:dyDescent="0.3">
      <c r="A132" s="210" t="s">
        <v>157</v>
      </c>
      <c r="B132" s="130">
        <v>2</v>
      </c>
      <c r="C132" s="150" t="str">
        <f>IF(B132=0, -5, "0")</f>
        <v>0</v>
      </c>
      <c r="D132" s="297" t="s">
        <v>440</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2</v>
      </c>
      <c r="F153" s="283">
        <f>COUNTA('A1 Exploitation'!F110:F152)</f>
        <v>2</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67</v>
      </c>
    </row>
    <row r="158" spans="1:7" ht="18" x14ac:dyDescent="0.35">
      <c r="A158" s="42" t="s">
        <v>200</v>
      </c>
      <c r="B158" s="152"/>
      <c r="C158" s="153"/>
      <c r="D158" s="144">
        <f>D157/(COUNT(B143:C147,B110:C116,B121:C138,B149:C153)*2)</f>
        <v>0.95714285714285718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43251</v>
      </c>
      <c r="B161" s="124"/>
      <c r="C161" s="135"/>
      <c r="D161" s="127"/>
    </row>
    <row r="162" spans="1:7" x14ac:dyDescent="0.3">
      <c r="A162" s="308" t="s">
        <v>30</v>
      </c>
      <c r="B162" s="309" t="s">
        <v>31</v>
      </c>
      <c r="C162" s="309"/>
      <c r="D162" s="309" t="s">
        <v>46</v>
      </c>
      <c r="E162" s="310" t="s">
        <v>310</v>
      </c>
      <c r="F162" s="310" t="s">
        <v>360</v>
      </c>
      <c r="G162" s="127"/>
    </row>
    <row r="163" spans="1:7"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33" x14ac:dyDescent="0.3">
      <c r="A178" s="4" t="s">
        <v>59</v>
      </c>
      <c r="B178" s="130">
        <v>1</v>
      </c>
      <c r="C178" s="130"/>
      <c r="D178" s="157" t="s">
        <v>469</v>
      </c>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73.5" customHeight="1" x14ac:dyDescent="0.3">
      <c r="A185" s="70" t="s">
        <v>136</v>
      </c>
      <c r="B185" s="130">
        <v>0</v>
      </c>
      <c r="C185" s="130"/>
      <c r="D185" s="297" t="s">
        <v>441</v>
      </c>
      <c r="E185" s="95" t="s">
        <v>454</v>
      </c>
      <c r="F185" s="204"/>
    </row>
    <row r="186" spans="1:7" ht="34.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58.5"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43</v>
      </c>
    </row>
    <row r="202" spans="1:7" x14ac:dyDescent="0.3">
      <c r="A202" s="5" t="s">
        <v>35</v>
      </c>
      <c r="B202" s="132"/>
      <c r="C202" s="133"/>
      <c r="D202" s="134">
        <f>D201/(COUNT(B176:C194,B196:C200)*2)</f>
        <v>0.93478260869565222</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43251</v>
      </c>
      <c r="B208" s="124"/>
      <c r="C208" s="135"/>
      <c r="D208" s="124"/>
    </row>
    <row r="209" spans="1:7" x14ac:dyDescent="0.3">
      <c r="A209" s="308" t="s">
        <v>30</v>
      </c>
      <c r="B209" s="309" t="s">
        <v>31</v>
      </c>
      <c r="C209" s="309"/>
      <c r="D209" s="309" t="s">
        <v>46</v>
      </c>
      <c r="E209" s="310" t="s">
        <v>310</v>
      </c>
      <c r="F209" s="310" t="s">
        <v>360</v>
      </c>
      <c r="G209" s="127"/>
    </row>
    <row r="210" spans="1:7"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ht="33" x14ac:dyDescent="0.3">
      <c r="A215" s="7" t="s">
        <v>141</v>
      </c>
      <c r="B215" s="130">
        <v>1</v>
      </c>
      <c r="C215" s="130"/>
      <c r="D215" s="95" t="s">
        <v>442</v>
      </c>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75.75" customHeight="1" x14ac:dyDescent="0.3">
      <c r="A228" s="4" t="s">
        <v>173</v>
      </c>
      <c r="B228" s="130">
        <v>1</v>
      </c>
      <c r="C228" s="136"/>
      <c r="D228" s="95" t="s">
        <v>474</v>
      </c>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33</v>
      </c>
    </row>
    <row r="245" spans="1:7" x14ac:dyDescent="0.3">
      <c r="A245" s="5" t="s">
        <v>35</v>
      </c>
      <c r="B245" s="132"/>
      <c r="C245" s="133"/>
      <c r="D245" s="134">
        <f>D244/(COUNT(B226:C243)*2)</f>
        <v>0.97058823529411764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1</v>
      </c>
      <c r="C254" s="131"/>
      <c r="D254" s="122" t="s">
        <v>443</v>
      </c>
      <c r="E254" s="106"/>
      <c r="F254" s="204"/>
    </row>
    <row r="255" spans="1:7" ht="66" x14ac:dyDescent="0.3">
      <c r="A255" s="70" t="s">
        <v>143</v>
      </c>
      <c r="B255" s="130">
        <v>1</v>
      </c>
      <c r="C255" s="130"/>
      <c r="D255" s="138" t="s">
        <v>475</v>
      </c>
      <c r="E255" s="94"/>
      <c r="F255" s="204"/>
    </row>
    <row r="256" spans="1:7" x14ac:dyDescent="0.3">
      <c r="A256" s="314" t="s">
        <v>379</v>
      </c>
      <c r="B256" s="314"/>
      <c r="C256" s="314"/>
      <c r="D256" s="314"/>
      <c r="E256" s="314"/>
      <c r="F256" s="314"/>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ht="33" x14ac:dyDescent="0.3">
      <c r="A260" s="219" t="s">
        <v>392</v>
      </c>
      <c r="B260" s="130">
        <v>0</v>
      </c>
      <c r="C260" s="131"/>
      <c r="D260" s="147" t="s">
        <v>445</v>
      </c>
      <c r="E260" s="292" t="s">
        <v>446</v>
      </c>
      <c r="F260" s="204"/>
      <c r="G260" s="127"/>
    </row>
    <row r="261" spans="1:7" ht="45" x14ac:dyDescent="0.3">
      <c r="A261" s="55" t="s">
        <v>249</v>
      </c>
      <c r="B261" s="280">
        <f>IF(D261=1, 2, IF(AND(D261&lt;1,D261&gt;0), 1, "0"))</f>
        <v>2</v>
      </c>
      <c r="C261" s="140"/>
      <c r="D261" s="281">
        <f>IFERROR(E261/F261,"N.A")</f>
        <v>1</v>
      </c>
      <c r="E261" s="282">
        <f>COUNTIF('A1 Exploitation'!F212:F260,"ok")</f>
        <v>3</v>
      </c>
      <c r="F261" s="283">
        <f>COUNTA('A1 Exploitation'!F212:F260)</f>
        <v>3</v>
      </c>
    </row>
    <row r="262" spans="1:7" x14ac:dyDescent="0.3">
      <c r="A262" s="5" t="s">
        <v>36</v>
      </c>
      <c r="B262" s="5"/>
      <c r="C262" s="5"/>
      <c r="D262" s="5">
        <f>SUM(B248:C255,B257:C261)</f>
        <v>22</v>
      </c>
    </row>
    <row r="263" spans="1:7" x14ac:dyDescent="0.3">
      <c r="A263" s="5" t="s">
        <v>35</v>
      </c>
      <c r="B263" s="132"/>
      <c r="C263" s="133"/>
      <c r="D263" s="134">
        <f>D262/(COUNT(B248:C255,B257:C261)*2)</f>
        <v>0.84615384615384615</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0.92500000000000004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43251</v>
      </c>
      <c r="B269" s="124"/>
      <c r="C269" s="135"/>
      <c r="D269" s="124"/>
      <c r="F269" s="206"/>
      <c r="G269" s="214"/>
    </row>
    <row r="270" spans="1:7" s="16" customFormat="1" x14ac:dyDescent="0.3">
      <c r="A270" s="308" t="s">
        <v>30</v>
      </c>
      <c r="B270" s="309" t="s">
        <v>31</v>
      </c>
      <c r="C270" s="309"/>
      <c r="D270" s="309" t="s">
        <v>46</v>
      </c>
      <c r="E270" s="310" t="s">
        <v>310</v>
      </c>
      <c r="F270" s="310" t="s">
        <v>360</v>
      </c>
      <c r="G270" s="214"/>
    </row>
    <row r="271" spans="1:7" s="16" customForma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3" x14ac:dyDescent="0.3">
      <c r="A279" s="10" t="s">
        <v>174</v>
      </c>
      <c r="B279" s="130">
        <v>0</v>
      </c>
      <c r="C279" s="130"/>
      <c r="D279" s="116" t="s">
        <v>476</v>
      </c>
      <c r="E279" s="106" t="s">
        <v>444</v>
      </c>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22</v>
      </c>
      <c r="F285" s="206"/>
      <c r="G285" s="214"/>
    </row>
    <row r="286" spans="1:7" s="16" customFormat="1" x14ac:dyDescent="0.3">
      <c r="A286" s="5" t="s">
        <v>35</v>
      </c>
      <c r="B286" s="132"/>
      <c r="C286" s="133"/>
      <c r="D286" s="134">
        <f>D285/(COUNT(B273:C284)*2)</f>
        <v>0.91666666666666663</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1</v>
      </c>
      <c r="C289" s="131"/>
      <c r="D289" s="16" t="s">
        <v>447</v>
      </c>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ht="33" x14ac:dyDescent="0.3">
      <c r="A292" s="70" t="s">
        <v>268</v>
      </c>
      <c r="B292" s="130">
        <v>0</v>
      </c>
      <c r="C292" s="130"/>
      <c r="D292" s="165" t="s">
        <v>455</v>
      </c>
      <c r="E292" s="116" t="s">
        <v>449</v>
      </c>
      <c r="F292" s="204"/>
      <c r="G292" s="214"/>
    </row>
    <row r="293" spans="1:7" s="16" customFormat="1" ht="117.75" customHeight="1" x14ac:dyDescent="0.3">
      <c r="A293" s="70" t="s">
        <v>136</v>
      </c>
      <c r="B293" s="130">
        <v>0</v>
      </c>
      <c r="C293" s="130"/>
      <c r="D293" s="165" t="s">
        <v>470</v>
      </c>
      <c r="E293" s="116" t="s">
        <v>477</v>
      </c>
      <c r="F293" s="204"/>
      <c r="G293" s="214"/>
    </row>
    <row r="294" spans="1:7" s="16" customFormat="1" ht="17.25" x14ac:dyDescent="0.35">
      <c r="A294" s="261" t="s">
        <v>7</v>
      </c>
      <c r="B294" s="130">
        <v>2</v>
      </c>
      <c r="C294" s="136" t="str">
        <f>IF(B294=0, -10, IF(B294=1, -5, "0"))</f>
        <v>0</v>
      </c>
      <c r="D294" s="165"/>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ht="33" x14ac:dyDescent="0.3">
      <c r="A312" s="219" t="s">
        <v>392</v>
      </c>
      <c r="B312" s="130">
        <v>1</v>
      </c>
      <c r="C312" s="213"/>
      <c r="D312" s="165" t="s">
        <v>448</v>
      </c>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1</v>
      </c>
      <c r="F313" s="283">
        <f>COUNTA('A1 Exploitation'!F273:F312)</f>
        <v>1</v>
      </c>
      <c r="G313" s="214"/>
    </row>
    <row r="314" spans="1:7" s="16" customFormat="1" x14ac:dyDescent="0.3">
      <c r="A314" s="5" t="s">
        <v>36</v>
      </c>
      <c r="B314" s="5"/>
      <c r="C314" s="5"/>
      <c r="D314" s="5">
        <f>SUM(B289:C307,B309:C313)</f>
        <v>42</v>
      </c>
      <c r="F314" s="206"/>
      <c r="G314" s="214"/>
    </row>
    <row r="315" spans="1:7" s="16" customFormat="1" x14ac:dyDescent="0.3">
      <c r="A315" s="5" t="s">
        <v>35</v>
      </c>
      <c r="B315" s="132"/>
      <c r="C315" s="133"/>
      <c r="D315" s="134">
        <f>D314/(COUNT(B289:C307,B309:C313)*2)</f>
        <v>0.875</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0.88888888888888884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43251</v>
      </c>
      <c r="B321" s="124"/>
      <c r="C321" s="135"/>
      <c r="D321" s="127"/>
    </row>
    <row r="322" spans="1:7" x14ac:dyDescent="0.3">
      <c r="A322" s="308" t="s">
        <v>30</v>
      </c>
      <c r="B322" s="309" t="s">
        <v>31</v>
      </c>
      <c r="C322" s="309"/>
      <c r="D322" s="309" t="s">
        <v>46</v>
      </c>
      <c r="E322" s="310" t="s">
        <v>310</v>
      </c>
      <c r="F322" s="310" t="s">
        <v>360</v>
      </c>
      <c r="G322" s="127"/>
    </row>
    <row r="323" spans="1:7"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ht="54" customHeight="1" x14ac:dyDescent="0.3">
      <c r="A341" s="70" t="s">
        <v>98</v>
      </c>
      <c r="B341" s="130">
        <v>1</v>
      </c>
      <c r="C341" s="131"/>
      <c r="D341" s="165" t="s">
        <v>452</v>
      </c>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31</v>
      </c>
    </row>
    <row r="355" spans="1:7" x14ac:dyDescent="0.3">
      <c r="A355" s="5" t="s">
        <v>35</v>
      </c>
      <c r="B355" s="132"/>
      <c r="C355" s="133"/>
      <c r="D355" s="134">
        <f>D354/(COUNT(B337:C348,B350:C353)*2)</f>
        <v>0.96875</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43251</v>
      </c>
      <c r="B361" s="124"/>
      <c r="C361" s="135"/>
      <c r="D361" s="124"/>
    </row>
    <row r="362" spans="1:7" x14ac:dyDescent="0.3">
      <c r="A362" s="308" t="s">
        <v>30</v>
      </c>
      <c r="B362" s="309" t="s">
        <v>31</v>
      </c>
      <c r="C362" s="309"/>
      <c r="D362" s="309" t="s">
        <v>46</v>
      </c>
      <c r="E362" s="310" t="s">
        <v>310</v>
      </c>
      <c r="F362" s="310" t="s">
        <v>360</v>
      </c>
      <c r="G362" s="127"/>
    </row>
    <row r="363" spans="1:7"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43251</v>
      </c>
      <c r="B394" s="124"/>
      <c r="C394" s="135"/>
      <c r="D394" s="127"/>
      <c r="G394" s="127"/>
    </row>
    <row r="395" spans="1:7" x14ac:dyDescent="0.3">
      <c r="A395" s="308" t="s">
        <v>30</v>
      </c>
      <c r="B395" s="309" t="s">
        <v>31</v>
      </c>
      <c r="C395" s="309"/>
      <c r="D395" s="309" t="s">
        <v>46</v>
      </c>
      <c r="E395" s="310" t="s">
        <v>310</v>
      </c>
      <c r="F395" s="310" t="s">
        <v>360</v>
      </c>
      <c r="G395" s="127"/>
    </row>
    <row r="396" spans="1:7"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87" customHeight="1" x14ac:dyDescent="0.3">
      <c r="A405" s="272" t="s">
        <v>406</v>
      </c>
      <c r="B405" s="130">
        <v>1</v>
      </c>
      <c r="C405" s="136" t="str">
        <f>IF(B405=0, -10, "0")</f>
        <v>0</v>
      </c>
      <c r="D405" s="116" t="s">
        <v>471</v>
      </c>
      <c r="E405" s="95"/>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0</v>
      </c>
      <c r="C410" s="130"/>
      <c r="D410" s="165" t="s">
        <v>478</v>
      </c>
      <c r="E410" s="95" t="s">
        <v>449</v>
      </c>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12</v>
      </c>
    </row>
    <row r="418" spans="1:16382" x14ac:dyDescent="0.3">
      <c r="A418" s="5" t="s">
        <v>35</v>
      </c>
      <c r="B418" s="132"/>
      <c r="C418" s="132"/>
      <c r="D418" s="169">
        <f>D417/(COUNT(B410:C416)*2)</f>
        <v>0.8571428571428571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2</v>
      </c>
      <c r="C436" s="130"/>
      <c r="D436" s="129"/>
      <c r="E436" s="94"/>
      <c r="F436" s="204"/>
      <c r="G436" s="233"/>
    </row>
    <row r="437" spans="1:7" ht="49.5" x14ac:dyDescent="0.3">
      <c r="A437" s="10" t="s">
        <v>391</v>
      </c>
      <c r="B437" s="130">
        <v>0</v>
      </c>
      <c r="C437" s="130"/>
      <c r="D437" s="129" t="s">
        <v>479</v>
      </c>
      <c r="E437" s="95" t="s">
        <v>450</v>
      </c>
      <c r="F437" s="204"/>
      <c r="G437" s="12"/>
    </row>
    <row r="438" spans="1:7" ht="49.5" x14ac:dyDescent="0.3">
      <c r="A438" s="10" t="s">
        <v>392</v>
      </c>
      <c r="B438" s="130">
        <v>1</v>
      </c>
      <c r="C438" s="150" t="str">
        <f>IF(B438=0, -5, "0")</f>
        <v>0</v>
      </c>
      <c r="D438" s="129" t="s">
        <v>480</v>
      </c>
      <c r="E438" s="94"/>
      <c r="F438" s="204"/>
      <c r="G438" s="12"/>
    </row>
    <row r="439" spans="1:7" ht="45" x14ac:dyDescent="0.3">
      <c r="A439" s="4" t="s">
        <v>249</v>
      </c>
      <c r="B439" s="280">
        <f>IF(D439=1, 2, IF(AND(D439&lt;1,D439&gt;0), 1, "0"))</f>
        <v>1</v>
      </c>
      <c r="C439" s="130"/>
      <c r="D439" s="281">
        <f>IFERROR(E439/F439,"N.A")</f>
        <v>0.66666666666666663</v>
      </c>
      <c r="E439" s="282">
        <f>COUNTIF('A1 Exploitation'!F398:F438,"ok")</f>
        <v>2</v>
      </c>
      <c r="F439" s="283">
        <f>COUNTA('A1 Exploitation'!F398:F438)</f>
        <v>3</v>
      </c>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0.77777777777777779</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D443/(COUNT(B430:C434,B410:C416,B421:C425,B398:C405,B436:C439)*2)</f>
        <v>0.87931034482758619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43251</v>
      </c>
      <c r="B447" s="124"/>
      <c r="C447" s="135"/>
      <c r="D447" s="124"/>
    </row>
    <row r="448" spans="1:7" x14ac:dyDescent="0.3">
      <c r="A448" s="308" t="s">
        <v>30</v>
      </c>
      <c r="B448" s="309" t="s">
        <v>31</v>
      </c>
      <c r="C448" s="309"/>
      <c r="D448" s="309" t="s">
        <v>46</v>
      </c>
      <c r="E448" s="310" t="s">
        <v>310</v>
      </c>
      <c r="F448" s="310" t="s">
        <v>360</v>
      </c>
      <c r="G448" s="127"/>
    </row>
    <row r="449" spans="1:6"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ht="49.5" x14ac:dyDescent="0.3">
      <c r="A461" s="209" t="s">
        <v>114</v>
      </c>
      <c r="B461" s="130">
        <v>1</v>
      </c>
      <c r="C461" s="150" t="str">
        <f>IF(B461=0, -5, "0")</f>
        <v>0</v>
      </c>
      <c r="D461" s="95" t="s">
        <v>451</v>
      </c>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49.5" x14ac:dyDescent="0.3">
      <c r="A464" s="70" t="s">
        <v>133</v>
      </c>
      <c r="B464" s="130">
        <v>1</v>
      </c>
      <c r="C464" s="130"/>
      <c r="D464" s="95" t="s">
        <v>481</v>
      </c>
      <c r="E464" s="94"/>
      <c r="F464" s="204"/>
    </row>
    <row r="465" spans="1:7" ht="17.25" x14ac:dyDescent="0.35">
      <c r="A465" s="261" t="s">
        <v>57</v>
      </c>
      <c r="B465" s="130" t="s">
        <v>32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24</v>
      </c>
    </row>
    <row r="478" spans="1:7" x14ac:dyDescent="0.3">
      <c r="A478" s="5" t="s">
        <v>35</v>
      </c>
      <c r="B478" s="132"/>
      <c r="C478" s="133"/>
      <c r="D478" s="134">
        <f>D477/(COUNT(B461:C470,B472:C476)*2)</f>
        <v>0.92307692307692313</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0.94736842105263153</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43251</v>
      </c>
      <c r="B484" s="124"/>
      <c r="C484" s="135"/>
      <c r="D484" s="124"/>
    </row>
    <row r="485" spans="1:7" x14ac:dyDescent="0.3">
      <c r="A485" s="308" t="s">
        <v>30</v>
      </c>
      <c r="B485" s="309" t="s">
        <v>31</v>
      </c>
      <c r="C485" s="309"/>
      <c r="D485" s="309" t="s">
        <v>46</v>
      </c>
      <c r="E485" s="310" t="s">
        <v>310</v>
      </c>
      <c r="F485" s="310" t="s">
        <v>360</v>
      </c>
      <c r="G485" s="127"/>
    </row>
    <row r="486" spans="1:7" x14ac:dyDescent="0.3">
      <c r="A486" s="308"/>
      <c r="B486" s="41" t="s">
        <v>34</v>
      </c>
      <c r="C486" s="41" t="s">
        <v>33</v>
      </c>
      <c r="D486" s="309"/>
      <c r="E486" s="310"/>
      <c r="F486" s="310"/>
    </row>
    <row r="487" spans="1:7" ht="18" x14ac:dyDescent="0.3">
      <c r="A487" s="194" t="s">
        <v>368</v>
      </c>
      <c r="B487" s="195"/>
      <c r="C487" s="195"/>
      <c r="D487" s="195"/>
      <c r="E487" s="195"/>
      <c r="F487" s="197"/>
    </row>
    <row r="488" spans="1:7" ht="33" customHeight="1" x14ac:dyDescent="0.3">
      <c r="A488" s="4" t="s">
        <v>263</v>
      </c>
      <c r="B488" s="130">
        <v>2</v>
      </c>
      <c r="C488" s="130"/>
      <c r="D488" s="95"/>
      <c r="E488" s="94"/>
      <c r="F488" s="204"/>
    </row>
    <row r="489" spans="1:7" ht="32.2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43251</v>
      </c>
      <c r="B506" s="124"/>
      <c r="C506" s="135"/>
      <c r="D506" s="124"/>
    </row>
    <row r="507" spans="1:7" x14ac:dyDescent="0.3">
      <c r="A507" s="308" t="s">
        <v>30</v>
      </c>
      <c r="B507" s="309" t="s">
        <v>31</v>
      </c>
      <c r="C507" s="309"/>
      <c r="D507" s="309" t="s">
        <v>46</v>
      </c>
      <c r="E507" s="310" t="s">
        <v>310</v>
      </c>
      <c r="F507" s="310" t="s">
        <v>360</v>
      </c>
      <c r="G507" s="127"/>
    </row>
    <row r="508" spans="1:7" x14ac:dyDescent="0.3">
      <c r="A508" s="308"/>
      <c r="B508" s="41" t="s">
        <v>34</v>
      </c>
      <c r="C508" s="41" t="s">
        <v>33</v>
      </c>
      <c r="D508" s="351"/>
      <c r="E508" s="310"/>
      <c r="F508" s="310"/>
    </row>
    <row r="509" spans="1:7" x14ac:dyDescent="0.3">
      <c r="A509" s="6" t="s">
        <v>15</v>
      </c>
      <c r="B509" s="130">
        <v>2</v>
      </c>
      <c r="C509" s="130"/>
      <c r="D509" s="95"/>
      <c r="E509" s="94"/>
      <c r="F509" s="204"/>
    </row>
    <row r="510" spans="1:7" ht="49.5" x14ac:dyDescent="0.3">
      <c r="A510" s="9" t="s">
        <v>218</v>
      </c>
      <c r="B510" s="130">
        <v>1</v>
      </c>
      <c r="C510" s="130"/>
      <c r="D510" s="123" t="s">
        <v>453</v>
      </c>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43251</v>
      </c>
      <c r="B517" s="124"/>
      <c r="C517" s="135"/>
      <c r="D517" s="124"/>
    </row>
    <row r="518" spans="1:7" x14ac:dyDescent="0.3">
      <c r="A518" s="308" t="s">
        <v>30</v>
      </c>
      <c r="B518" s="309" t="s">
        <v>31</v>
      </c>
      <c r="C518" s="309"/>
      <c r="D518" s="309" t="s">
        <v>46</v>
      </c>
      <c r="E518" s="310" t="s">
        <v>310</v>
      </c>
      <c r="F518" s="310" t="s">
        <v>360</v>
      </c>
      <c r="G518" s="127"/>
    </row>
    <row r="519" spans="1:7" x14ac:dyDescent="0.3">
      <c r="A519" s="308"/>
      <c r="B519" s="41" t="s">
        <v>34</v>
      </c>
      <c r="C519" s="41" t="s">
        <v>33</v>
      </c>
      <c r="D519" s="351"/>
      <c r="E519" s="310"/>
      <c r="F519" s="310"/>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COUNTA('A1 Exploitation'!F520:F531)</f>
        <v>1</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43251</v>
      </c>
      <c r="B537" s="124"/>
      <c r="C537" s="135"/>
      <c r="D537" s="124"/>
      <c r="G537" s="127"/>
    </row>
    <row r="538" spans="1:7" x14ac:dyDescent="0.3">
      <c r="A538" s="308" t="s">
        <v>30</v>
      </c>
      <c r="B538" s="309" t="s">
        <v>31</v>
      </c>
      <c r="C538" s="309"/>
      <c r="D538" s="309" t="s">
        <v>46</v>
      </c>
      <c r="E538" s="310" t="s">
        <v>310</v>
      </c>
      <c r="F538" s="310" t="s">
        <v>360</v>
      </c>
      <c r="G538" s="127"/>
    </row>
    <row r="539" spans="1:7" x14ac:dyDescent="0.3">
      <c r="A539" s="308"/>
      <c r="B539" s="41" t="s">
        <v>34</v>
      </c>
      <c r="C539" s="41" t="s">
        <v>33</v>
      </c>
      <c r="D539" s="351"/>
      <c r="E539" s="310"/>
      <c r="F539" s="310"/>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0.97619047619047616</v>
      </c>
    </row>
    <row r="548" spans="1:4" ht="22.5" x14ac:dyDescent="0.45">
      <c r="A548" s="35" t="s">
        <v>45</v>
      </c>
      <c r="B548" s="181"/>
      <c r="C548" s="182"/>
      <c r="D548" s="183">
        <f>SUM(D544,D533,D513,D502,D443,D390,D357,D45,D317,D265,D157,D480,D204,D102)</f>
        <v>577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0.94901315789473684</v>
      </c>
    </row>
  </sheetData>
  <sheetProtection algorithmName="SHA-512" hashValue="UrvKaWl9umL5wWZdZ7ZN3p6lqopMZNYVxDU4UTtnWdChUdNBDIRGGg5oJKS5wama2gOgCJxKWpnX/B6vtUbP6w==" saltValue="h41YA0/tsBuqIjHkwBFSmw=="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451:B456 B53:B60 B65:B83 B88:B93 B39:B40 B110:B116 B121:B138 B143:B147 B95:B98 B165:B171 B176:B194 B149:B152 B212:B221 B226:B243 B248:B255 B196:B199 B273:B284 B289:B307 B257:B260 B540:B542 B337:B348 B309:B312 B325:B332 B365:B372 B350:B352 B377:B382 B410:B416 B398:B405 B430:B434 B384:B385 B421:B425 B461:B470 B436:B438 B488:B492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7" orientation="portrait" r:id="rId1"/>
  <rowBreaks count="5" manualBreakCount="5">
    <brk id="86" max="6" man="1"/>
    <brk id="206" max="6" man="1"/>
    <brk id="267" max="6" man="1"/>
    <brk id="392" max="6" man="1"/>
    <brk id="515"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8" t="s">
        <v>50</v>
      </c>
      <c r="B6" s="348"/>
      <c r="C6" s="348"/>
      <c r="D6" s="348"/>
      <c r="E6" s="348"/>
      <c r="F6" s="348"/>
      <c r="G6" s="125"/>
    </row>
    <row r="7" spans="1:7" s="12" customFormat="1" ht="21.75" customHeight="1" x14ac:dyDescent="0.45">
      <c r="A7" s="329" t="str">
        <f>'A2 Exploitation'!A8:F8</f>
        <v>KSAR SAID</v>
      </c>
      <c r="B7" s="329"/>
      <c r="C7" s="329"/>
      <c r="D7" s="329"/>
      <c r="E7" s="329"/>
      <c r="F7" s="329"/>
      <c r="G7" s="125"/>
    </row>
    <row r="8" spans="1:7" s="12" customFormat="1" ht="24" x14ac:dyDescent="0.45">
      <c r="A8" s="14" t="s">
        <v>42</v>
      </c>
      <c r="B8" s="349" t="str">
        <f>'A2 Exploitation'!B9:F9</f>
        <v>M Dhia Mechlaoui</v>
      </c>
      <c r="C8" s="349"/>
      <c r="D8" s="349"/>
      <c r="E8" s="349"/>
      <c r="F8" s="349"/>
      <c r="G8" s="125"/>
    </row>
    <row r="9" spans="1:7" s="12" customFormat="1" ht="24" x14ac:dyDescent="0.45">
      <c r="A9" s="15" t="s">
        <v>44</v>
      </c>
      <c r="B9" s="350" t="str">
        <f>'A2 Exploitation'!B10:F10</f>
        <v>Directeur magasin et Chefs rayons</v>
      </c>
      <c r="C9" s="350"/>
      <c r="D9" s="350"/>
      <c r="E9" s="350"/>
      <c r="F9" s="350"/>
      <c r="G9" s="125"/>
    </row>
    <row r="10" spans="1:7" s="12" customFormat="1" ht="24" x14ac:dyDescent="0.45">
      <c r="A10" s="14" t="s">
        <v>43</v>
      </c>
      <c r="B10" s="347">
        <f>'A2 Exploitation'!B11:F11</f>
        <v>43251</v>
      </c>
      <c r="C10" s="347"/>
      <c r="D10" s="347"/>
      <c r="E10" s="347"/>
      <c r="F10" s="347"/>
      <c r="G10" s="125"/>
    </row>
    <row r="11" spans="1:7" s="12" customFormat="1" ht="24" x14ac:dyDescent="0.45">
      <c r="A11" s="14" t="s">
        <v>294</v>
      </c>
      <c r="B11" s="346">
        <f>D199</f>
        <v>0.9358974358974359</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3" t="s">
        <v>36</v>
      </c>
      <c r="B22" s="339"/>
      <c r="C22" s="340"/>
      <c r="D22" s="250">
        <f>SUM(B17:C21)</f>
        <v>10</v>
      </c>
    </row>
    <row r="23" spans="1:7" x14ac:dyDescent="0.3">
      <c r="A23" s="334" t="s">
        <v>295</v>
      </c>
      <c r="B23" s="335"/>
      <c r="C23" s="336"/>
      <c r="D23" s="33">
        <f>D22/(COUNT(B17:C21)*2)</f>
        <v>1</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4" t="s">
        <v>36</v>
      </c>
      <c r="B33" s="335"/>
      <c r="C33" s="336"/>
      <c r="D33" s="248">
        <f>SUM(B26:C32)</f>
        <v>14</v>
      </c>
    </row>
    <row r="34" spans="1:7" x14ac:dyDescent="0.3">
      <c r="A34" s="334" t="s">
        <v>295</v>
      </c>
      <c r="B34" s="335"/>
      <c r="C34" s="336"/>
      <c r="D34" s="33">
        <f>D33/(COUNT(B26:C32)*2)</f>
        <v>1</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4" t="s">
        <v>36</v>
      </c>
      <c r="B42" s="335"/>
      <c r="C42" s="336"/>
      <c r="D42" s="248">
        <f>SUM(B37:C41)</f>
        <v>10</v>
      </c>
      <c r="E42" s="13"/>
      <c r="F42" s="13"/>
      <c r="G42" s="126"/>
    </row>
    <row r="43" spans="1:7" s="22" customFormat="1" x14ac:dyDescent="0.3">
      <c r="A43" s="334" t="s">
        <v>295</v>
      </c>
      <c r="B43" s="335"/>
      <c r="C43" s="336"/>
      <c r="D43" s="33">
        <f>D42/(COUNT(B37:C41)*2)</f>
        <v>1</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457</v>
      </c>
      <c r="E50" s="94"/>
      <c r="F50" s="94"/>
    </row>
    <row r="51" spans="1:7" ht="18" x14ac:dyDescent="0.35">
      <c r="A51" s="40" t="s">
        <v>296</v>
      </c>
      <c r="B51" s="94">
        <v>2</v>
      </c>
      <c r="C51" s="120" t="str">
        <f>IF(B51=0, -5, "0")</f>
        <v>0</v>
      </c>
      <c r="D51" s="98"/>
      <c r="E51" s="94"/>
      <c r="F51" s="94"/>
    </row>
    <row r="52" spans="1:7" x14ac:dyDescent="0.3">
      <c r="A52" s="334" t="s">
        <v>36</v>
      </c>
      <c r="B52" s="335"/>
      <c r="C52" s="336"/>
      <c r="D52" s="248">
        <f>SUM(B46:C51)</f>
        <v>12</v>
      </c>
    </row>
    <row r="53" spans="1:7" x14ac:dyDescent="0.3">
      <c r="A53" s="334" t="s">
        <v>295</v>
      </c>
      <c r="B53" s="335"/>
      <c r="C53" s="336"/>
      <c r="D53" s="33">
        <f>D52/(COUNT(B46:C51)*2)</f>
        <v>1</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v>0</v>
      </c>
      <c r="C56" s="120">
        <f>IF(B56=0, -5, "0")</f>
        <v>-5</v>
      </c>
      <c r="D56" s="95" t="s">
        <v>458</v>
      </c>
      <c r="E56" s="95" t="s">
        <v>459</v>
      </c>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4" t="s">
        <v>36</v>
      </c>
      <c r="B63" s="335"/>
      <c r="C63" s="336"/>
      <c r="D63" s="248">
        <f>SUM(B56:C62)</f>
        <v>7</v>
      </c>
    </row>
    <row r="64" spans="1:7" x14ac:dyDescent="0.3">
      <c r="A64" s="334" t="s">
        <v>295</v>
      </c>
      <c r="B64" s="335"/>
      <c r="C64" s="336"/>
      <c r="D64" s="33">
        <f>D63/(COUNT(B56:C62)*2)</f>
        <v>0.4375</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2</v>
      </c>
      <c r="C67" s="101"/>
      <c r="D67" s="102"/>
      <c r="E67" s="102"/>
      <c r="F67" s="94"/>
    </row>
    <row r="68" spans="1:7" ht="34.5" x14ac:dyDescent="0.4">
      <c r="A68" s="17" t="s">
        <v>272</v>
      </c>
      <c r="B68" s="100">
        <v>1</v>
      </c>
      <c r="C68" s="101"/>
      <c r="D68" s="95" t="s">
        <v>464</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5" t="s">
        <v>460</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4" t="s">
        <v>36</v>
      </c>
      <c r="B84" s="335"/>
      <c r="C84" s="336"/>
      <c r="D84" s="248">
        <f>SUM(B67:C83)</f>
        <v>27</v>
      </c>
    </row>
    <row r="85" spans="1:7" x14ac:dyDescent="0.3">
      <c r="A85" s="334" t="s">
        <v>295</v>
      </c>
      <c r="B85" s="335"/>
      <c r="C85" s="336"/>
      <c r="D85" s="33">
        <f>D84/(COUNT(B67:C83)*2)</f>
        <v>0.9642857142857143</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1</v>
      </c>
      <c r="C95" s="94"/>
      <c r="D95" s="122" t="s">
        <v>472</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456</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4" t="s">
        <v>36</v>
      </c>
      <c r="B102" s="335"/>
      <c r="C102" s="336"/>
      <c r="D102" s="248">
        <f>SUM(B88:C101)</f>
        <v>27</v>
      </c>
    </row>
    <row r="103" spans="1:7" x14ac:dyDescent="0.3">
      <c r="A103" s="334" t="s">
        <v>295</v>
      </c>
      <c r="B103" s="335"/>
      <c r="C103" s="336"/>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106.5" customHeight="1" x14ac:dyDescent="0.35">
      <c r="A115" s="46" t="s">
        <v>312</v>
      </c>
      <c r="B115" s="110">
        <v>2</v>
      </c>
      <c r="C115" s="120" t="str">
        <f>IF(B115=0, -5, "0")</f>
        <v>0</v>
      </c>
      <c r="D115" s="95" t="s">
        <v>461</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4" t="s">
        <v>36</v>
      </c>
      <c r="B118" s="335"/>
      <c r="C118" s="336"/>
      <c r="D118" s="248">
        <f>SUM(B107:C117)</f>
        <v>22</v>
      </c>
      <c r="E118" s="13"/>
      <c r="F118" s="13"/>
      <c r="G118" s="126"/>
    </row>
    <row r="119" spans="1:7" s="22" customFormat="1" x14ac:dyDescent="0.3">
      <c r="A119" s="334" t="s">
        <v>295</v>
      </c>
      <c r="B119" s="335"/>
      <c r="C119" s="336"/>
      <c r="D119" s="33">
        <f>D118/(COUNT(B107:C117)*2)</f>
        <v>1</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462</v>
      </c>
      <c r="E128" s="95"/>
      <c r="F128" s="94"/>
    </row>
    <row r="129" spans="1:7" x14ac:dyDescent="0.3">
      <c r="A129" s="20" t="s">
        <v>166</v>
      </c>
      <c r="B129" s="111">
        <v>2</v>
      </c>
      <c r="C129" s="121"/>
      <c r="D129" s="95"/>
      <c r="E129" s="95"/>
      <c r="F129" s="94"/>
    </row>
    <row r="130" spans="1:7" ht="105.75" customHeight="1" x14ac:dyDescent="0.35">
      <c r="A130" s="43" t="s">
        <v>194</v>
      </c>
      <c r="B130" s="111">
        <v>2</v>
      </c>
      <c r="C130" s="120" t="str">
        <f>IF(B130=0, -5, "0")</f>
        <v>0</v>
      </c>
      <c r="D130" s="95" t="s">
        <v>463</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4" t="s">
        <v>36</v>
      </c>
      <c r="B133" s="335"/>
      <c r="C133" s="336"/>
      <c r="D133" s="248">
        <f>SUM(B122:C132)</f>
        <v>22</v>
      </c>
    </row>
    <row r="134" spans="1:7" x14ac:dyDescent="0.3">
      <c r="A134" s="334" t="s">
        <v>295</v>
      </c>
      <c r="B134" s="335"/>
      <c r="C134" s="336"/>
      <c r="D134" s="32">
        <f>D133/(COUNT(B122:C132)*2)</f>
        <v>1</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ht="33" x14ac:dyDescent="0.3">
      <c r="A146" s="23" t="s">
        <v>95</v>
      </c>
      <c r="B146" s="110">
        <v>0</v>
      </c>
      <c r="C146" s="95"/>
      <c r="D146" s="95" t="s">
        <v>465</v>
      </c>
      <c r="E146" s="94" t="s">
        <v>466</v>
      </c>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4" t="s">
        <v>36</v>
      </c>
      <c r="B149" s="335"/>
      <c r="C149" s="336"/>
      <c r="D149" s="248">
        <f>SUM(B137:C148)</f>
        <v>22</v>
      </c>
    </row>
    <row r="150" spans="1:7" x14ac:dyDescent="0.3">
      <c r="A150" s="334" t="s">
        <v>295</v>
      </c>
      <c r="B150" s="335"/>
      <c r="C150" s="336"/>
      <c r="D150" s="33">
        <f>D149/(COUNT(B137:C148)*2)</f>
        <v>0.91666666666666663</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4" t="s">
        <v>36</v>
      </c>
      <c r="B161" s="339"/>
      <c r="C161" s="340"/>
      <c r="D161" s="250">
        <f>SUM(B153:C160)</f>
        <v>16</v>
      </c>
    </row>
    <row r="162" spans="1:7" x14ac:dyDescent="0.3">
      <c r="A162" s="334" t="s">
        <v>295</v>
      </c>
      <c r="B162" s="335"/>
      <c r="C162" s="336"/>
      <c r="D162" s="33">
        <f>D161/(COUNT(B153:C160)*2)</f>
        <v>1</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4" t="s">
        <v>36</v>
      </c>
      <c r="B169" s="335"/>
      <c r="C169" s="336"/>
      <c r="D169" s="248">
        <f>SUM(B165:C168)</f>
        <v>8</v>
      </c>
    </row>
    <row r="170" spans="1:7" x14ac:dyDescent="0.3">
      <c r="A170" s="334" t="s">
        <v>295</v>
      </c>
      <c r="B170" s="335"/>
      <c r="C170" s="336"/>
      <c r="D170" s="33">
        <f>D169/(COUNT(B165:C168)*2)</f>
        <v>1</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4" t="s">
        <v>36</v>
      </c>
      <c r="B177" s="335"/>
      <c r="C177" s="336"/>
      <c r="D177" s="248">
        <f>SUM(B173:C176)</f>
        <v>8</v>
      </c>
    </row>
    <row r="178" spans="1:7" x14ac:dyDescent="0.3">
      <c r="A178" s="334" t="s">
        <v>295</v>
      </c>
      <c r="B178" s="335"/>
      <c r="C178" s="336"/>
      <c r="D178" s="33">
        <f>D177/(COUNT(B173:C176)*2)</f>
        <v>1</v>
      </c>
    </row>
    <row r="179" spans="1:7" s="22" customFormat="1" x14ac:dyDescent="0.3">
      <c r="A179" s="26"/>
      <c r="B179" s="27"/>
      <c r="C179" s="27"/>
      <c r="D179" s="28"/>
      <c r="G179" s="126"/>
    </row>
    <row r="180" spans="1:7" ht="19.5" x14ac:dyDescent="0.4">
      <c r="A180" s="332" t="s">
        <v>78</v>
      </c>
      <c r="B180" s="333"/>
      <c r="C180" s="333"/>
      <c r="D180" s="333"/>
      <c r="E180" s="333"/>
      <c r="F180" s="333"/>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4" t="s">
        <v>36</v>
      </c>
      <c r="B186" s="335"/>
      <c r="C186" s="336"/>
      <c r="D186" s="248">
        <f>SUM(B181:C185)</f>
        <v>10</v>
      </c>
    </row>
    <row r="187" spans="1:7" x14ac:dyDescent="0.3">
      <c r="A187" s="334" t="s">
        <v>295</v>
      </c>
      <c r="B187" s="335"/>
      <c r="C187" s="336"/>
      <c r="D187" s="33">
        <f>D186/(COUNT(B181:C185)*2)</f>
        <v>1</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66" x14ac:dyDescent="0.3">
      <c r="A192" s="20" t="s">
        <v>311</v>
      </c>
      <c r="B192" s="94">
        <v>0</v>
      </c>
      <c r="C192" s="94"/>
      <c r="D192" s="95" t="s">
        <v>467</v>
      </c>
      <c r="E192" s="94" t="s">
        <v>468</v>
      </c>
      <c r="F192" s="94"/>
    </row>
    <row r="193" spans="1:6" x14ac:dyDescent="0.3">
      <c r="A193" s="53" t="s">
        <v>189</v>
      </c>
      <c r="B193" s="94">
        <v>2</v>
      </c>
      <c r="C193" s="94"/>
      <c r="D193" s="94"/>
      <c r="E193" s="94"/>
      <c r="F193" s="94"/>
    </row>
    <row r="194" spans="1:6" x14ac:dyDescent="0.3">
      <c r="A194" s="334" t="s">
        <v>36</v>
      </c>
      <c r="B194" s="335"/>
      <c r="C194" s="336"/>
      <c r="D194" s="54">
        <f>SUM(B190:C193)</f>
        <v>4</v>
      </c>
    </row>
    <row r="195" spans="1:6" x14ac:dyDescent="0.3">
      <c r="A195" s="334" t="s">
        <v>295</v>
      </c>
      <c r="B195" s="335"/>
      <c r="C195" s="336"/>
      <c r="D195" s="33">
        <f>D194/(COUNT(B190:C193)*2)</f>
        <v>0.66666666666666663</v>
      </c>
    </row>
    <row r="197" spans="1:6" ht="18" x14ac:dyDescent="0.35">
      <c r="A197" s="64" t="s">
        <v>246</v>
      </c>
      <c r="B197" s="63"/>
      <c r="C197" s="63"/>
      <c r="D197" s="296">
        <f>E197/F197</f>
        <v>0.46153846153846156</v>
      </c>
      <c r="E197" s="299">
        <f>COUNTIF('A1 Technique'!F17:F193,"ok")</f>
        <v>6</v>
      </c>
      <c r="F197" s="299">
        <f>COUNTA('A1 Technique'!F17:F193)</f>
        <v>13</v>
      </c>
    </row>
    <row r="198" spans="1:6" ht="22.5" x14ac:dyDescent="0.3">
      <c r="A198" s="35" t="s">
        <v>322</v>
      </c>
      <c r="B198" s="36"/>
      <c r="C198" s="37"/>
      <c r="D198" s="38">
        <f>SUM(D194,D186,D177,D169,D161,D63,D52,D33,D22,D118,D149,D133,D102,D84,D42)</f>
        <v>219</v>
      </c>
    </row>
    <row r="199" spans="1:6" ht="22.5" x14ac:dyDescent="0.3">
      <c r="A199" s="35" t="s">
        <v>323</v>
      </c>
      <c r="B199" s="36"/>
      <c r="C199" s="37"/>
      <c r="D199" s="39">
        <f>D198/(COUNT(B190:C193,B181:C185,B173:C176,B165:C168,B153:C160,B56:C62,B46:C51,B26:C32,B17:C21,B107:C117,B137:C148,B122:C132,B88:C101,B67:C83,B37:C41)*2)</f>
        <v>0.9358974358974359</v>
      </c>
    </row>
  </sheetData>
  <sheetProtection algorithmName="SHA-512" hashValue="4o/1w1rBtIXe1bjf68/8/9TPCpoYf5/JS3La/DezI5NjDKh9v1wkHGJ49kjGGswLQQ8qSW5yhqkI0WuXVPRa9A==" saltValue="43ubTbeaoa1NxttM6DJLp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disablePrompts="1"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107:B117 B26:B32 B46:B51 B56:B62 B190:B193 B88:B101 B67:B83 B122:B132 B37:B41 B137:B148 B165:B168 B173:B176 B181:B185 B153:B160">
      <formula1>$B$1:$B$4</formula1>
    </dataValidation>
  </dataValidations>
  <pageMargins left="0.7" right="0.7" top="0.75" bottom="0.75" header="0.3" footer="0.3"/>
  <pageSetup paperSize="9" scale="44" orientation="portrait" r:id="rId1"/>
  <rowBreaks count="2" manualBreakCount="2">
    <brk id="86" max="5" man="1"/>
    <brk id="163"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19" zoomScale="60" workbookViewId="0">
      <selection activeCell="B41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8" t="s">
        <v>179</v>
      </c>
      <c r="B7" s="328"/>
      <c r="C7" s="328"/>
      <c r="D7" s="328"/>
      <c r="E7" s="328"/>
      <c r="F7" s="328"/>
      <c r="G7" s="125"/>
    </row>
    <row r="8" spans="1:7" ht="29.25" x14ac:dyDescent="0.45">
      <c r="A8" s="329" t="str">
        <f>'Page de garde'!D18</f>
        <v>KSAR SAID</v>
      </c>
      <c r="B8" s="329"/>
      <c r="C8" s="329"/>
      <c r="D8" s="329"/>
      <c r="E8" s="329"/>
      <c r="F8" s="329"/>
      <c r="G8" s="125"/>
    </row>
    <row r="9" spans="1:7" ht="24" x14ac:dyDescent="0.45">
      <c r="A9" s="14" t="s">
        <v>42</v>
      </c>
      <c r="B9" s="330"/>
      <c r="C9" s="330"/>
      <c r="D9" s="330"/>
      <c r="E9" s="330"/>
      <c r="F9" s="330"/>
      <c r="G9" s="125"/>
    </row>
    <row r="10" spans="1:7" ht="24" x14ac:dyDescent="0.45">
      <c r="A10" s="15" t="s">
        <v>44</v>
      </c>
      <c r="B10" s="331"/>
      <c r="C10" s="331"/>
      <c r="D10" s="331"/>
      <c r="E10" s="331"/>
      <c r="F10" s="331"/>
      <c r="G10" s="125"/>
    </row>
    <row r="11" spans="1:7" ht="24" x14ac:dyDescent="0.45">
      <c r="A11" s="14" t="s">
        <v>43</v>
      </c>
      <c r="B11" s="326"/>
      <c r="C11" s="326"/>
      <c r="D11" s="326"/>
      <c r="E11" s="326"/>
      <c r="F11" s="326"/>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COUNTIF('A2 Exploitation'!F21:F40,"ok")</f>
        <v>0</v>
      </c>
      <c r="F41" s="283">
        <f>COUNTA('A2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x14ac:dyDescent="0.3">
      <c r="A50" s="308" t="s">
        <v>30</v>
      </c>
      <c r="B50" s="309" t="s">
        <v>31</v>
      </c>
      <c r="C50" s="309"/>
      <c r="D50" s="309" t="s">
        <v>46</v>
      </c>
      <c r="E50" s="310" t="s">
        <v>310</v>
      </c>
      <c r="F50" s="310" t="s">
        <v>360</v>
      </c>
      <c r="G50" s="127"/>
    </row>
    <row r="51" spans="1:7"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COUNTIF('A2 Exploitation'!F53:F98,"ok")</f>
        <v>0</v>
      </c>
      <c r="F99" s="283">
        <f>COUNTA('A2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x14ac:dyDescent="0.3">
      <c r="A107" s="308" t="s">
        <v>30</v>
      </c>
      <c r="B107" s="309" t="s">
        <v>31</v>
      </c>
      <c r="C107" s="309"/>
      <c r="D107" s="309" t="s">
        <v>46</v>
      </c>
      <c r="E107" s="310" t="s">
        <v>310</v>
      </c>
      <c r="F107" s="310" t="s">
        <v>360</v>
      </c>
    </row>
    <row r="108" spans="1:7"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COUNTIF('A2 Exploitation'!F110:F152,"ok")</f>
        <v>0</v>
      </c>
      <c r="F153" s="283">
        <f>COUNTA('A2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x14ac:dyDescent="0.3">
      <c r="A162" s="308" t="s">
        <v>30</v>
      </c>
      <c r="B162" s="309" t="s">
        <v>31</v>
      </c>
      <c r="C162" s="309"/>
      <c r="D162" s="309" t="s">
        <v>46</v>
      </c>
      <c r="E162" s="310" t="s">
        <v>310</v>
      </c>
      <c r="F162" s="310" t="s">
        <v>360</v>
      </c>
      <c r="G162" s="127"/>
    </row>
    <row r="163" spans="1:7"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x14ac:dyDescent="0.3">
      <c r="A209" s="308" t="s">
        <v>30</v>
      </c>
      <c r="B209" s="309" t="s">
        <v>31</v>
      </c>
      <c r="C209" s="309"/>
      <c r="D209" s="309" t="s">
        <v>46</v>
      </c>
      <c r="E209" s="310" t="s">
        <v>310</v>
      </c>
      <c r="F209" s="310" t="s">
        <v>360</v>
      </c>
      <c r="G209" s="127"/>
    </row>
    <row r="210" spans="1:7"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4" t="s">
        <v>379</v>
      </c>
      <c r="B256" s="314"/>
      <c r="C256" s="314"/>
      <c r="D256" s="314"/>
      <c r="E256" s="314"/>
      <c r="F256" s="31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x14ac:dyDescent="0.3">
      <c r="A270" s="308" t="s">
        <v>30</v>
      </c>
      <c r="B270" s="309" t="s">
        <v>31</v>
      </c>
      <c r="C270" s="309"/>
      <c r="D270" s="309" t="s">
        <v>46</v>
      </c>
      <c r="E270" s="310" t="s">
        <v>310</v>
      </c>
      <c r="F270" s="310" t="s">
        <v>360</v>
      </c>
      <c r="G270" s="214"/>
    </row>
    <row r="271" spans="1:7" s="16" customForma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x14ac:dyDescent="0.3">
      <c r="A322" s="308" t="s">
        <v>30</v>
      </c>
      <c r="B322" s="309" t="s">
        <v>31</v>
      </c>
      <c r="C322" s="309"/>
      <c r="D322" s="309" t="s">
        <v>46</v>
      </c>
      <c r="E322" s="310" t="s">
        <v>310</v>
      </c>
      <c r="F322" s="310" t="s">
        <v>360</v>
      </c>
      <c r="G322" s="127"/>
    </row>
    <row r="323" spans="1:7"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COUNTIF('A2 Exploitation'!F325:F352,"ok")</f>
        <v>0</v>
      </c>
      <c r="F353" s="283">
        <f>COUNTA('A2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x14ac:dyDescent="0.3">
      <c r="A362" s="308" t="s">
        <v>30</v>
      </c>
      <c r="B362" s="309" t="s">
        <v>31</v>
      </c>
      <c r="C362" s="309"/>
      <c r="D362" s="309" t="s">
        <v>46</v>
      </c>
      <c r="E362" s="310" t="s">
        <v>310</v>
      </c>
      <c r="F362" s="310" t="s">
        <v>360</v>
      </c>
      <c r="G362" s="127"/>
    </row>
    <row r="363" spans="1:7"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COUNTIF('A2 Exploitation'!F365:F385,"ok")</f>
        <v>0</v>
      </c>
      <c r="F386" s="283">
        <f>COUNTA('A2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x14ac:dyDescent="0.3">
      <c r="A395" s="308" t="s">
        <v>30</v>
      </c>
      <c r="B395" s="309" t="s">
        <v>31</v>
      </c>
      <c r="C395" s="309"/>
      <c r="D395" s="309" t="s">
        <v>46</v>
      </c>
      <c r="E395" s="310" t="s">
        <v>310</v>
      </c>
      <c r="F395" s="310" t="s">
        <v>360</v>
      </c>
      <c r="G395" s="127"/>
    </row>
    <row r="396" spans="1:7"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x14ac:dyDescent="0.3">
      <c r="A448" s="308" t="s">
        <v>30</v>
      </c>
      <c r="B448" s="309" t="s">
        <v>31</v>
      </c>
      <c r="C448" s="309"/>
      <c r="D448" s="309" t="s">
        <v>46</v>
      </c>
      <c r="E448" s="310" t="s">
        <v>310</v>
      </c>
      <c r="F448" s="310" t="s">
        <v>360</v>
      </c>
      <c r="G448" s="127"/>
    </row>
    <row r="449" spans="1:6"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NA</v>
      </c>
      <c r="C476" s="140"/>
      <c r="D476" s="281" t="str">
        <f>IFERROR(E476/F476,"N.A")</f>
        <v>N.A</v>
      </c>
      <c r="E476" s="282">
        <f>COUNTIF('A2 Exploitation'!F451:F475,"ok")</f>
        <v>0</v>
      </c>
      <c r="F476" s="283">
        <f>COUNTA('A2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0</v>
      </c>
      <c r="B484" s="124"/>
      <c r="C484" s="135"/>
      <c r="D484" s="124"/>
    </row>
    <row r="485" spans="1:7" x14ac:dyDescent="0.3">
      <c r="A485" s="308" t="s">
        <v>30</v>
      </c>
      <c r="B485" s="309" t="s">
        <v>31</v>
      </c>
      <c r="C485" s="309"/>
      <c r="D485" s="309" t="s">
        <v>46</v>
      </c>
      <c r="E485" s="310" t="s">
        <v>310</v>
      </c>
      <c r="F485" s="310" t="s">
        <v>360</v>
      </c>
      <c r="G485" s="127"/>
    </row>
    <row r="486" spans="1:7" x14ac:dyDescent="0.3">
      <c r="A486" s="308"/>
      <c r="B486" s="41" t="s">
        <v>34</v>
      </c>
      <c r="C486" s="41" t="s">
        <v>33</v>
      </c>
      <c r="D486" s="309"/>
      <c r="E486" s="310"/>
      <c r="F486" s="31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x14ac:dyDescent="0.3">
      <c r="A507" s="308" t="s">
        <v>30</v>
      </c>
      <c r="B507" s="309" t="s">
        <v>31</v>
      </c>
      <c r="C507" s="309"/>
      <c r="D507" s="309" t="s">
        <v>46</v>
      </c>
      <c r="E507" s="310" t="s">
        <v>310</v>
      </c>
      <c r="F507" s="310" t="s">
        <v>360</v>
      </c>
      <c r="G507" s="127"/>
    </row>
    <row r="508" spans="1:7" x14ac:dyDescent="0.3">
      <c r="A508" s="308"/>
      <c r="B508" s="41" t="s">
        <v>34</v>
      </c>
      <c r="C508" s="41" t="s">
        <v>33</v>
      </c>
      <c r="D508" s="309"/>
      <c r="E508" s="310"/>
      <c r="F508" s="31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x14ac:dyDescent="0.3">
      <c r="A518" s="308" t="s">
        <v>30</v>
      </c>
      <c r="B518" s="309" t="s">
        <v>31</v>
      </c>
      <c r="C518" s="309"/>
      <c r="D518" s="309" t="s">
        <v>46</v>
      </c>
      <c r="E518" s="310" t="s">
        <v>310</v>
      </c>
      <c r="F518" s="310" t="s">
        <v>360</v>
      </c>
      <c r="G518" s="127"/>
    </row>
    <row r="519" spans="1:7" x14ac:dyDescent="0.3">
      <c r="A519" s="308"/>
      <c r="B519" s="41" t="s">
        <v>34</v>
      </c>
      <c r="C519" s="41" t="s">
        <v>33</v>
      </c>
      <c r="D519" s="309"/>
      <c r="E519" s="310"/>
      <c r="F519" s="31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x14ac:dyDescent="0.3">
      <c r="A538" s="308" t="s">
        <v>30</v>
      </c>
      <c r="B538" s="309" t="s">
        <v>31</v>
      </c>
      <c r="C538" s="309"/>
      <c r="D538" s="309" t="s">
        <v>46</v>
      </c>
      <c r="E538" s="310" t="s">
        <v>310</v>
      </c>
      <c r="F538" s="310" t="s">
        <v>360</v>
      </c>
      <c r="G538" s="127"/>
    </row>
    <row r="539" spans="1:7" x14ac:dyDescent="0.3">
      <c r="A539" s="308"/>
      <c r="B539" s="41" t="s">
        <v>34</v>
      </c>
      <c r="C539" s="41" t="s">
        <v>33</v>
      </c>
      <c r="D539" s="309"/>
      <c r="E539" s="310"/>
      <c r="F539" s="31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CTkJ1+yhCNdy38udfpMFNIhjpyLVw+uQ05Ugv31/DcwSiZcdM5CBTmvXYiRPFnTngaWNHyquOT+hHMfJxUqhzQ==" saltValue="52N7A/XrzGSUsmjtIbdnb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8" t="s">
        <v>50</v>
      </c>
      <c r="B6" s="348"/>
      <c r="C6" s="348"/>
      <c r="D6" s="348"/>
      <c r="E6" s="348"/>
      <c r="F6" s="348"/>
      <c r="G6" s="125"/>
    </row>
    <row r="7" spans="1:7" s="12" customFormat="1" ht="21.75" customHeight="1" x14ac:dyDescent="0.45">
      <c r="A7" s="329" t="str">
        <f>'A3 Exploitation'!A8:F8</f>
        <v>KSAR SAID</v>
      </c>
      <c r="B7" s="329"/>
      <c r="C7" s="329"/>
      <c r="D7" s="329"/>
      <c r="E7" s="329"/>
      <c r="F7" s="329"/>
      <c r="G7" s="125"/>
    </row>
    <row r="8" spans="1:7" s="12" customFormat="1" ht="24" x14ac:dyDescent="0.45">
      <c r="A8" s="14" t="s">
        <v>42</v>
      </c>
      <c r="B8" s="349">
        <f>'A3 Exploitation'!B9:F9</f>
        <v>0</v>
      </c>
      <c r="C8" s="349"/>
      <c r="D8" s="349"/>
      <c r="E8" s="349"/>
      <c r="F8" s="349"/>
      <c r="G8" s="125"/>
    </row>
    <row r="9" spans="1:7" s="12" customFormat="1" ht="24" x14ac:dyDescent="0.45">
      <c r="A9" s="15" t="s">
        <v>44</v>
      </c>
      <c r="B9" s="350">
        <f>'A3 Exploitation'!B10:F10</f>
        <v>0</v>
      </c>
      <c r="C9" s="350"/>
      <c r="D9" s="350"/>
      <c r="E9" s="350"/>
      <c r="F9" s="350"/>
      <c r="G9" s="125"/>
    </row>
    <row r="10" spans="1:7" s="12" customFormat="1" ht="24" x14ac:dyDescent="0.45">
      <c r="A10" s="14" t="s">
        <v>43</v>
      </c>
      <c r="B10" s="347">
        <f>'A3 Exploitation'!B11:F11</f>
        <v>0</v>
      </c>
      <c r="C10" s="347"/>
      <c r="D10" s="347"/>
      <c r="E10" s="347"/>
      <c r="F10" s="347"/>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39"/>
      <c r="C22" s="340"/>
      <c r="D22" s="92">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91">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91">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91">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91">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91">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91">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91">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91">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91">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39"/>
      <c r="C161" s="340"/>
      <c r="D161" s="92">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91">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91">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32" t="s">
        <v>78</v>
      </c>
      <c r="B180" s="333"/>
      <c r="C180" s="333"/>
      <c r="D180" s="333"/>
      <c r="E180" s="333"/>
      <c r="F180" s="33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91">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96" t="e">
        <f>E197/F197</f>
        <v>#DIV/0!</v>
      </c>
      <c r="E197" s="299">
        <f>COUNTIF('A2 Technique'!F17:F193,"ok")</f>
        <v>0</v>
      </c>
      <c r="F197" s="299">
        <f>COUNTA('A2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4" zoomScale="70" zoomScaleSheetLayoutView="70" workbookViewId="0">
      <selection activeCell="B424"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8" t="s">
        <v>179</v>
      </c>
      <c r="B7" s="328"/>
      <c r="C7" s="328"/>
      <c r="D7" s="328"/>
      <c r="E7" s="328"/>
      <c r="F7" s="328"/>
      <c r="G7" s="125"/>
    </row>
    <row r="8" spans="1:7" ht="29.25" x14ac:dyDescent="0.45">
      <c r="A8" s="329" t="str">
        <f>'Page de garde'!D18</f>
        <v>KSAR SAID</v>
      </c>
      <c r="B8" s="329"/>
      <c r="C8" s="329"/>
      <c r="D8" s="329"/>
      <c r="E8" s="329"/>
      <c r="F8" s="329"/>
      <c r="G8" s="125"/>
    </row>
    <row r="9" spans="1:7" ht="24" x14ac:dyDescent="0.45">
      <c r="A9" s="14" t="s">
        <v>42</v>
      </c>
      <c r="B9" s="330"/>
      <c r="C9" s="330"/>
      <c r="D9" s="330"/>
      <c r="E9" s="330"/>
      <c r="F9" s="330"/>
      <c r="G9" s="125"/>
    </row>
    <row r="10" spans="1:7" ht="24" x14ac:dyDescent="0.45">
      <c r="A10" s="15" t="s">
        <v>44</v>
      </c>
      <c r="B10" s="331"/>
      <c r="C10" s="331"/>
      <c r="D10" s="331"/>
      <c r="E10" s="331"/>
      <c r="F10" s="331"/>
      <c r="G10" s="125"/>
    </row>
    <row r="11" spans="1:7" ht="24" x14ac:dyDescent="0.45">
      <c r="A11" s="14" t="s">
        <v>43</v>
      </c>
      <c r="B11" s="326"/>
      <c r="C11" s="326"/>
      <c r="D11" s="326"/>
      <c r="E11" s="326"/>
      <c r="F11" s="326"/>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8" t="s">
        <v>30</v>
      </c>
      <c r="B50" s="309" t="s">
        <v>31</v>
      </c>
      <c r="C50" s="309"/>
      <c r="D50" s="309" t="s">
        <v>46</v>
      </c>
      <c r="E50" s="310" t="s">
        <v>310</v>
      </c>
      <c r="F50" s="310" t="s">
        <v>360</v>
      </c>
      <c r="G50" s="127"/>
    </row>
    <row r="51" spans="1:7" ht="16.5" customHeight="1"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8" t="s">
        <v>30</v>
      </c>
      <c r="B107" s="309" t="s">
        <v>31</v>
      </c>
      <c r="C107" s="309"/>
      <c r="D107" s="309" t="s">
        <v>46</v>
      </c>
      <c r="E107" s="310" t="s">
        <v>310</v>
      </c>
      <c r="F107" s="310" t="s">
        <v>360</v>
      </c>
    </row>
    <row r="108" spans="1:7" ht="16.5" customHeight="1"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8" t="s">
        <v>30</v>
      </c>
      <c r="B162" s="309" t="s">
        <v>31</v>
      </c>
      <c r="C162" s="309"/>
      <c r="D162" s="309" t="s">
        <v>46</v>
      </c>
      <c r="E162" s="310" t="s">
        <v>310</v>
      </c>
      <c r="F162" s="310" t="s">
        <v>360</v>
      </c>
      <c r="G162" s="127"/>
    </row>
    <row r="163" spans="1:7" ht="16.5" customHeight="1"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8" t="s">
        <v>30</v>
      </c>
      <c r="B209" s="309" t="s">
        <v>31</v>
      </c>
      <c r="C209" s="309"/>
      <c r="D209" s="309" t="s">
        <v>46</v>
      </c>
      <c r="E209" s="310" t="s">
        <v>310</v>
      </c>
      <c r="F209" s="310" t="s">
        <v>360</v>
      </c>
      <c r="G209" s="127"/>
    </row>
    <row r="210" spans="1:7" ht="16.5" customHeight="1"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4" t="s">
        <v>379</v>
      </c>
      <c r="B256" s="314"/>
      <c r="C256" s="314"/>
      <c r="D256" s="314"/>
      <c r="E256" s="314"/>
      <c r="F256" s="31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8" t="s">
        <v>30</v>
      </c>
      <c r="B270" s="309" t="s">
        <v>31</v>
      </c>
      <c r="C270" s="309"/>
      <c r="D270" s="309" t="s">
        <v>46</v>
      </c>
      <c r="E270" s="310" t="s">
        <v>310</v>
      </c>
      <c r="F270" s="310" t="s">
        <v>360</v>
      </c>
      <c r="G270" s="214"/>
    </row>
    <row r="271" spans="1:7" s="16" customFormat="1" ht="16.5" customHeigh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8" t="s">
        <v>30</v>
      </c>
      <c r="B322" s="309" t="s">
        <v>31</v>
      </c>
      <c r="C322" s="309"/>
      <c r="D322" s="309" t="s">
        <v>46</v>
      </c>
      <c r="E322" s="310" t="s">
        <v>310</v>
      </c>
      <c r="F322" s="310" t="s">
        <v>360</v>
      </c>
      <c r="G322" s="127"/>
    </row>
    <row r="323" spans="1:7" ht="16.5" customHeight="1"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8" t="s">
        <v>30</v>
      </c>
      <c r="B362" s="309" t="s">
        <v>31</v>
      </c>
      <c r="C362" s="309"/>
      <c r="D362" s="309" t="s">
        <v>46</v>
      </c>
      <c r="E362" s="310" t="s">
        <v>310</v>
      </c>
      <c r="F362" s="310" t="s">
        <v>360</v>
      </c>
      <c r="G362" s="127"/>
    </row>
    <row r="363" spans="1:7" ht="16.5" customHeight="1"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8" t="s">
        <v>30</v>
      </c>
      <c r="B395" s="309" t="s">
        <v>31</v>
      </c>
      <c r="C395" s="309"/>
      <c r="D395" s="309" t="s">
        <v>46</v>
      </c>
      <c r="E395" s="310" t="s">
        <v>310</v>
      </c>
      <c r="F395" s="310" t="s">
        <v>360</v>
      </c>
      <c r="G395" s="127"/>
    </row>
    <row r="396" spans="1:7" ht="16.5" customHeight="1"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8" t="s">
        <v>30</v>
      </c>
      <c r="B448" s="309" t="s">
        <v>31</v>
      </c>
      <c r="C448" s="309"/>
      <c r="D448" s="309" t="s">
        <v>46</v>
      </c>
      <c r="E448" s="310" t="s">
        <v>310</v>
      </c>
      <c r="F448" s="310" t="s">
        <v>360</v>
      </c>
      <c r="G448" s="127"/>
    </row>
    <row r="449" spans="1:6" ht="16.5" customHeight="1"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8"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0</v>
      </c>
      <c r="B484" s="124"/>
      <c r="C484" s="135"/>
      <c r="D484" s="124"/>
    </row>
    <row r="485" spans="1:7" ht="16.5" customHeight="1" x14ac:dyDescent="0.3">
      <c r="A485" s="308" t="s">
        <v>30</v>
      </c>
      <c r="B485" s="309" t="s">
        <v>31</v>
      </c>
      <c r="C485" s="309"/>
      <c r="D485" s="309" t="s">
        <v>46</v>
      </c>
      <c r="E485" s="310" t="s">
        <v>310</v>
      </c>
      <c r="F485" s="310" t="s">
        <v>360</v>
      </c>
      <c r="G485" s="127"/>
    </row>
    <row r="486" spans="1:7" ht="16.5" customHeight="1" x14ac:dyDescent="0.3">
      <c r="A486" s="308"/>
      <c r="B486" s="41" t="s">
        <v>34</v>
      </c>
      <c r="C486" s="41" t="s">
        <v>33</v>
      </c>
      <c r="D486" s="309"/>
      <c r="E486" s="310"/>
      <c r="F486" s="31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8" t="s">
        <v>30</v>
      </c>
      <c r="B507" s="309" t="s">
        <v>31</v>
      </c>
      <c r="C507" s="309"/>
      <c r="D507" s="309" t="s">
        <v>46</v>
      </c>
      <c r="E507" s="310" t="s">
        <v>310</v>
      </c>
      <c r="F507" s="310" t="s">
        <v>360</v>
      </c>
      <c r="G507" s="127"/>
    </row>
    <row r="508" spans="1:7" ht="16.5" customHeight="1" x14ac:dyDescent="0.3">
      <c r="A508" s="308"/>
      <c r="B508" s="41" t="s">
        <v>34</v>
      </c>
      <c r="C508" s="41" t="s">
        <v>33</v>
      </c>
      <c r="D508" s="309"/>
      <c r="E508" s="310"/>
      <c r="F508" s="31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8" t="s">
        <v>30</v>
      </c>
      <c r="B518" s="309" t="s">
        <v>31</v>
      </c>
      <c r="C518" s="309"/>
      <c r="D518" s="309" t="s">
        <v>46</v>
      </c>
      <c r="E518" s="310" t="s">
        <v>310</v>
      </c>
      <c r="F518" s="310" t="s">
        <v>360</v>
      </c>
      <c r="G518" s="127"/>
    </row>
    <row r="519" spans="1:7" ht="16.5" customHeight="1" x14ac:dyDescent="0.3">
      <c r="A519" s="308"/>
      <c r="B519" s="41" t="s">
        <v>34</v>
      </c>
      <c r="C519" s="41" t="s">
        <v>33</v>
      </c>
      <c r="D519" s="309"/>
      <c r="E519" s="310"/>
      <c r="F519" s="31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8" t="s">
        <v>30</v>
      </c>
      <c r="B538" s="309" t="s">
        <v>31</v>
      </c>
      <c r="C538" s="309"/>
      <c r="D538" s="309" t="s">
        <v>46</v>
      </c>
      <c r="E538" s="310" t="s">
        <v>310</v>
      </c>
      <c r="F538" s="310" t="s">
        <v>360</v>
      </c>
      <c r="G538" s="127"/>
    </row>
    <row r="539" spans="1:7" ht="16.5" customHeight="1" x14ac:dyDescent="0.3">
      <c r="A539" s="308"/>
      <c r="B539" s="41" t="s">
        <v>34</v>
      </c>
      <c r="C539" s="41" t="s">
        <v>33</v>
      </c>
      <c r="D539" s="309"/>
      <c r="E539" s="310"/>
      <c r="F539" s="31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TwIlPWFdQ6uJx5QDTDnrgr48DwAGYAr+oRHdiBLad8v47WciR07t+Qk2sOCmQ3qIud0WoowSx7+oSnhtia/E8A==" saltValue="dNrGRkfEhAsUYnOOFyShy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8" t="s">
        <v>50</v>
      </c>
      <c r="B6" s="348"/>
      <c r="C6" s="348"/>
      <c r="D6" s="348"/>
      <c r="E6" s="348"/>
      <c r="F6" s="348"/>
      <c r="G6" s="125"/>
    </row>
    <row r="7" spans="1:7" s="12" customFormat="1" ht="21.75" customHeight="1" x14ac:dyDescent="0.45">
      <c r="A7" s="329" t="e">
        <f>#REF!</f>
        <v>#REF!</v>
      </c>
      <c r="B7" s="329"/>
      <c r="C7" s="329"/>
      <c r="D7" s="329"/>
      <c r="E7" s="329"/>
      <c r="F7" s="329"/>
      <c r="G7" s="125"/>
    </row>
    <row r="8" spans="1:7" s="12" customFormat="1" ht="24" x14ac:dyDescent="0.45">
      <c r="A8" s="14" t="s">
        <v>42</v>
      </c>
      <c r="B8" s="349">
        <f>'A4 Exploitation'!B9:F9</f>
        <v>0</v>
      </c>
      <c r="C8" s="349"/>
      <c r="D8" s="349"/>
      <c r="E8" s="349"/>
      <c r="F8" s="349"/>
      <c r="G8" s="125"/>
    </row>
    <row r="9" spans="1:7" s="12" customFormat="1" ht="24" x14ac:dyDescent="0.45">
      <c r="A9" s="15" t="s">
        <v>44</v>
      </c>
      <c r="B9" s="350">
        <f>'A4 Exploitation'!B10:F10</f>
        <v>0</v>
      </c>
      <c r="C9" s="350"/>
      <c r="D9" s="350"/>
      <c r="E9" s="350"/>
      <c r="F9" s="350"/>
      <c r="G9" s="125"/>
    </row>
    <row r="10" spans="1:7" s="12" customFormat="1" ht="24" x14ac:dyDescent="0.45">
      <c r="A10" s="14" t="s">
        <v>43</v>
      </c>
      <c r="B10" s="347">
        <f>'A4 Exploitation'!A8:F8</f>
        <v>0</v>
      </c>
      <c r="C10" s="347"/>
      <c r="D10" s="347"/>
      <c r="E10" s="347"/>
      <c r="F10" s="347"/>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39"/>
      <c r="C22" s="340"/>
      <c r="D22" s="245">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44">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44">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44">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44">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44">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44">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44">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44">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44">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39"/>
      <c r="C161" s="340"/>
      <c r="D161" s="245">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44">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44">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32" t="s">
        <v>78</v>
      </c>
      <c r="B180" s="333"/>
      <c r="C180" s="333"/>
      <c r="D180" s="333"/>
      <c r="E180" s="333"/>
      <c r="F180" s="33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44">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96" t="e">
        <f>E197/F197</f>
        <v>#DIV/0!</v>
      </c>
      <c r="E197" s="299">
        <f>COUNTIF('A3 Technique'!F17:F193,"ok")</f>
        <v>0</v>
      </c>
      <c r="F197" s="299">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2018-06-13T22:22:02Z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