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Ksar Helal déc 2019\"/>
    </mc:Choice>
  </mc:AlternateContent>
  <bookViews>
    <workbookView xWindow="0" yWindow="0" windowWidth="20490" windowHeight="7365" tabRatio="916" activeTab="4"/>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11" i="48" l="1"/>
  <c r="D712" i="48" s="1"/>
  <c r="D59" i="45"/>
  <c r="D517"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596" i="48" l="1"/>
  <c r="D597" i="48" s="1"/>
  <c r="D705" i="48"/>
  <c r="D714" i="48"/>
  <c r="D715" i="48" s="1"/>
  <c r="D629" i="48"/>
  <c r="D630" i="48" s="1"/>
  <c r="D578" i="48"/>
  <c r="D199" i="48"/>
  <c r="D200" i="48" s="1"/>
  <c r="D261" i="48"/>
  <c r="D262" i="48" s="1"/>
  <c r="D223" i="48"/>
  <c r="D224" i="48" s="1"/>
  <c r="D339" i="48"/>
  <c r="D340" i="48" s="1"/>
  <c r="D710" i="48"/>
  <c r="B710"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599" i="48" l="1"/>
  <c r="D600" i="48" s="1"/>
  <c r="B91" i="29" s="1"/>
  <c r="B102" i="29"/>
  <c r="D579" i="48"/>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D43"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65" i="47" l="1"/>
  <c r="D166" i="47" s="1"/>
  <c r="D134" i="45"/>
  <c r="D135" i="45" s="1"/>
  <c r="D556" i="44"/>
  <c r="D557" i="44" s="1"/>
  <c r="D385" i="44"/>
  <c r="D386" i="44" s="1"/>
  <c r="D596" i="44"/>
  <c r="D597" i="44" s="1"/>
  <c r="D578" i="44"/>
  <c r="D100" i="45"/>
  <c r="D101" i="45" s="1"/>
  <c r="D58" i="47"/>
  <c r="D59" i="47" s="1"/>
  <c r="D134" i="47"/>
  <c r="D135" i="47" s="1"/>
  <c r="D118" i="47"/>
  <c r="D119" i="47" s="1"/>
  <c r="B43" i="44"/>
  <c r="D44" i="44" s="1"/>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67" i="44"/>
  <c r="D468" i="44" s="1"/>
  <c r="D595" i="44"/>
  <c r="D690" i="44"/>
  <c r="D711" i="44"/>
  <c r="D555" i="44"/>
  <c r="B555" i="44" s="1"/>
  <c r="D515" i="44"/>
  <c r="B515" i="44" s="1"/>
  <c r="D516" i="44" s="1"/>
  <c r="B80" i="29" s="1"/>
  <c r="D362" i="44"/>
  <c r="D363" i="44" s="1"/>
  <c r="D127" i="44"/>
  <c r="B127" i="44" s="1"/>
  <c r="D128" i="44" s="1"/>
  <c r="D714" i="44" l="1"/>
  <c r="D715" i="44" s="1"/>
  <c r="D712" i="44"/>
  <c r="D691" i="44"/>
  <c r="B101" i="29" s="1"/>
  <c r="D599" i="44"/>
  <c r="D600" i="44" s="1"/>
  <c r="D423" i="44"/>
  <c r="D424" i="44" s="1"/>
  <c r="B70" i="29" s="1"/>
  <c r="D421" i="44"/>
  <c r="D183" i="44"/>
  <c r="B50" i="29" s="1"/>
  <c r="D129" i="44"/>
  <c r="B45" i="29" s="1"/>
  <c r="D47" i="44"/>
  <c r="D48" i="44" s="1"/>
  <c r="B40" i="29" s="1"/>
  <c r="D45" i="44"/>
  <c r="D579" i="44"/>
  <c r="D214" i="47"/>
  <c r="D215" i="47" s="1"/>
  <c r="D717" i="44"/>
  <c r="B35" i="29" s="1"/>
  <c r="D214" i="45"/>
  <c r="D215" i="45" s="1"/>
  <c r="B111" i="29" s="1"/>
  <c r="D244" i="44"/>
  <c r="D661" i="44"/>
  <c r="D299" i="44"/>
  <c r="D559" i="44"/>
  <c r="D470" i="44"/>
  <c r="D365" i="44"/>
  <c r="B106" i="29"/>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<sst xmlns="http://schemas.openxmlformats.org/spreadsheetml/2006/main" count="2387" uniqueCount="681">
  <si>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</si>
  <si>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</si>
  <si>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</si>
  <si>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</si>
  <si>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</si>
  <si>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</si>
  <si>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</si>
  <si>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</si>
  <si>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</si>
  <si>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</si>
  <si>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</si>
  <si>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</si>
  <si>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</si>
  <si>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</si>
  <si>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</si>
  <si>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</si>
  <si>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</si>
  <si>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</si>
  <si>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</si>
  <si>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</si>
  <si>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</si>
  <si>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</si>
  <si>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</si>
  <si>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</si>
  <si>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</si>
  <si>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</si>
  <si>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</si>
  <si>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</si>
  <si>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</si>
  <si>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</si>
  <si>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</si>
  <si>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</si>
  <si>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</si>
  <si>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</si>
  <si>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</si>
  <si>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</si>
  <si>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</si>
  <si>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</si>
  <si>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</si>
  <si>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</si>
  <si>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</si>
  <si>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</si>
  <si>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</si>
  <si>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</si>
  <si>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</si>
  <si>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</si>
  <si>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</si>
  <si>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</si>
  <si>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</si>
  <si>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</si>
  <si>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</si>
  <si>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</si>
  <si>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</si>
  <si>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</si>
  <si>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</si>
  <si>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</si>
  <si>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</si>
  <si>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</si>
  <si>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</si>
  <si>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</si>
  <si>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</si>
  <si>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</si>
  <si>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</si>
  <si>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</si>
  <si>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</si>
  <si>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</si>
  <si>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</si>
  <si>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</si>
  <si>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</si>
  <si>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</si>
  <si>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</si>
  <si>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</si>
  <si>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</si>
  <si>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</si>
  <si>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</si>
  <si>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</si>
  <si>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</si>
  <si>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</si>
  <si>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</si>
  <si>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</si>
  <si>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</si>
  <si>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</si>
  <si>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</si>
  <si>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</si>
  <si>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</si>
  <si>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</si>
  <si>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</si>
  <si>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</si>
  <si>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</si>
  <si>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</si>
  <si>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</si>
  <si>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</si>
  <si>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</si>
  <si>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</si>
  <si>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</si>
  <si>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</si>
  <si>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</si>
  <si>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</si>
  <si>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</si>
  <si>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</si>
  <si>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</si>
  <si>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</si>
  <si>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</si>
  <si>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</si>
  <si>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</si>
  <si>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</si>
  <si>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</si>
  <si>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</si>
  <si>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</si>
  <si>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</si>
  <si>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</si>
  <si>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</si>
  <si>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</si>
  <si>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</si>
  <si>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</si>
  <si>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</si>
  <si>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</si>
  <si>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</si>
  <si>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</si>
  <si>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</si>
  <si>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</si>
  <si>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</si>
  <si>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</si>
  <si>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</si>
  <si>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</si>
  <si>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</si>
  <si>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</si>
  <si>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</si>
  <si>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</si>
  <si>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</si>
  <si>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</si>
  <si>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</si>
  <si>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</si>
  <si>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</si>
  <si>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</si>
  <si>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</si>
  <si>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</si>
  <si>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</si>
  <si>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</si>
  <si>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</si>
  <si>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</si>
  <si>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</si>
  <si>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</si>
  <si>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</si>
  <si>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</si>
  <si>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</si>
  <si>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</si>
  <si>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</si>
  <si>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</si>
  <si>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</si>
  <si>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</si>
  <si>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</si>
  <si>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</si>
  <si>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</si>
  <si>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</si>
  <si>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</si>
  <si>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</si>
  <si>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</si>
  <si>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</si>
  <si>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</si>
  <si>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</si>
  <si>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</si>
  <si>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</si>
  <si>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</si>
  <si>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</si>
  <si>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</si>
  <si>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</si>
  <si>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</si>
  <si>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</si>
  <si>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</si>
  <si>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</si>
  <si>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</si>
  <si>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</si>
  <si>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</si>
  <si>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</si>
  <si>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</si>
  <si>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</si>
  <si>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</si>
  <si>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</si>
  <si>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</si>
  <si>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</si>
  <si>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</si>
  <si>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</si>
  <si>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</si>
  <si>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</si>
  <si>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</si>
  <si>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</si>
  <si>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</si>
  <si>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</si>
  <si>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</si>
  <si>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</si>
  <si>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</si>
  <si>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</si>
  <si>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</si>
  <si>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</si>
  <si>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</si>
  <si>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</si>
  <si>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</si>
  <si>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</si>
  <si>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</si>
  <si>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</si>
  <si>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</si>
  <si>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</si>
  <si>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</si>
  <si>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</si>
  <si>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</si>
  <si>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</si>
  <si>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</si>
  <si>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</si>
  <si>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</si>
  <si>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</si>
  <si>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</si>
  <si>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</si>
  <si>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</si>
  <si>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</si>
  <si>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</si>
  <si>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</si>
  <si>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</si>
  <si>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</si>
  <si>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</si>
  <si>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</si>
  <si>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</si>
  <si>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</si>
  <si>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</si>
  <si>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</si>
  <si>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</si>
  <si>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</si>
  <si>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</si>
  <si>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</si>
  <si>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</si>
  <si>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</si>
  <si>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</si>
  <si>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</si>
  <si>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</si>
  <si>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</si>
  <si>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</si>
  <si>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</si>
  <si>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</si>
  <si>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</si>
  <si>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</si>
  <si>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</si>
  <si>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</si>
  <si>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</si>
  <si>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</si>
  <si>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</si>
  <si>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</si>
  <si>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</si>
  <si>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</si>
  <si>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</si>
  <si>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</si>
  <si>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</si>
  <si>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</si>
  <si>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</si>
  <si>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</si>
  <si>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</si>
  <si>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</si>
  <si>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</si>
  <si>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</si>
  <si>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</si>
  <si>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</si>
  <si>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</si>
  <si>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</si>
  <si>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</si>
  <si>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</si>
  <si>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</si>
  <si>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</si>
  <si>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</si>
  <si>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</si>
  <si>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</si>
  <si>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</si>
  <si>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</si>
  <si>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</si>
  <si>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</si>
  <si>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</si>
  <si>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</si>
  <si>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</si>
  <si>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</si>
  <si>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</si>
  <si>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</si>
  <si>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</si>
  <si>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</si>
  <si>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</si>
  <si>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</si>
  <si>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</si>
  <si>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</si>
  <si>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</si>
  <si>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</si>
  <si>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</si>
  <si>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</si>
  <si>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</si>
  <si>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</si>
  <si>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</si>
  <si>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</si>
  <si>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</si>
  <si>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</si>
  <si>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</si>
  <si>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</si>
  <si>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</si>
  <si>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</si>
  <si>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</si>
  <si>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</si>
  <si>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</si>
  <si>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</si>
  <si>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</si>
  <si>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</si>
  <si>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</si>
  <si>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</si>
  <si>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</si>
  <si>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</si>
  <si>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</si>
  <si>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</si>
  <si>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</si>
  <si>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</si>
  <si>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</si>
  <si>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</si>
  <si>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</si>
  <si>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</si>
  <si>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</si>
  <si>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</si>
  <si>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</si>
  <si>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</si>
  <si>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</si>
  <si>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</si>
  <si>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</si>
  <si>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</si>
  <si>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</si>
  <si>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</si>
  <si>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</si>
  <si>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</si>
  <si>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</si>
  <si>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</si>
  <si>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</si>
  <si>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</si>
  <si>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</si>
  <si>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</si>
  <si>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</si>
  <si>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</si>
  <si>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</si>
  <si>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</si>
  <si>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</si>
  <si>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</si>
  <si>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</si>
  <si>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</si>
  <si>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</si>
  <si>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</si>
  <si>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</si>
  <si>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</si>
  <si>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</si>
  <si>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</si>
  <si>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</si>
  <si>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</si>
  <si>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</si>
  <si>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</si>
  <si>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</si>
  <si>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</si>
  <si>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</si>
  <si>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</si>
  <si>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</si>
  <si>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</si>
  <si>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</si>
  <si>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</si>
  <si>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</si>
  <si>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</si>
  <si>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</si>
  <si>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</si>
  <si>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</si>
  <si>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</si>
  <si>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</si>
  <si>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</si>
  <si>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</si>
  <si>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</si>
  <si>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</si>
  <si>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</si>
  <si>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</si>
  <si>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</si>
  <si>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</si>
  <si>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</si>
  <si>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</si>
  <si>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</si>
  <si>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</si>
  <si>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</si>
  <si>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</si>
  <si>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</si>
  <si>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</si>
  <si>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</si>
  <si>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</si>
  <si>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</si>
  <si>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</si>
  <si>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</si>
  <si>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</si>
  <si>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</si>
  <si>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</si>
  <si>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</si>
  <si>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</si>
  <si>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</si>
  <si>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</si>
  <si>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</si>
  <si>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</si>
  <si>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</si>
  <si>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</si>
  <si>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</si>
  <si>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</si>
  <si>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</si>
  <si>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</si>
  <si>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</si>
  <si>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</si>
  <si>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</si>
  <si>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</si>
  <si>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</si>
  <si>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</si>
  <si>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</si>
  <si>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</si>
  <si>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</si>
  <si>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</si>
  <si>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</si>
  <si>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</si>
  <si>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</si>
  <si>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</si>
  <si>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</si>
  <si>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</si>
  <si>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</si>
  <si>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</si>
  <si>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</si>
  <si>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</si>
  <si>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</si>
  <si>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</si>
  <si>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</si>
  <si>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</si>
  <si>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</si>
  <si>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</si>
  <si>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</si>
  <si>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</si>
  <si>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</si>
  <si>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</si>
  <si>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</si>
  <si>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</si>
  <si>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</si>
  <si>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</si>
  <si>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</si>
  <si>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</si>
  <si>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</si>
  <si>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</si>
  <si>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</si>
  <si>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</si>
  <si>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</si>
  <si>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</si>
  <si>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</si>
  <si>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</si>
  <si>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</si>
  <si>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</si>
  <si>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</si>
  <si>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</si>
  <si>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</si>
  <si>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</si>
  <si>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</si>
  <si>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</si>
  <si>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</si>
  <si>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</si>
  <si>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</si>
  <si>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</si>
  <si>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</si>
  <si>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</si>
  <si>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</si>
  <si>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</si>
  <si>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Mme Meriam CHOUCHENE</t>
  </si>
  <si>
    <t>Directeur magasin &amp; chefs rayons</t>
  </si>
  <si>
    <t>UHD Ksar Hellal</t>
  </si>
  <si>
    <t xml:space="preserve">POINT TRANSERVESE DIRECTEUR MAGASIN </t>
  </si>
  <si>
    <t>Billot volaille trad. fissuré.</t>
  </si>
  <si>
    <t>Raboter le billot.</t>
  </si>
  <si>
    <t>Améliorer la fixation du robinet.</t>
  </si>
  <si>
    <t>Abaisser la température du laboratoire.</t>
  </si>
  <si>
    <t>La température du laboratoire est 15°C&gt; 10°C</t>
  </si>
  <si>
    <t>Le revêtement mural du laboratoire est détérioré.</t>
  </si>
  <si>
    <t>Fixer le revêtement mural.</t>
  </si>
  <si>
    <t>Présence de piqûres de moisissures sur les instructions affichées à la boucherie.</t>
  </si>
  <si>
    <t>Remplacer les affiches.</t>
  </si>
  <si>
    <t>Utilisation de grattoir métallique dans les opérations de nettoyage.</t>
  </si>
  <si>
    <t>Respecter le plan de nettoyage et utiliser les outils exigés.</t>
  </si>
  <si>
    <t>Le couvercle du regard au niveau du laboratoire de la boucherie est mal fixé.</t>
  </si>
  <si>
    <t>Fixer correctement le couvercle.</t>
  </si>
  <si>
    <t>Absence d'identification de ola date d'entame du paquet de Taberner ouvert.</t>
  </si>
  <si>
    <t>Identifier les produits ouverts par leur date d'entame.</t>
  </si>
  <si>
    <t>Renforcer le nettoyage de l'équipement et du local.</t>
  </si>
  <si>
    <t>Etat de propreté du scie à os insatisfaisant.
Présence de déchets (restes de viande, étiquettes abimées, etc.) au sol.</t>
  </si>
  <si>
    <t>Entretenir les meubles froids.</t>
  </si>
  <si>
    <t>Assurer la réalisation régulière des autocontrôles.</t>
  </si>
  <si>
    <t>Absence de papier essuie-mains au laboratoire.</t>
  </si>
  <si>
    <t>Fournir du papier essuie-mains.</t>
  </si>
  <si>
    <t>Renforcer le nettoyage du meuble.</t>
  </si>
  <si>
    <t>Huile de friture de couleur brunâtre; huile usagée</t>
  </si>
  <si>
    <t>Renforcer le nettoyage et le dégraissage des équipements.</t>
  </si>
  <si>
    <t>Présence de souillures incrustées au faux-plafond du rayon.</t>
  </si>
  <si>
    <t>Renforcer le nettoyage du plafond</t>
  </si>
  <si>
    <t>Repeindre le plafond.</t>
  </si>
  <si>
    <t>L'afficheur de température est endommagé.</t>
  </si>
  <si>
    <t>Réparer l'afficheur.</t>
  </si>
  <si>
    <t>Absence de papier essuie-mains.</t>
  </si>
  <si>
    <t>Indiquer les pièces originales et intermédiaires pour une meilleure maitrise de la traçabilité.
Plus de rigueur dans l'indication des quantités et N° lot des produits dans les fiches de traçabilité.</t>
  </si>
  <si>
    <t>Présence de piqûres de moisissures sur le revêtement interne de la porte de la chambre froide.</t>
  </si>
  <si>
    <t>Renforcer le nettoyage et désinfection de la chambre froide.</t>
  </si>
  <si>
    <t>Oxydation du robinet de la plonge traiteur.</t>
  </si>
  <si>
    <t>Même opérateur aux rayons traiteur et fromage charcuterie. Aucune action préventive n'a été mise en place.
Utilisation d'une unique planche pour découpe des aliments crus et cuits.</t>
  </si>
  <si>
    <t>Perte de traçabilité des poulets rôtis Mazrra N° lot 19218; la traçabilité du 09/08/2019 indique une quantité de 4 pièces contrairement au cadencier indiquant 27 pièces.</t>
  </si>
  <si>
    <t>Plus de rigueur au remplissage des N° lot des produits mis en vente.</t>
  </si>
  <si>
    <t>Absence d'indication de la date d'entame de certains boudins de charcuterie.</t>
  </si>
  <si>
    <t>Identifier les dates d'entame de tous les produits déconditionnés.</t>
  </si>
  <si>
    <t>Protéger les étiquettes par filmage ou écarter les produits des zones d'égouttage du condensat au niveau du meuble d'exposition.</t>
  </si>
  <si>
    <t>Réparer la fuite.</t>
  </si>
  <si>
    <t>Présence de traces d'infiltration d'eau au plafond du rayon.</t>
  </si>
  <si>
    <t>Certaines étiquettes UHD des morceaux de fromage sont illisibles; ces étiquettes ont été imbibées par les eaux de condensation du meuble froid.</t>
  </si>
  <si>
    <t>Le dernier suivi de température était réalisé le 10/08/2019.</t>
  </si>
  <si>
    <t>Réaliser régulièrement les suivis et autocontrôles de température.</t>
  </si>
  <si>
    <t xml:space="preserve">Le robinet du poste lave-mains du rayon charcuterie/ fromage est mal fixé.
</t>
  </si>
  <si>
    <t>Absence de papier essuie-mains au stand.</t>
  </si>
  <si>
    <t>Entreposage d'une table remplie de bananes au stand de la poissonnerie.</t>
  </si>
  <si>
    <t>Interdire cette pratique.</t>
  </si>
  <si>
    <t>Oxydation du revêtement de la gaine de fabrique de glace.</t>
  </si>
  <si>
    <t>La douchette de la station de nettoyage de la poissonnerie et mal fixée.</t>
  </si>
  <si>
    <t>Assurer la fixation de la douchette.</t>
  </si>
  <si>
    <t>Non disponibilité des certificats sanitaires des produits de la mer surgelés au rayon.</t>
  </si>
  <si>
    <t>Assurer l'archivage des certificats sanitaires au rayon.</t>
  </si>
  <si>
    <t>Même chambre froide pour légumes; absence de séparation physique.</t>
  </si>
  <si>
    <t>Instaurer une séparation physique dans la chambre froide.</t>
  </si>
  <si>
    <t>Oxydation du revêtement mural de la chambre froide.</t>
  </si>
  <si>
    <t>Procéder à un traitement anti rouille au revêtement de la chambre froide.</t>
  </si>
  <si>
    <t>Nettoyer les surfaces externes des bouteilles d'huile.</t>
  </si>
  <si>
    <t>Présence de poussières et de traces de graisse sur les bouteilles d'huile d'olive.</t>
  </si>
  <si>
    <t>Mettre en marche le DEIV.</t>
  </si>
  <si>
    <t>Fixer le revêtement du sol</t>
  </si>
  <si>
    <t>Avertir les fournisseurs sur cet écart.</t>
  </si>
  <si>
    <t>Etat de propreté insatisfaisant du four et des tapis de cuisson.</t>
  </si>
  <si>
    <t>Présence de souillures au meuble froid; on note la présence de cadavres de mouches à ce niveau.</t>
  </si>
  <si>
    <t>Enregistrer tous les produits réceptionnés dans la fiche de réception au rayon.</t>
  </si>
  <si>
    <t>Taux d'hygrométrie 70%</t>
  </si>
  <si>
    <t>Crevassement du revêtement du sol de la réserve.</t>
  </si>
  <si>
    <t>Fixer le revêtement du sol.</t>
  </si>
  <si>
    <t>Dernier autocontrôle date du 5/08/2019.</t>
  </si>
  <si>
    <t>Réaliser régulièrement les autocontrôles.
Affecter un opérateur chargé de cette tâche en cas d'absence du responsable.</t>
  </si>
  <si>
    <t>Aménagement du local déchet en cours</t>
  </si>
  <si>
    <t>Renforcer le nettoyage et dépoussiérage des linéaires.</t>
  </si>
  <si>
    <t>Non disponibilité du dossier médical de l'opératrice Chahia.</t>
  </si>
  <si>
    <t>Mettre à disposition le dossier médical des opérateurs externes.</t>
  </si>
  <si>
    <t>Renforcer le nettoyage des équipements de cuisson.</t>
  </si>
  <si>
    <t>Etat de propreté insatisfaisant du meuble froid, du panier de la friteuse, du four, et des grilles de la hotte.</t>
  </si>
  <si>
    <t>Interdire la polyvalence.
Fournir des planches de découpe séparées par catégories de denrées.</t>
  </si>
  <si>
    <t xml:space="preserve">Respecter la fréquence d changement de l'huile de friture.
</t>
  </si>
  <si>
    <t>Fournir du papier essuie-mains</t>
  </si>
  <si>
    <t>Protéger les étiquettes des produits par double filmage si nécessaire.</t>
  </si>
  <si>
    <t>Les linéaires de pâtes et boites de conserve manquent de propreté.</t>
  </si>
  <si>
    <t>Les gâteaux forêt noir, exposés le jour de l'audit, n'ont pas été mentionnés sur la fiche d'acceptation au rayon.</t>
  </si>
  <si>
    <t>Les poids vérifiés des échantillons de pains complets et des pains aux céréales ne sont pas conformes; ils varient de 140g à 155g.</t>
  </si>
  <si>
    <t>Désignation des pièces intermédiaires sans mention des pièces originales sur les fiches de traçabilité de la boucherie.
Absence des étiquettes de balance sur les fiches de traçabilité des volailles trad. 
Indication erronée de la quantité/ lot sur les fiches de traçabilité volailles trad. (ex. escalope de dinde 'Mazrra')</t>
  </si>
  <si>
    <t>Les autocontrôles du 11 &amp; 12/07 ne sont pas réalisés.</t>
  </si>
  <si>
    <t>L'étiquette UHD d'une barquette de moules demi-coquillage est illisible; étiquette effacée par l'effet de l'humidité.</t>
  </si>
  <si>
    <t>Renforcer la déshumidification à ce niveau</t>
  </si>
  <si>
    <t>Crevassement du revêtement du sol de la chambre froide négative.</t>
  </si>
  <si>
    <t>Ecaillement de la peinture du plafond du rayon.</t>
  </si>
  <si>
    <t>Ecaillement des meubles froids des volailles trad. et boucherie LS.</t>
  </si>
  <si>
    <t>Procéder à un traitement antirouille pour cet équipement.</t>
  </si>
  <si>
    <t>Un DEIV au rayon FLEG est  on fonctionnel.</t>
  </si>
  <si>
    <t>Directeur magasin &amp; Chefs rayons</t>
  </si>
  <si>
    <t>Réparer le système de climatisation.</t>
  </si>
  <si>
    <t>Le système de climatisation est en panne. T° prélevée 14,5°C.</t>
  </si>
  <si>
    <t>Réparer le système de réfrigération du hachoir à viande.</t>
  </si>
  <si>
    <t>Le billot des viandes rouges est fissuré et fortement souillé.</t>
  </si>
  <si>
    <t>Opérateur avec barbe non protégée.</t>
  </si>
  <si>
    <t>Raser ou protéger la barbe.</t>
  </si>
  <si>
    <t>Ecaillement des bordures inférieures des murs du laboratoire.</t>
  </si>
  <si>
    <t>Entretenir le revêtement mural.</t>
  </si>
  <si>
    <t>Une lampe néon est grillée au laboratoire.</t>
  </si>
  <si>
    <t>A remplacer</t>
  </si>
  <si>
    <t>A remplacer.</t>
  </si>
  <si>
    <t>L'évaporateur du sas est en panne.</t>
  </si>
  <si>
    <t>A réparer</t>
  </si>
  <si>
    <t>Ecaillement des meuble LS &amp; trad.</t>
  </si>
  <si>
    <t>Entretenir le revêtement des meubles.</t>
  </si>
  <si>
    <t>Indiquer les quantités restantes la veille de la mise en place sur rayon.
Remplir tous les paramètres des fiches de traçabilité.</t>
  </si>
  <si>
    <t>L'étiquette d'origine de la Ricotta déballée n'est pas gardée; il y'a perte des mentions obligatoires (DLC et N° lot)</t>
  </si>
  <si>
    <t>Fournir et sensibiliser le tableau des DLC UHD.</t>
  </si>
  <si>
    <t>Les étiquettes UHD de certains morceaux de fromage (Gouda) sont illisibles (effacées).</t>
  </si>
  <si>
    <t>Ecarter les produits ayant des étiquettes non conformes.</t>
  </si>
  <si>
    <t>Présence de piqûres de moisissures sur les emballages de décoration des portes prix maintenus sur les meubles d'exposition.</t>
  </si>
  <si>
    <t>Ecaillement du meuble fromage.</t>
  </si>
  <si>
    <t>Entretenir le revêtement du meuble fromage.</t>
  </si>
  <si>
    <t>Présence de traces de fuite au plafond du stand.</t>
  </si>
  <si>
    <t xml:space="preserve">Polyvalence au rayon boucherie, traiteur et fromage. </t>
  </si>
  <si>
    <t>Fournir une poubelle.</t>
  </si>
  <si>
    <t>Fabrication des soufflets et pizzas au magasin. Le tamisage de la farine ne fait objet de suivi et enregistrement.
Non disponibilité de TSF de ces produits.</t>
  </si>
  <si>
    <t>Valider le process de fabrication avec le service qualité.</t>
  </si>
  <si>
    <t>Oxydation de l'armoire UV.</t>
  </si>
  <si>
    <t>Le système d'éclairage de la chambre froide est non fonctionnel.</t>
  </si>
  <si>
    <t>Réparer le système d'éclairage.</t>
  </si>
  <si>
    <t>L'afficheur du laboratoire est non fonctionnel.</t>
  </si>
  <si>
    <t>Remplacer les jointures abimées.</t>
  </si>
  <si>
    <t>Armoire des produits casse en panne.</t>
  </si>
  <si>
    <t>Réparer l'armoire froide des produits casse.</t>
  </si>
  <si>
    <t>Les autocontrôles de N/D ne sont pas réalisés à partir du 18/12/2019.</t>
  </si>
  <si>
    <t>Non disponibilité des TSF des merguez et viande hachée.</t>
  </si>
  <si>
    <t>Fournir les TSF mis à jour.</t>
  </si>
  <si>
    <t>Présence de traces de fuite au plafond de la pâtisserie.</t>
  </si>
  <si>
    <t>Entretenir le plafond.</t>
  </si>
  <si>
    <t>Avertir les services concernés sur cet écart.</t>
  </si>
  <si>
    <t>Maintenir le matériel dans un endroit adapté.</t>
  </si>
  <si>
    <t>Fixer correctement les couvercles.</t>
  </si>
  <si>
    <t>Remplacer le miroir décoratif.</t>
  </si>
  <si>
    <t xml:space="preserve">
</t>
  </si>
  <si>
    <t>Les échantillons des pains flute 'Sopral' N° lot 02122019 ne sont pas conformes: 110g, 120g, 130g / 200g</t>
  </si>
  <si>
    <t>Renforcer le nettoyage des meubles.</t>
  </si>
  <si>
    <t>Garder les étiquettes d'origine des produits entamés.</t>
  </si>
  <si>
    <t xml:space="preserve">Non disponibilité de l'étiquette d'origine des mini pains au chocolat entamés et stockés dans la chambre froide négative. </t>
  </si>
  <si>
    <t>Oxydation de la gaine de fabrique de glace.</t>
  </si>
  <si>
    <t>Oxydation du revêtement de la porte de la chambre froide.</t>
  </si>
  <si>
    <t>Utiliser des éléments adaptés et propres pour la manipulation de la glace.</t>
  </si>
  <si>
    <t>Avertir le prestataire.
Nettoyer régulièrement les DEIV.</t>
  </si>
  <si>
    <t>Entretenir le revêtement du sol.</t>
  </si>
  <si>
    <t>Exposition de 2 bouteilles d'huile d'olive sans étiquette d'origine.</t>
  </si>
  <si>
    <t>Ecarter les produits ayant perdu leur étiquette d'origine.</t>
  </si>
  <si>
    <t>Manque de louches pour certaines épices exposées.</t>
  </si>
  <si>
    <t>Respecter les consignes du fournisseur.</t>
  </si>
  <si>
    <t>Le système d'ouverture à pédale de la poubelle du rayon FLEG est abimé.</t>
  </si>
  <si>
    <t>Le DEIV au rayon FLEG est non fonctionnel.</t>
  </si>
  <si>
    <t>Renforcer le triage des légumes exposés.</t>
  </si>
  <si>
    <t>Exposition des concombres flétris.</t>
  </si>
  <si>
    <t>Présence d'un coing moisi sous la table de pesage.</t>
  </si>
  <si>
    <t>Renforcer le nettoyage dans la zone sous table.</t>
  </si>
  <si>
    <t>Présence de souillures sur les grilles de soufflage du meuble froid.</t>
  </si>
  <si>
    <t>Présence de piqûres de moisissures sur les meubles des produits laitiers.</t>
  </si>
  <si>
    <t>Renforcer le nettoyage et désinfection du meuble.</t>
  </si>
  <si>
    <t>Stockage juxtaposé des produits alimentaires et non alimentaires.</t>
  </si>
  <si>
    <t>Transférer les sacs à sucre sur des palettes en plastique ou des palettes adaptées.</t>
  </si>
  <si>
    <t>Entreposage des sacs à sucre sur des palettes en bois; certaines sont à l'état abimé.</t>
  </si>
  <si>
    <t>Entreposage des aliments dans des casiers des vestiaires femme.</t>
  </si>
  <si>
    <t>Entretenir les casiers.</t>
  </si>
  <si>
    <t>Présence de souillures sur le four et grilles de la hotte.</t>
  </si>
  <si>
    <t>Renforcer le nettoyage et dégraissage des éléments;</t>
  </si>
  <si>
    <t>Huile de friture usagée avec des résidus carbonisés.</t>
  </si>
  <si>
    <t>Respecter la fréquence de changement des huiles de friture.</t>
  </si>
  <si>
    <t>Le système de réfrigération du hachoir est défaillant; la T° affichée est 6°C; la T° de la viande hachée à la fin du hachage est 11,2°C.</t>
  </si>
  <si>
    <t>Les plaques chauffantes de la rôtissoire ne sont pas tous fonctionnelles.
Les poignées sont démontées.</t>
  </si>
  <si>
    <t>Le miroir décoratif du meuble des boudins de charcuterie est fissuré.</t>
  </si>
  <si>
    <t>Entreposage de caisses en plastique abimées, appartenant aux rayons FLEG &amp; pâtisserie et auparavant maintenues au sol, directement sur la glace.</t>
  </si>
  <si>
    <t>Demander la validation de la méthode d'exposition par le service qualité.</t>
  </si>
  <si>
    <t>Crevassement du revêtement des murs et sol de la réserve.</t>
  </si>
  <si>
    <t>Entretenir les revêtements.</t>
  </si>
  <si>
    <t>Entreposage d'ancien matériel de travail (boulangerie) dans la chambre froide.</t>
  </si>
  <si>
    <t>Présence de poussière à l'intérieur du meuble froid.
Présence de restes d'emballage et des débris de pain derrière les meubles de la boulangerie.</t>
  </si>
  <si>
    <t>Non maitrise de la dose de chlore aux opérations de décontaminations des légumes.</t>
  </si>
  <si>
    <t>Respecter la dose de chlore requise pour la décontamination.</t>
  </si>
  <si>
    <t>Non disponibilité de poubelle au rayon.</t>
  </si>
  <si>
    <t>Remplacer les emballages contaminés.</t>
  </si>
  <si>
    <t>Assurer le rabotage et renforcer le nettoyage du billot.</t>
  </si>
  <si>
    <t>Pas d'indication des quantités restantes sur linéaire sur les fiches de traçabilité trad. Indication uniquement des quantités ajoutées.
Absence des visas des responsables sur les fiches de traçabilité.
Manque de traçabilité pour les boulettes de viande de bœuf fabriquées le 15/12/2019.</t>
  </si>
  <si>
    <t>Etat d'usure et de salissure avancée des chevalets mis sur étal.</t>
  </si>
  <si>
    <t>Absence de balisage de prix sur certaines dattes préemballées.</t>
  </si>
  <si>
    <t>Vérifier la mention de tous les prix sur produits exposés.</t>
  </si>
  <si>
    <t>Présence de piqûres de moisissures sur les instructions de la boucherie.</t>
  </si>
  <si>
    <t>Les appâts, placés dans le laboratoire et stand pâtisserie, ne sont pas protégés par des portes appâts.
Le DEIV du rayon poissonnerie est rempli de cadavres d'insectes.</t>
  </si>
  <si>
    <t>Interdire le maintien des aliments au niveau des vestiaires.</t>
  </si>
  <si>
    <t>Respecter le flux du personnel par secteur. Le cas échéant, respecter les bonnes pratiques d'hygiène vestimentaire et corporelle.</t>
  </si>
  <si>
    <t>Non disponibilité du tableau des DLC UHD au rayon. Les opérateurs ignorent le contenu.</t>
  </si>
  <si>
    <t>Maintenir l'étiquette d'origine des produits entamés pour une meilleure maitrise des durées de vie.</t>
  </si>
  <si>
    <t>Exposition des merguez, fabriqués au magasin, pour une durée de j+2.</t>
  </si>
  <si>
    <t>Nous rappelons que la durée d'exposition des merguez est de j+1 (LS &amp; Trad.).</t>
  </si>
  <si>
    <t>Utilisation de caisses, appartenant au rayon FLEG, comme support au meuble surgelé. Ces éléments, souillés par des résidus de terre, ne sont pas inclus au plan de nettoyage.
Attention au risque de contamination croisée notamment par des germes pathogènes tels que les coliformes.</t>
  </si>
  <si>
    <t>Utilisation de fiche de traçabilité non conforme; la version utilisée n'est pas référencée dans le répertoire des documents UHD.</t>
  </si>
  <si>
    <t>Fournir des fiches de traçabilité référencés UHD.</t>
  </si>
  <si>
    <t xml:space="preserve">Exposition des tomates préemballées à température ambiante. L'étiquette fournisseur 'Sunlucar' exige une température de conservation de 8 à 10°C. </t>
  </si>
  <si>
    <t>Fournir suffisamment de louches.</t>
  </si>
  <si>
    <t>Ecarter les zones de stockage des produits de différentes catégories.</t>
  </si>
  <si>
    <t>Réaliser régulièrement des autocontrôles N/D.</t>
  </si>
  <si>
    <t>Oxydation des casiers des vestiaires femmes.</t>
  </si>
  <si>
    <t>Réparer les plaques en panne.
Fixer les poignées.</t>
  </si>
  <si>
    <t>Les jointures de la chambre froide sont abimées.</t>
  </si>
  <si>
    <t xml:space="preserve">Les couvercles des regards de la boucherie et pâtisserie sont mal fixés. </t>
  </si>
  <si>
    <t>Ecaillement du revêtement du plafond.</t>
  </si>
  <si>
    <t>Entretenir le revêtement du plafond.</t>
  </si>
  <si>
    <t>Procéder à un traitement antirouille pour cet élément.</t>
  </si>
  <si>
    <t>Procéder à un traitement antirouille à cet élément.</t>
  </si>
  <si>
    <t>Crevassement du revêtement du sol du stand.</t>
  </si>
  <si>
    <t>Réparer ou remplacer la poubelle.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</si>
</sst>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8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1" xfId="0" applyFont="1" applyBorder="1" applyAlignment="1" applyProtection="1">
      <alignment horizontal="left" wrapText="1"/>
      <protection locked="0"/>
    </xf>
    <xf numFmtId="0" fontId="35" fillId="0" borderId="18" xfId="1" applyFont="1" applyBorder="1" applyAlignment="1">
      <alignment wrapText="1"/>
    </xf>
    <xf numFmtId="0" fontId="35" fillId="0" borderId="17" xfId="1" applyFont="1" applyBorder="1"/>
    <xf numFmtId="0" fontId="35" fillId="0" borderId="3" xfId="0" applyFont="1" applyBorder="1" applyAlignment="1" applyProtection="1">
      <alignment vertical="top" wrapText="1"/>
      <protection hidden="1"/>
    </xf>
    <xf numFmtId="165" fontId="37" fillId="0" borderId="1" xfId="0" applyNumberFormat="1" applyFont="1" applyBorder="1" applyAlignment="1" applyProtection="1">
      <alignment horizontal="left" wrapText="1"/>
      <protection hidden="1"/>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0.9375</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66928128"/>
        <c:axId val="-966929760"/>
      </c:barChart>
      <c:catAx>
        <c:axId val="-96692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6929760"/>
        <c:crosses val="autoZero"/>
        <c:auto val="1"/>
        <c:lblAlgn val="ctr"/>
        <c:lblOffset val="100"/>
        <c:noMultiLvlLbl val="0"/>
      </c:catAx>
      <c:valAx>
        <c:axId val="-96692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692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0.95238095238095233</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59660512"/>
        <c:axId val="-959662688"/>
      </c:barChart>
      <c:catAx>
        <c:axId val="-95966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662688"/>
        <c:crosses val="autoZero"/>
        <c:auto val="1"/>
        <c:lblAlgn val="ctr"/>
        <c:lblOffset val="100"/>
        <c:noMultiLvlLbl val="0"/>
      </c:catAx>
      <c:valAx>
        <c:axId val="-95966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66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0.97499999999999998</c:v>
                </c:pt>
                <c:pt idx="1">
                  <c:v>0.95</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59669216"/>
        <c:axId val="-959663232"/>
      </c:barChart>
      <c:catAx>
        <c:axId val="-95966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663232"/>
        <c:crosses val="autoZero"/>
        <c:auto val="1"/>
        <c:lblAlgn val="ctr"/>
        <c:lblOffset val="100"/>
        <c:noMultiLvlLbl val="0"/>
      </c:catAx>
      <c:valAx>
        <c:axId val="-959663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66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0.97058823529411764</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59673024"/>
        <c:axId val="-959661056"/>
      </c:barChart>
      <c:catAx>
        <c:axId val="-95967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661056"/>
        <c:crosses val="autoZero"/>
        <c:auto val="1"/>
        <c:lblAlgn val="ctr"/>
        <c:lblOffset val="100"/>
        <c:noMultiLvlLbl val="0"/>
      </c:catAx>
      <c:valAx>
        <c:axId val="-95966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67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0.71052631578947367</c:v>
                </c:pt>
                <c:pt idx="1">
                  <c:v>0.89473684210526316</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59667584"/>
        <c:axId val="-959662144"/>
      </c:barChart>
      <c:catAx>
        <c:axId val="-95966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662144"/>
        <c:crosses val="autoZero"/>
        <c:auto val="1"/>
        <c:lblAlgn val="ctr"/>
        <c:lblOffset val="100"/>
        <c:noMultiLvlLbl val="0"/>
      </c:catAx>
      <c:valAx>
        <c:axId val="-95966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66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0.9285714285714286</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59658880"/>
        <c:axId val="-959674112"/>
      </c:barChart>
      <c:catAx>
        <c:axId val="-95965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674112"/>
        <c:crosses val="autoZero"/>
        <c:auto val="1"/>
        <c:lblAlgn val="ctr"/>
        <c:lblOffset val="100"/>
        <c:noMultiLvlLbl val="0"/>
      </c:catAx>
      <c:valAx>
        <c:axId val="-95967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65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0.91592920353982299</c:v>
                </c:pt>
                <c:pt idx="1">
                  <c:v>0.81034482758620685</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59665408"/>
        <c:axId val="-959670848"/>
      </c:barChart>
      <c:catAx>
        <c:axId val="-95966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670848"/>
        <c:crosses val="autoZero"/>
        <c:auto val="1"/>
        <c:lblAlgn val="ctr"/>
        <c:lblOffset val="100"/>
        <c:noMultiLvlLbl val="0"/>
      </c:catAx>
      <c:valAx>
        <c:axId val="-95967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66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0.86403508771929827</c:v>
                </c:pt>
                <c:pt idx="1">
                  <c:v>0.8144927536231884</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59663776"/>
        <c:axId val="-1116138672"/>
      </c:barChart>
      <c:catAx>
        <c:axId val="-959663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16138672"/>
        <c:crosses val="autoZero"/>
        <c:auto val="1"/>
        <c:lblAlgn val="ctr"/>
        <c:lblOffset val="100"/>
        <c:noMultiLvlLbl val="0"/>
      </c:catAx>
      <c:valAx>
        <c:axId val="-111613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66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0.88998214562956068</c:v>
                </c:pt>
                <c:pt idx="1">
                  <c:v>0.81241879060469757</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16134320"/>
        <c:axId val="-1116123440"/>
        <c:extLst xmlns:c16r2="http://schemas.microsoft.com/office/drawing/2015/06/chart"/>
      </c:barChart>
      <c:catAx>
        <c:axId val="-11161343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16123440"/>
        <c:crosses val="autoZero"/>
        <c:auto val="1"/>
        <c:lblAlgn val="ctr"/>
        <c:lblOffset val="100"/>
        <c:noMultiLvlLbl val="0"/>
      </c:catAx>
      <c:valAx>
        <c:axId val="-11161234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1613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0.91666666666666674</c:v>
                </c:pt>
                <c:pt idx="1">
                  <c:v>0.59285714285714286</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16126160"/>
        <c:axId val="-1116130512"/>
        <c:extLst xmlns:c16r2="http://schemas.microsoft.com/office/drawing/2015/06/chart"/>
      </c:barChart>
      <c:catAx>
        <c:axId val="-1116126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16130512"/>
        <c:crosses val="autoZero"/>
        <c:auto val="1"/>
        <c:lblAlgn val="ctr"/>
        <c:lblOffset val="100"/>
        <c:noMultiLvlLbl val="0"/>
      </c:catAx>
      <c:valAx>
        <c:axId val="-111613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16126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66927040"/>
        <c:axId val="-966926496"/>
      </c:barChart>
      <c:catAx>
        <c:axId val="-96692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6926496"/>
        <c:crosses val="autoZero"/>
        <c:auto val="1"/>
        <c:lblAlgn val="ctr"/>
        <c:lblOffset val="100"/>
        <c:noMultiLvlLbl val="0"/>
      </c:catAx>
      <c:valAx>
        <c:axId val="-96692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692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0.90540540540540537</c:v>
                </c:pt>
                <c:pt idx="1">
                  <c:v>0.90540540540540537</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66924320"/>
        <c:axId val="-966923232"/>
      </c:barChart>
      <c:catAx>
        <c:axId val="-96692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6923232"/>
        <c:crosses val="autoZero"/>
        <c:auto val="1"/>
        <c:lblAlgn val="ctr"/>
        <c:lblOffset val="100"/>
        <c:noMultiLvlLbl val="0"/>
      </c:catAx>
      <c:valAx>
        <c:axId val="-966923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692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0.59523809523809523</c:v>
                </c:pt>
                <c:pt idx="1">
                  <c:v>0.74390243902439024</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56684016"/>
        <c:axId val="-756678576"/>
      </c:barChart>
      <c:catAx>
        <c:axId val="-75668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6678576"/>
        <c:crosses val="autoZero"/>
        <c:auto val="1"/>
        <c:lblAlgn val="ctr"/>
        <c:lblOffset val="100"/>
        <c:noMultiLvlLbl val="0"/>
      </c:catAx>
      <c:valAx>
        <c:axId val="-75667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668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0.83783783783783783</c:v>
                </c:pt>
                <c:pt idx="1">
                  <c:v>0.7432432432432432</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56686192"/>
        <c:axId val="-756685648"/>
      </c:barChart>
      <c:catAx>
        <c:axId val="-75668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6685648"/>
        <c:crosses val="autoZero"/>
        <c:auto val="1"/>
        <c:lblAlgn val="ctr"/>
        <c:lblOffset val="100"/>
        <c:noMultiLvlLbl val="0"/>
      </c:catAx>
      <c:valAx>
        <c:axId val="-75668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668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0.78409090909090906</c:v>
                </c:pt>
                <c:pt idx="1">
                  <c:v>0.5</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56672592"/>
        <c:axId val="-756679664"/>
      </c:barChart>
      <c:catAx>
        <c:axId val="-75667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6679664"/>
        <c:crosses val="autoZero"/>
        <c:auto val="1"/>
        <c:lblAlgn val="ctr"/>
        <c:lblOffset val="100"/>
        <c:noMultiLvlLbl val="0"/>
      </c:catAx>
      <c:valAx>
        <c:axId val="-75667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667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0.92105263157894735</c:v>
                </c:pt>
                <c:pt idx="1">
                  <c:v>0.75641025641025639</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56682384"/>
        <c:axId val="-756674224"/>
      </c:barChart>
      <c:catAx>
        <c:axId val="-75668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6674224"/>
        <c:crosses val="autoZero"/>
        <c:auto val="1"/>
        <c:lblAlgn val="ctr"/>
        <c:lblOffset val="100"/>
        <c:noMultiLvlLbl val="0"/>
      </c:catAx>
      <c:valAx>
        <c:axId val="-75667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668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0.98076923076923073</c:v>
                </c:pt>
                <c:pt idx="1">
                  <c:v>0.90740740740740744</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56681296"/>
        <c:axId val="-756679120"/>
      </c:barChart>
      <c:catAx>
        <c:axId val="-75668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6679120"/>
        <c:crosses val="autoZero"/>
        <c:auto val="1"/>
        <c:lblAlgn val="ctr"/>
        <c:lblOffset val="100"/>
        <c:noMultiLvlLbl val="0"/>
      </c:catAx>
      <c:valAx>
        <c:axId val="-75667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668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56680208"/>
        <c:axId val="-756675312"/>
      </c:barChart>
      <c:catAx>
        <c:axId val="-75668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6675312"/>
        <c:crosses val="autoZero"/>
        <c:auto val="1"/>
        <c:lblAlgn val="ctr"/>
        <c:lblOffset val="100"/>
        <c:noMultiLvlLbl val="0"/>
      </c:catAx>
      <c:valAx>
        <c:axId val="-75667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668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zoomScaleSheetLayoutView="100" workbookViewId="0">
      <selection activeCell="I20" sqref="I20"/>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4" t="s">
        <v>275</v>
      </c>
      <c r="B18" s="364"/>
      <c r="C18" s="364"/>
      <c r="D18" s="365" t="s">
        <v>466</v>
      </c>
      <c r="E18" s="365"/>
      <c r="F18" s="365"/>
      <c r="G18" s="365"/>
      <c r="H18" s="365"/>
      <c r="I18" s="365"/>
      <c r="J18" s="365"/>
      <c r="K18" s="365"/>
    </row>
    <row r="20" spans="1:11" ht="16.5" x14ac:dyDescent="0.3">
      <c r="A20" s="47"/>
      <c r="B20" s="42"/>
      <c r="C20" s="42"/>
      <c r="D20" s="42"/>
      <c r="E20" s="42"/>
      <c r="F20" s="42"/>
      <c r="G20" s="42"/>
      <c r="H20" s="42"/>
      <c r="I20" s="42"/>
    </row>
    <row r="21" spans="1:11" x14ac:dyDescent="0.25">
      <c r="A21" s="366" t="s">
        <v>276</v>
      </c>
      <c r="B21" s="366"/>
      <c r="C21" s="366"/>
      <c r="D21" s="366"/>
      <c r="E21" s="366"/>
      <c r="F21" s="366"/>
      <c r="G21" s="366"/>
      <c r="H21" s="366"/>
      <c r="I21" s="366"/>
      <c r="J21" s="366"/>
      <c r="K21" s="366"/>
    </row>
    <row r="22" spans="1:11" x14ac:dyDescent="0.25">
      <c r="A22" s="48"/>
      <c r="B22" s="43"/>
      <c r="C22" s="43"/>
      <c r="D22" s="42"/>
      <c r="E22" s="42"/>
      <c r="F22" s="42"/>
      <c r="G22" s="42"/>
      <c r="H22" s="42"/>
      <c r="I22" s="42"/>
    </row>
    <row r="23" spans="1:11" ht="42" customHeight="1" x14ac:dyDescent="0.25">
      <c r="A23" s="49" t="s">
        <v>277</v>
      </c>
      <c r="B23" s="360" t="s">
        <v>278</v>
      </c>
      <c r="C23" s="360"/>
      <c r="D23" s="42"/>
      <c r="E23" s="42"/>
      <c r="F23" s="42"/>
      <c r="G23" s="42"/>
      <c r="H23" s="42"/>
      <c r="I23" s="42"/>
      <c r="J23" t="str">
        <f>D18</f>
        <v>UHD Ksar Hellal</v>
      </c>
    </row>
    <row r="24" spans="1:11" ht="33" customHeight="1" x14ac:dyDescent="0.25">
      <c r="A24" s="50" t="s">
        <v>279</v>
      </c>
      <c r="B24" s="362">
        <f>AVERAGE('A3 Exploitation'!D719,'A3 Technique'!D215)</f>
        <v>0.88998214562956068</v>
      </c>
      <c r="C24" s="362"/>
      <c r="D24" s="42"/>
      <c r="E24" s="42"/>
      <c r="F24" s="42"/>
      <c r="G24" s="42"/>
      <c r="H24" s="42"/>
      <c r="I24" s="42"/>
    </row>
    <row r="25" spans="1:11" ht="33" customHeight="1" x14ac:dyDescent="0.25">
      <c r="A25" s="50" t="s">
        <v>280</v>
      </c>
      <c r="B25" s="362">
        <f>AVERAGE('A4 Exploitation'!D719,'A4 Technique'!D215)</f>
        <v>0.81241879060469757</v>
      </c>
      <c r="C25" s="362"/>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0" t="s">
        <v>281</v>
      </c>
      <c r="C29" s="360"/>
      <c r="D29" s="42"/>
      <c r="E29" s="42"/>
      <c r="F29" s="42"/>
      <c r="G29" s="42"/>
      <c r="H29" s="42"/>
      <c r="I29" s="42"/>
      <c r="J29" t="str">
        <f>D18</f>
        <v>UHD Ksar Hellal</v>
      </c>
    </row>
    <row r="30" spans="1:11" ht="33" customHeight="1" x14ac:dyDescent="0.25">
      <c r="A30" s="50" t="s">
        <v>279</v>
      </c>
      <c r="B30" s="362">
        <f>'A3 Exploitation'!D719</f>
        <v>0.86403508771929827</v>
      </c>
      <c r="C30" s="362"/>
      <c r="D30" s="42"/>
      <c r="E30" s="42"/>
      <c r="F30" s="42"/>
      <c r="G30" s="42"/>
      <c r="H30" s="42"/>
      <c r="I30" s="42"/>
    </row>
    <row r="31" spans="1:11" ht="33" customHeight="1" x14ac:dyDescent="0.25">
      <c r="A31" s="50" t="s">
        <v>280</v>
      </c>
      <c r="B31" s="362">
        <f>'A4 Exploitation'!D719</f>
        <v>0.8144927536231884</v>
      </c>
      <c r="C31" s="362"/>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3" t="s">
        <v>282</v>
      </c>
      <c r="C34" s="363"/>
      <c r="D34" s="42"/>
      <c r="E34" s="42"/>
      <c r="F34" s="42"/>
      <c r="G34" s="42"/>
      <c r="H34" s="42"/>
      <c r="I34" s="42"/>
      <c r="J34" t="str">
        <f>D18</f>
        <v>UHD Ksar Hellal</v>
      </c>
    </row>
    <row r="35" spans="1:10" ht="33" customHeight="1" x14ac:dyDescent="0.25">
      <c r="A35" s="50" t="s">
        <v>279</v>
      </c>
      <c r="B35" s="362">
        <f>AVERAGE('A3 Exploitation'!D717, 'A3 Technique'!D213)</f>
        <v>0.91666666666666674</v>
      </c>
      <c r="C35" s="362"/>
      <c r="D35" s="42"/>
      <c r="E35" s="42"/>
      <c r="F35" s="42"/>
      <c r="G35" s="42"/>
      <c r="H35" s="42"/>
      <c r="I35" s="42"/>
    </row>
    <row r="36" spans="1:10" ht="33" customHeight="1" x14ac:dyDescent="0.25">
      <c r="A36" s="50" t="s">
        <v>280</v>
      </c>
      <c r="B36" s="362">
        <f>AVERAGE('A4 Exploitation'!D717, 'A4 Technique'!D213)</f>
        <v>0.59285714285714286</v>
      </c>
      <c r="C36" s="362"/>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0" t="s">
        <v>283</v>
      </c>
      <c r="C39" s="360"/>
      <c r="D39" s="42"/>
      <c r="E39" s="42"/>
      <c r="F39" s="42"/>
      <c r="G39" s="42"/>
      <c r="H39" s="42"/>
      <c r="I39" s="42"/>
      <c r="J39" t="str">
        <f>D18</f>
        <v>UHD Ksar Hellal</v>
      </c>
    </row>
    <row r="40" spans="1:10" ht="33" customHeight="1" x14ac:dyDescent="0.25">
      <c r="A40" s="50" t="s">
        <v>279</v>
      </c>
      <c r="B40" s="359">
        <f>'A3 Exploitation'!D48</f>
        <v>0.9375</v>
      </c>
      <c r="C40" s="359"/>
      <c r="D40" s="42"/>
      <c r="E40" s="42"/>
      <c r="F40" s="42"/>
      <c r="G40" s="42"/>
      <c r="H40" s="42"/>
      <c r="I40" s="42"/>
    </row>
    <row r="41" spans="1:10" ht="33" customHeight="1" x14ac:dyDescent="0.25">
      <c r="A41" s="50" t="s">
        <v>280</v>
      </c>
      <c r="B41" s="359">
        <f>'A4 Exploitation'!D48</f>
        <v>1</v>
      </c>
      <c r="C41" s="359"/>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0" t="s">
        <v>284</v>
      </c>
      <c r="C44" s="360"/>
      <c r="D44" s="42"/>
      <c r="E44" s="42"/>
      <c r="F44" s="42"/>
      <c r="G44" s="42"/>
      <c r="H44" s="42"/>
      <c r="I44" s="42"/>
      <c r="J44" t="str">
        <f>D18</f>
        <v>UHD Ksar Hellal</v>
      </c>
    </row>
    <row r="45" spans="1:10" ht="33" customHeight="1" x14ac:dyDescent="0.25">
      <c r="A45" s="50" t="s">
        <v>279</v>
      </c>
      <c r="B45" s="359" t="e">
        <f>'A3 Exploitation'!D129</f>
        <v>#DIV/0!</v>
      </c>
      <c r="C45" s="359"/>
      <c r="D45" s="42"/>
      <c r="E45" s="42"/>
      <c r="F45" s="42"/>
      <c r="G45" s="42"/>
      <c r="H45" s="42"/>
      <c r="I45" s="42"/>
    </row>
    <row r="46" spans="1:10" ht="33" customHeight="1" x14ac:dyDescent="0.25">
      <c r="A46" s="50" t="s">
        <v>280</v>
      </c>
      <c r="B46" s="359" t="e">
        <f>'A4 Exploitation'!D129</f>
        <v>#DIV/0!</v>
      </c>
      <c r="C46" s="359"/>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0" t="s">
        <v>443</v>
      </c>
      <c r="C49" s="360"/>
      <c r="D49" s="42"/>
      <c r="E49" s="42"/>
      <c r="F49" s="42"/>
      <c r="G49" s="42"/>
      <c r="H49" s="42"/>
      <c r="I49" s="42"/>
      <c r="J49" t="str">
        <f>D18</f>
        <v>UHD Ksar Hellal</v>
      </c>
    </row>
    <row r="50" spans="1:10" ht="33" customHeight="1" x14ac:dyDescent="0.25">
      <c r="A50" s="50" t="s">
        <v>279</v>
      </c>
      <c r="B50" s="359">
        <f>'A3 Exploitation'!D183</f>
        <v>0.90540540540540537</v>
      </c>
      <c r="C50" s="359"/>
      <c r="D50" s="42"/>
      <c r="E50" s="42"/>
      <c r="F50" s="42"/>
      <c r="G50" s="42"/>
      <c r="H50" s="42"/>
      <c r="I50" s="42"/>
    </row>
    <row r="51" spans="1:10" ht="33" customHeight="1" x14ac:dyDescent="0.25">
      <c r="A51" s="50" t="s">
        <v>280</v>
      </c>
      <c r="B51" s="359">
        <f>'A4 Exploitation'!D183</f>
        <v>0.90540540540540537</v>
      </c>
      <c r="C51" s="359"/>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0" t="s">
        <v>444</v>
      </c>
      <c r="C54" s="360"/>
      <c r="D54" s="42"/>
      <c r="E54" s="42"/>
      <c r="F54" s="42"/>
      <c r="G54" s="42"/>
      <c r="H54" s="42"/>
      <c r="I54" s="42"/>
      <c r="J54" t="str">
        <f>D18</f>
        <v>UHD Ksar Hellal</v>
      </c>
    </row>
    <row r="55" spans="1:10" ht="33" customHeight="1" x14ac:dyDescent="0.25">
      <c r="A55" s="50" t="s">
        <v>279</v>
      </c>
      <c r="B55" s="359">
        <f>'A3 Exploitation'!D245</f>
        <v>0.59523809523809523</v>
      </c>
      <c r="C55" s="359"/>
      <c r="D55" s="42"/>
      <c r="E55" s="42"/>
      <c r="F55" s="42"/>
      <c r="G55" s="42"/>
      <c r="H55" s="42"/>
      <c r="I55" s="42"/>
    </row>
    <row r="56" spans="1:10" ht="33" customHeight="1" x14ac:dyDescent="0.25">
      <c r="A56" s="50" t="s">
        <v>280</v>
      </c>
      <c r="B56" s="359">
        <f>'A4 Exploitation'!D245</f>
        <v>0.74390243902439024</v>
      </c>
      <c r="C56" s="359"/>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0" t="s">
        <v>445</v>
      </c>
      <c r="C59" s="360"/>
      <c r="D59" s="42"/>
      <c r="E59" s="42"/>
      <c r="F59" s="42"/>
      <c r="G59" s="42"/>
      <c r="H59" s="42"/>
      <c r="I59" s="42"/>
      <c r="J59" t="str">
        <f>D18</f>
        <v>UHD Ksar Hellal</v>
      </c>
    </row>
    <row r="60" spans="1:10" ht="33" customHeight="1" x14ac:dyDescent="0.25">
      <c r="A60" s="50" t="s">
        <v>279</v>
      </c>
      <c r="B60" s="359">
        <f>'A3 Exploitation'!D300</f>
        <v>0.83783783783783783</v>
      </c>
      <c r="C60" s="359"/>
      <c r="D60" s="42"/>
      <c r="E60" s="42"/>
      <c r="F60" s="42"/>
      <c r="G60" s="42"/>
      <c r="H60" s="42"/>
      <c r="I60" s="42"/>
    </row>
    <row r="61" spans="1:10" ht="33" customHeight="1" x14ac:dyDescent="0.25">
      <c r="A61" s="50" t="s">
        <v>280</v>
      </c>
      <c r="B61" s="359">
        <f>'A4 Exploitation'!D300</f>
        <v>0.7432432432432432</v>
      </c>
      <c r="C61" s="359"/>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0" t="s">
        <v>446</v>
      </c>
      <c r="C64" s="360"/>
      <c r="D64" s="42"/>
      <c r="E64" s="42"/>
      <c r="F64" s="42"/>
      <c r="G64" s="42"/>
      <c r="H64" s="42"/>
      <c r="I64" s="42"/>
      <c r="J64" t="str">
        <f>D18</f>
        <v>UHD Ksar Hellal</v>
      </c>
    </row>
    <row r="65" spans="1:10" ht="33" customHeight="1" x14ac:dyDescent="0.25">
      <c r="A65" s="50" t="s">
        <v>279</v>
      </c>
      <c r="B65" s="359">
        <f>'A3 Exploitation'!D366</f>
        <v>0.78409090909090906</v>
      </c>
      <c r="C65" s="359"/>
      <c r="D65" s="42"/>
      <c r="E65" s="42"/>
      <c r="F65" s="42"/>
      <c r="G65" s="42"/>
      <c r="H65" s="42"/>
      <c r="I65" s="42"/>
    </row>
    <row r="66" spans="1:10" ht="33" customHeight="1" x14ac:dyDescent="0.25">
      <c r="A66" s="50" t="s">
        <v>280</v>
      </c>
      <c r="B66" s="359">
        <f>'A4 Exploitation'!D366</f>
        <v>0.5</v>
      </c>
      <c r="C66" s="359"/>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0" t="s">
        <v>447</v>
      </c>
      <c r="C69" s="360"/>
      <c r="D69" s="42"/>
      <c r="E69" s="42"/>
      <c r="F69" s="42"/>
      <c r="G69" s="42"/>
      <c r="H69" s="42"/>
      <c r="I69" s="42"/>
      <c r="J69" t="str">
        <f>D18</f>
        <v>UHD Ksar Hellal</v>
      </c>
    </row>
    <row r="70" spans="1:10" ht="33" customHeight="1" x14ac:dyDescent="0.25">
      <c r="A70" s="50" t="s">
        <v>279</v>
      </c>
      <c r="B70" s="359">
        <f>'A3 Exploitation'!D424</f>
        <v>0.92105263157894735</v>
      </c>
      <c r="C70" s="359"/>
      <c r="D70" s="42"/>
      <c r="E70" s="42"/>
      <c r="F70" s="42"/>
      <c r="G70" s="42"/>
      <c r="H70" s="42"/>
      <c r="I70" s="42"/>
    </row>
    <row r="71" spans="1:10" ht="33" customHeight="1" x14ac:dyDescent="0.25">
      <c r="A71" s="50" t="s">
        <v>280</v>
      </c>
      <c r="B71" s="359">
        <f>'A4 Exploitation'!D424</f>
        <v>0.75641025641025639</v>
      </c>
      <c r="C71" s="359"/>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0" t="s">
        <v>448</v>
      </c>
      <c r="C74" s="360"/>
      <c r="D74" s="42"/>
      <c r="E74" s="42"/>
      <c r="F74" s="42"/>
      <c r="G74" s="42"/>
      <c r="H74" s="42"/>
      <c r="I74" s="42"/>
      <c r="J74" t="str">
        <f>D18</f>
        <v>UHD Ksar Hellal</v>
      </c>
    </row>
    <row r="75" spans="1:10" ht="33" customHeight="1" x14ac:dyDescent="0.25">
      <c r="A75" s="50" t="s">
        <v>279</v>
      </c>
      <c r="B75" s="359">
        <f>'A3 Exploitation'!D471</f>
        <v>0.98076923076923073</v>
      </c>
      <c r="C75" s="359"/>
      <c r="D75" s="42"/>
      <c r="E75" s="42"/>
      <c r="F75" s="42"/>
      <c r="G75" s="42"/>
      <c r="H75" s="42"/>
      <c r="I75" s="42"/>
    </row>
    <row r="76" spans="1:10" ht="33" customHeight="1" x14ac:dyDescent="0.25">
      <c r="A76" s="50" t="s">
        <v>280</v>
      </c>
      <c r="B76" s="359">
        <f>'A4 Exploitation'!D471</f>
        <v>0.90740740740740744</v>
      </c>
      <c r="C76" s="359"/>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0" t="s">
        <v>449</v>
      </c>
      <c r="C79" s="360"/>
      <c r="D79" s="42"/>
      <c r="E79" s="42"/>
      <c r="F79" s="42"/>
      <c r="G79" s="42"/>
      <c r="H79" s="42"/>
      <c r="I79" s="42"/>
      <c r="J79" t="str">
        <f>D18</f>
        <v>UHD Ksar Hellal</v>
      </c>
    </row>
    <row r="80" spans="1:10" ht="33" customHeight="1" x14ac:dyDescent="0.25">
      <c r="A80" s="50" t="s">
        <v>279</v>
      </c>
      <c r="B80" s="359" t="e">
        <f>'A3 Exploitation'!D517</f>
        <v>#DIV/0!</v>
      </c>
      <c r="C80" s="359"/>
      <c r="D80" s="42"/>
      <c r="E80" s="42"/>
      <c r="F80" s="42"/>
      <c r="G80" s="42"/>
      <c r="H80" s="42"/>
      <c r="I80" s="42"/>
    </row>
    <row r="81" spans="1:10" ht="33" customHeight="1" x14ac:dyDescent="0.25">
      <c r="A81" s="50" t="s">
        <v>280</v>
      </c>
      <c r="B81" s="359" t="e">
        <f>'A4 Exploitation'!D517</f>
        <v>#DIV/0!</v>
      </c>
      <c r="C81" s="359"/>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0" t="s">
        <v>450</v>
      </c>
      <c r="C84" s="360"/>
      <c r="D84" s="42"/>
      <c r="E84" s="42"/>
      <c r="F84" s="42"/>
      <c r="G84" s="42"/>
      <c r="H84" s="42"/>
      <c r="I84" s="42"/>
      <c r="J84" t="str">
        <f>D18</f>
        <v>UHD Ksar Hellal</v>
      </c>
    </row>
    <row r="85" spans="1:10" ht="33" customHeight="1" x14ac:dyDescent="0.25">
      <c r="A85" s="50" t="s">
        <v>279</v>
      </c>
      <c r="B85" s="359">
        <f>'A3 Exploitation'!D560</f>
        <v>1</v>
      </c>
      <c r="C85" s="359"/>
      <c r="D85" s="42"/>
      <c r="E85" s="42"/>
      <c r="F85" s="42"/>
      <c r="G85" s="42"/>
      <c r="H85" s="42"/>
      <c r="I85" s="42"/>
    </row>
    <row r="86" spans="1:10" ht="33" customHeight="1" x14ac:dyDescent="0.25">
      <c r="A86" s="50" t="s">
        <v>280</v>
      </c>
      <c r="B86" s="359">
        <f>'A4 Exploitation'!D560</f>
        <v>0.95238095238095233</v>
      </c>
      <c r="C86" s="359"/>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0" t="s">
        <v>285</v>
      </c>
      <c r="C89" s="360"/>
      <c r="D89" s="42"/>
      <c r="E89" s="42"/>
      <c r="F89" s="42"/>
      <c r="G89" s="42"/>
      <c r="H89" s="42"/>
      <c r="I89" s="42"/>
      <c r="J89" t="str">
        <f>D18</f>
        <v>UHD Ksar Hellal</v>
      </c>
    </row>
    <row r="90" spans="1:10" ht="33" customHeight="1" x14ac:dyDescent="0.25">
      <c r="A90" s="50" t="s">
        <v>279</v>
      </c>
      <c r="B90" s="359">
        <f>'A3 Exploitation'!D600</f>
        <v>0.97499999999999998</v>
      </c>
      <c r="C90" s="359"/>
      <c r="D90" s="42"/>
      <c r="E90" s="42"/>
      <c r="F90" s="42"/>
      <c r="G90" s="42"/>
      <c r="H90" s="42"/>
      <c r="I90" s="42"/>
    </row>
    <row r="91" spans="1:10" ht="33" customHeight="1" x14ac:dyDescent="0.25">
      <c r="A91" s="50" t="s">
        <v>280</v>
      </c>
      <c r="B91" s="359">
        <f>'A4 Exploitation'!D600</f>
        <v>0.95</v>
      </c>
      <c r="C91" s="359"/>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0" t="s">
        <v>286</v>
      </c>
      <c r="C94" s="360"/>
      <c r="D94" s="42"/>
      <c r="E94" s="42"/>
      <c r="F94" s="42"/>
      <c r="G94" s="42"/>
      <c r="H94" s="42"/>
      <c r="I94" s="42"/>
      <c r="J94" t="str">
        <f>D18</f>
        <v>UHD Ksar Hellal</v>
      </c>
    </row>
    <row r="95" spans="1:10" ht="33" customHeight="1" x14ac:dyDescent="0.25">
      <c r="A95" s="50" t="s">
        <v>279</v>
      </c>
      <c r="B95" s="359">
        <f>'A3 Exploitation'!D662</f>
        <v>1</v>
      </c>
      <c r="C95" s="359"/>
      <c r="D95" s="42"/>
      <c r="E95" s="42"/>
      <c r="F95" s="42"/>
      <c r="G95" s="42"/>
      <c r="H95" s="42"/>
      <c r="I95" s="42"/>
    </row>
    <row r="96" spans="1:10" ht="33" customHeight="1" x14ac:dyDescent="0.25">
      <c r="A96" s="50" t="s">
        <v>280</v>
      </c>
      <c r="B96" s="359">
        <f>'A4 Exploitation'!D662</f>
        <v>0.97058823529411764</v>
      </c>
      <c r="C96" s="359"/>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1"/>
      <c r="C99" s="361"/>
      <c r="D99" s="42"/>
      <c r="E99" s="42"/>
      <c r="F99" s="42"/>
      <c r="G99" s="42"/>
      <c r="H99" s="42"/>
      <c r="I99" s="42"/>
    </row>
    <row r="100" spans="1:10" ht="33" customHeight="1" x14ac:dyDescent="0.25">
      <c r="A100" s="49" t="s">
        <v>277</v>
      </c>
      <c r="B100" s="360" t="s">
        <v>451</v>
      </c>
      <c r="C100" s="360"/>
      <c r="D100" s="42"/>
      <c r="E100" s="42"/>
      <c r="F100" s="42"/>
      <c r="G100" s="42"/>
      <c r="H100" s="42"/>
      <c r="I100" s="42"/>
      <c r="J100" t="str">
        <f>D18</f>
        <v>UHD Ksar Hellal</v>
      </c>
    </row>
    <row r="101" spans="1:10" ht="33" customHeight="1" x14ac:dyDescent="0.25">
      <c r="A101" s="50" t="s">
        <v>279</v>
      </c>
      <c r="B101" s="359">
        <f>'A3 Exploitation'!D691</f>
        <v>0.71052631578947367</v>
      </c>
      <c r="C101" s="359"/>
      <c r="D101" s="42"/>
      <c r="E101" s="42"/>
      <c r="F101" s="42"/>
      <c r="G101" s="42"/>
      <c r="H101" s="42"/>
      <c r="I101" s="42"/>
    </row>
    <row r="102" spans="1:10" ht="33" customHeight="1" x14ac:dyDescent="0.25">
      <c r="A102" s="50" t="s">
        <v>280</v>
      </c>
      <c r="B102" s="359">
        <f>'A4 Exploitation'!D691</f>
        <v>0.89473684210526316</v>
      </c>
      <c r="C102" s="359"/>
    </row>
    <row r="103" spans="1:10" ht="18.75" x14ac:dyDescent="0.25">
      <c r="A103" s="53"/>
      <c r="B103" s="46"/>
      <c r="C103" s="46"/>
    </row>
    <row r="104" spans="1:10" ht="33" customHeight="1" x14ac:dyDescent="0.25">
      <c r="A104" s="53"/>
      <c r="B104" s="46"/>
      <c r="C104" s="46"/>
    </row>
    <row r="105" spans="1:10" ht="33" customHeight="1" x14ac:dyDescent="0.25">
      <c r="A105" s="49" t="s">
        <v>277</v>
      </c>
      <c r="B105" s="360" t="s">
        <v>452</v>
      </c>
      <c r="C105" s="360"/>
      <c r="J105" t="str">
        <f>D18</f>
        <v>UHD Ksar Hellal</v>
      </c>
    </row>
    <row r="106" spans="1:10" ht="33" customHeight="1" x14ac:dyDescent="0.25">
      <c r="A106" s="50" t="s">
        <v>279</v>
      </c>
      <c r="B106" s="359">
        <f>'A3 Exploitation'!D715</f>
        <v>1</v>
      </c>
      <c r="C106" s="359"/>
    </row>
    <row r="107" spans="1:10" ht="33" customHeight="1" x14ac:dyDescent="0.25">
      <c r="A107" s="50" t="s">
        <v>280</v>
      </c>
      <c r="B107" s="359">
        <f>'A4 Exploitation'!D715</f>
        <v>0.9285714285714286</v>
      </c>
      <c r="C107" s="359"/>
    </row>
    <row r="108" spans="1:10" ht="18.75" x14ac:dyDescent="0.25">
      <c r="A108" s="53"/>
      <c r="B108" s="46"/>
      <c r="C108" s="46"/>
    </row>
    <row r="109" spans="1:10" ht="33" customHeight="1" x14ac:dyDescent="0.25">
      <c r="A109" s="53"/>
      <c r="B109" s="46"/>
      <c r="C109" s="46"/>
    </row>
    <row r="110" spans="1:10" ht="33" customHeight="1" x14ac:dyDescent="0.25">
      <c r="A110" s="49" t="s">
        <v>277</v>
      </c>
      <c r="B110" s="360" t="s">
        <v>287</v>
      </c>
      <c r="C110" s="360"/>
      <c r="J110" t="str">
        <f>D18</f>
        <v>UHD Ksar Hellal</v>
      </c>
    </row>
    <row r="111" spans="1:10" ht="33" customHeight="1" x14ac:dyDescent="0.25">
      <c r="A111" s="50" t="s">
        <v>279</v>
      </c>
      <c r="B111" s="359">
        <f>'A3 Technique'!D215</f>
        <v>0.91592920353982299</v>
      </c>
      <c r="C111" s="359"/>
    </row>
    <row r="112" spans="1:10" ht="33" customHeight="1" x14ac:dyDescent="0.25">
      <c r="A112" s="50" t="s">
        <v>280</v>
      </c>
      <c r="B112" s="359">
        <f>'A4 Technique'!D215</f>
        <v>0.81034482758620685</v>
      </c>
      <c r="C112" s="359"/>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F684" sqref="F68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7"/>
      <c r="E1" s="447"/>
      <c r="F1" s="447"/>
      <c r="G1" s="447"/>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48" t="s">
        <v>149</v>
      </c>
      <c r="B7" s="448"/>
      <c r="C7" s="448"/>
      <c r="D7" s="448"/>
      <c r="E7" s="448"/>
      <c r="F7" s="448"/>
      <c r="G7" s="93"/>
    </row>
    <row r="8" spans="1:7" ht="22.5" x14ac:dyDescent="0.45">
      <c r="A8" s="449" t="str">
        <f>'Page de garde'!D18</f>
        <v>UHD Ksar Hellal</v>
      </c>
      <c r="B8" s="449"/>
      <c r="C8" s="449"/>
      <c r="D8" s="449"/>
      <c r="E8" s="449"/>
      <c r="F8" s="449"/>
      <c r="G8" s="93"/>
    </row>
    <row r="9" spans="1:7" ht="22.5" x14ac:dyDescent="0.45">
      <c r="A9" s="94" t="s">
        <v>39</v>
      </c>
      <c r="B9" s="450" t="s">
        <v>464</v>
      </c>
      <c r="C9" s="450"/>
      <c r="D9" s="450"/>
      <c r="E9" s="450"/>
      <c r="F9" s="450"/>
      <c r="G9" s="93"/>
    </row>
    <row r="10" spans="1:7" ht="22.5" x14ac:dyDescent="0.45">
      <c r="A10" s="95" t="s">
        <v>41</v>
      </c>
      <c r="B10" s="451" t="s">
        <v>465</v>
      </c>
      <c r="C10" s="451"/>
      <c r="D10" s="451"/>
      <c r="E10" s="451"/>
      <c r="F10" s="451"/>
      <c r="G10" s="93"/>
    </row>
    <row r="11" spans="1:7" ht="22.5" x14ac:dyDescent="0.45">
      <c r="A11" s="94" t="s">
        <v>40</v>
      </c>
      <c r="B11" s="452">
        <v>43690</v>
      </c>
      <c r="C11" s="452"/>
      <c r="D11" s="452"/>
      <c r="E11" s="452"/>
      <c r="F11" s="452"/>
      <c r="G11" s="93"/>
    </row>
    <row r="12" spans="1:7" ht="22.5" x14ac:dyDescent="0.45">
      <c r="A12" s="94" t="s">
        <v>198</v>
      </c>
      <c r="B12" s="453">
        <f>D719</f>
        <v>0.86403508771929827</v>
      </c>
      <c r="C12" s="453"/>
      <c r="D12" s="453"/>
      <c r="E12" s="453"/>
      <c r="F12" s="453"/>
      <c r="G12" s="93"/>
    </row>
    <row r="13" spans="1:7" ht="22.5" x14ac:dyDescent="0.45">
      <c r="A13" s="92"/>
      <c r="B13" s="90"/>
      <c r="C13" s="90"/>
      <c r="D13" s="447"/>
      <c r="E13" s="447"/>
      <c r="F13" s="447"/>
      <c r="G13" s="447"/>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43690</v>
      </c>
      <c r="B16" s="99"/>
      <c r="C16" s="99"/>
      <c r="D16" s="99"/>
      <c r="E16" s="99"/>
      <c r="F16" s="99"/>
      <c r="G16" s="96"/>
    </row>
    <row r="17" spans="1:8" ht="16.5" customHeight="1" x14ac:dyDescent="0.4">
      <c r="A17" s="373" t="s">
        <v>28</v>
      </c>
      <c r="B17" s="375" t="s">
        <v>29</v>
      </c>
      <c r="C17" s="375"/>
      <c r="D17" s="375" t="s">
        <v>42</v>
      </c>
      <c r="E17" s="376" t="s">
        <v>264</v>
      </c>
      <c r="F17" s="376" t="s">
        <v>294</v>
      </c>
      <c r="G17" s="96"/>
    </row>
    <row r="18" spans="1:8" ht="16.5" customHeight="1" x14ac:dyDescent="0.4">
      <c r="A18" s="373"/>
      <c r="B18" s="100" t="s">
        <v>32</v>
      </c>
      <c r="C18" s="100" t="s">
        <v>31</v>
      </c>
      <c r="D18" s="375"/>
      <c r="E18" s="376"/>
      <c r="F18" s="376"/>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410</v>
      </c>
      <c r="B24" s="104">
        <v>2</v>
      </c>
      <c r="C24" s="104"/>
      <c r="D24" s="105"/>
      <c r="E24" s="106"/>
      <c r="F24" s="105"/>
      <c r="G24" s="96"/>
    </row>
    <row r="25" spans="1:8" ht="21" x14ac:dyDescent="0.4">
      <c r="A25" s="107" t="s">
        <v>360</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411</v>
      </c>
      <c r="B34" s="104">
        <v>2</v>
      </c>
      <c r="C34" s="117" t="str">
        <f>IF(B34=0, -5, "0")</f>
        <v>0</v>
      </c>
      <c r="D34" s="115"/>
      <c r="E34" s="106"/>
      <c r="F34" s="105"/>
      <c r="G34" s="96"/>
    </row>
    <row r="35" spans="1:7" ht="45" x14ac:dyDescent="0.4">
      <c r="A35" s="187" t="s">
        <v>453</v>
      </c>
      <c r="B35" s="104">
        <v>2</v>
      </c>
      <c r="C35" s="118" t="str">
        <f>IF(B35=0, -10, "0")</f>
        <v>0</v>
      </c>
      <c r="D35" s="106"/>
      <c r="E35" s="106"/>
      <c r="F35" s="105"/>
      <c r="G35" s="96"/>
    </row>
    <row r="36" spans="1:7" ht="22.5" x14ac:dyDescent="0.4">
      <c r="A36" s="307" t="s">
        <v>379</v>
      </c>
      <c r="B36" s="104">
        <v>2</v>
      </c>
      <c r="C36" s="117" t="str">
        <f>IF(B36=0, -2, "0")</f>
        <v>0</v>
      </c>
      <c r="D36" s="120"/>
      <c r="E36" s="106"/>
      <c r="F36" s="105"/>
      <c r="G36" s="96"/>
    </row>
    <row r="37" spans="1:7" ht="21" x14ac:dyDescent="0.4">
      <c r="A37" s="103" t="s">
        <v>382</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182.25" customHeight="1" x14ac:dyDescent="0.4">
      <c r="A41" s="103" t="s">
        <v>306</v>
      </c>
      <c r="B41" s="104">
        <v>0</v>
      </c>
      <c r="C41" s="104"/>
      <c r="D41" s="105" t="s">
        <v>537</v>
      </c>
      <c r="E41" s="105" t="s">
        <v>538</v>
      </c>
      <c r="F41" s="105" t="s">
        <v>292</v>
      </c>
      <c r="G41" s="96"/>
    </row>
    <row r="42" spans="1:7" ht="24.75" customHeight="1" x14ac:dyDescent="0.4">
      <c r="A42" s="107" t="s">
        <v>387</v>
      </c>
      <c r="B42" s="104">
        <v>2</v>
      </c>
      <c r="C42" s="104"/>
      <c r="D42" s="105"/>
      <c r="E42" s="106"/>
      <c r="F42" s="105"/>
      <c r="G42" s="96"/>
    </row>
    <row r="43" spans="1:7" ht="21" x14ac:dyDescent="0.4">
      <c r="A43" s="103" t="s">
        <v>401</v>
      </c>
      <c r="B43" s="322" t="str">
        <f>IF(D43=1, 2, IF(AND(D43&lt;1,D43&gt;0), 1, IF(D43=0,"0","NA")))</f>
        <v>NA</v>
      </c>
      <c r="C43" s="104"/>
      <c r="D43" s="319" t="str">
        <f>IFERROR(E43/F43,"N.A")</f>
        <v>N.A</v>
      </c>
      <c r="E43" s="353"/>
      <c r="F43" s="353"/>
      <c r="G43" s="96"/>
    </row>
    <row r="44" spans="1:7" ht="21" x14ac:dyDescent="0.4">
      <c r="A44" s="123" t="s">
        <v>34</v>
      </c>
      <c r="B44" s="123"/>
      <c r="C44" s="123"/>
      <c r="D44" s="123">
        <f>SUM(B30:C37,B39:C43)</f>
        <v>22</v>
      </c>
      <c r="E44" s="90"/>
      <c r="F44" s="96"/>
      <c r="G44" s="96"/>
    </row>
    <row r="45" spans="1:7" ht="21" x14ac:dyDescent="0.4">
      <c r="A45" s="108" t="s">
        <v>33</v>
      </c>
      <c r="B45" s="109"/>
      <c r="C45" s="110"/>
      <c r="D45" s="111">
        <f>D44/(COUNT(B30:C37,B39:C43)*2)</f>
        <v>0.91666666666666663</v>
      </c>
      <c r="E45" s="90"/>
      <c r="F45" s="96"/>
      <c r="G45" s="96"/>
    </row>
    <row r="46" spans="1:7" ht="21" x14ac:dyDescent="0.4">
      <c r="A46" s="112"/>
      <c r="B46" s="96"/>
      <c r="C46" s="96"/>
      <c r="D46" s="96"/>
      <c r="E46" s="90"/>
      <c r="F46" s="96"/>
      <c r="G46" s="96"/>
    </row>
    <row r="47" spans="1:7" ht="22.5" x14ac:dyDescent="0.45">
      <c r="A47" s="326" t="s">
        <v>36</v>
      </c>
      <c r="B47" s="124"/>
      <c r="C47" s="125"/>
      <c r="D47" s="126">
        <f>SUM(D44,D26)</f>
        <v>30</v>
      </c>
      <c r="E47" s="90"/>
      <c r="F47" s="96"/>
      <c r="G47" s="96"/>
    </row>
    <row r="48" spans="1:7" ht="22.5" x14ac:dyDescent="0.45">
      <c r="A48" s="326" t="s">
        <v>166</v>
      </c>
      <c r="B48" s="124"/>
      <c r="C48" s="125"/>
      <c r="D48" s="127">
        <f>D47/(COUNT(B30:C37,B21:C25,B39:C43)*2)</f>
        <v>0.9375</v>
      </c>
      <c r="E48" s="90"/>
      <c r="F48" s="96"/>
      <c r="G48" s="96"/>
    </row>
    <row r="49" spans="1:7" ht="21" x14ac:dyDescent="0.3">
      <c r="A49" s="406"/>
      <c r="B49" s="406"/>
      <c r="C49" s="406"/>
      <c r="D49" s="406"/>
      <c r="E49" s="406"/>
      <c r="F49" s="406"/>
      <c r="G49" s="406"/>
    </row>
    <row r="50" spans="1:7" ht="22.5" x14ac:dyDescent="0.45">
      <c r="A50" s="244" t="s">
        <v>107</v>
      </c>
      <c r="B50" s="244"/>
      <c r="C50" s="244"/>
      <c r="D50" s="244"/>
      <c r="E50" s="244"/>
      <c r="F50" s="244"/>
      <c r="G50" s="96"/>
    </row>
    <row r="51" spans="1:7" ht="21" x14ac:dyDescent="0.4">
      <c r="A51" s="129">
        <f>B11</f>
        <v>43690</v>
      </c>
      <c r="B51" s="96"/>
      <c r="C51" s="96"/>
      <c r="D51" s="96"/>
      <c r="E51" s="90"/>
      <c r="F51" s="96"/>
      <c r="G51" s="96"/>
    </row>
    <row r="52" spans="1:7" ht="21" x14ac:dyDescent="0.4">
      <c r="A52" s="373" t="s">
        <v>28</v>
      </c>
      <c r="B52" s="375" t="s">
        <v>29</v>
      </c>
      <c r="C52" s="375"/>
      <c r="D52" s="375" t="s">
        <v>42</v>
      </c>
      <c r="E52" s="376" t="s">
        <v>264</v>
      </c>
      <c r="F52" s="376" t="s">
        <v>295</v>
      </c>
      <c r="G52" s="96"/>
    </row>
    <row r="53" spans="1:7" ht="21" x14ac:dyDescent="0.4">
      <c r="A53" s="373"/>
      <c r="B53" s="100" t="s">
        <v>32</v>
      </c>
      <c r="C53" s="100" t="s">
        <v>31</v>
      </c>
      <c r="D53" s="375"/>
      <c r="E53" s="376"/>
      <c r="F53" s="376"/>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4"/>
      <c r="B64" s="445"/>
      <c r="C64" s="445"/>
      <c r="D64" s="445"/>
      <c r="E64" s="445"/>
      <c r="F64" s="445"/>
      <c r="G64" s="445"/>
    </row>
    <row r="65" spans="1:7" ht="43.5" customHeight="1" x14ac:dyDescent="0.4">
      <c r="A65" s="440" t="s">
        <v>341</v>
      </c>
      <c r="B65" s="440"/>
      <c r="C65" s="440"/>
      <c r="D65" s="440"/>
      <c r="E65" s="440"/>
      <c r="F65" s="440"/>
      <c r="G65" s="96"/>
    </row>
    <row r="66" spans="1:7" ht="45" x14ac:dyDescent="0.4">
      <c r="A66" s="147" t="s">
        <v>419</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412</v>
      </c>
      <c r="B71" s="104" t="s">
        <v>30</v>
      </c>
      <c r="C71" s="138"/>
      <c r="D71" s="135"/>
      <c r="E71" s="106"/>
      <c r="F71" s="209"/>
      <c r="G71" s="96"/>
    </row>
    <row r="72" spans="1:7" ht="21" x14ac:dyDescent="0.4">
      <c r="A72" s="309" t="s">
        <v>413</v>
      </c>
      <c r="B72" s="104" t="s">
        <v>30</v>
      </c>
      <c r="C72" s="117" t="str">
        <f>IF(B72=0, -5, "0")</f>
        <v>0</v>
      </c>
      <c r="D72" s="135"/>
      <c r="E72" s="106"/>
      <c r="F72" s="209"/>
      <c r="G72" s="96"/>
    </row>
    <row r="73" spans="1:7" ht="22.5" x14ac:dyDescent="0.4">
      <c r="A73" s="173" t="s">
        <v>414</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383</v>
      </c>
      <c r="B76" s="104" t="s">
        <v>30</v>
      </c>
      <c r="C76" s="138"/>
      <c r="D76" s="135"/>
      <c r="E76" s="106"/>
      <c r="F76" s="209"/>
      <c r="G76" s="96"/>
    </row>
    <row r="77" spans="1:7" ht="42" x14ac:dyDescent="0.4">
      <c r="A77" s="333" t="s">
        <v>386</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397</v>
      </c>
      <c r="B82" s="104" t="s">
        <v>30</v>
      </c>
      <c r="C82" s="104"/>
      <c r="D82" s="141"/>
      <c r="E82" s="106"/>
      <c r="F82" s="209"/>
      <c r="G82" s="96"/>
    </row>
    <row r="83" spans="1:7" ht="21" x14ac:dyDescent="0.4">
      <c r="A83" s="424"/>
      <c r="B83" s="424"/>
      <c r="C83" s="424"/>
      <c r="D83" s="424"/>
      <c r="E83" s="424"/>
      <c r="F83" s="424"/>
      <c r="G83" s="424"/>
    </row>
    <row r="84" spans="1:7" ht="45" customHeight="1" x14ac:dyDescent="0.45">
      <c r="A84" s="446" t="s">
        <v>342</v>
      </c>
      <c r="B84" s="446"/>
      <c r="C84" s="446"/>
      <c r="D84" s="446"/>
      <c r="E84" s="446"/>
      <c r="F84" s="446"/>
      <c r="G84" s="96"/>
    </row>
    <row r="85" spans="1:7" ht="21" x14ac:dyDescent="0.4">
      <c r="A85" s="277" t="s">
        <v>327</v>
      </c>
      <c r="B85" s="252" t="s">
        <v>30</v>
      </c>
      <c r="C85" s="276"/>
      <c r="D85" s="209"/>
      <c r="E85" s="255"/>
      <c r="F85" s="209"/>
      <c r="G85" s="96"/>
    </row>
    <row r="86" spans="1:7" ht="45" x14ac:dyDescent="0.4">
      <c r="A86" s="147" t="s">
        <v>419</v>
      </c>
      <c r="B86" s="252" t="s">
        <v>30</v>
      </c>
      <c r="C86" s="118" t="str">
        <f>IF(B86=0, -10, "0")</f>
        <v>0</v>
      </c>
      <c r="D86" s="135"/>
      <c r="E86" s="106"/>
      <c r="F86" s="209"/>
      <c r="G86" s="96"/>
    </row>
    <row r="87" spans="1:7" ht="21" x14ac:dyDescent="0.4">
      <c r="A87" s="103" t="s">
        <v>384</v>
      </c>
      <c r="B87" s="252" t="s">
        <v>30</v>
      </c>
      <c r="C87" s="118"/>
      <c r="D87" s="105"/>
      <c r="E87" s="106"/>
      <c r="F87" s="209"/>
      <c r="G87" s="96"/>
    </row>
    <row r="88" spans="1:7" ht="21" x14ac:dyDescent="0.4">
      <c r="A88" s="103" t="s">
        <v>385</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383</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415</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2"/>
      <c r="B101" s="433"/>
      <c r="C101" s="433"/>
      <c r="D101" s="433"/>
      <c r="E101" s="433"/>
      <c r="F101" s="439"/>
      <c r="G101" s="96"/>
    </row>
    <row r="102" spans="1:7" ht="46.5" customHeight="1" x14ac:dyDescent="0.4">
      <c r="A102" s="440" t="s">
        <v>343</v>
      </c>
      <c r="B102" s="440"/>
      <c r="C102" s="440"/>
      <c r="D102" s="440"/>
      <c r="E102" s="440"/>
      <c r="F102" s="440"/>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375</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454</v>
      </c>
      <c r="B108" s="252" t="s">
        <v>30</v>
      </c>
      <c r="C108" s="104"/>
      <c r="D108" s="135"/>
      <c r="E108" s="106"/>
      <c r="F108" s="209"/>
      <c r="G108" s="96"/>
    </row>
    <row r="109" spans="1:7" ht="21" x14ac:dyDescent="0.4">
      <c r="A109" s="432"/>
      <c r="B109" s="433"/>
      <c r="C109" s="433"/>
      <c r="D109" s="433"/>
      <c r="E109" s="433"/>
      <c r="F109" s="439"/>
      <c r="G109" s="96"/>
    </row>
    <row r="110" spans="1:7" ht="39.75" customHeight="1" x14ac:dyDescent="0.4">
      <c r="A110" s="440" t="s">
        <v>374</v>
      </c>
      <c r="B110" s="440"/>
      <c r="C110" s="440"/>
      <c r="D110" s="440"/>
      <c r="E110" s="440"/>
      <c r="F110" s="440"/>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454</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3"/>
      <c r="B118" s="433"/>
      <c r="C118" s="433"/>
      <c r="D118" s="433"/>
      <c r="E118" s="433"/>
      <c r="F118" s="433"/>
      <c r="G118" s="96"/>
    </row>
    <row r="119" spans="1:7" ht="22.5" x14ac:dyDescent="0.4">
      <c r="A119" s="440" t="s">
        <v>304</v>
      </c>
      <c r="B119" s="440"/>
      <c r="C119" s="440"/>
      <c r="D119" s="440"/>
      <c r="E119" s="440"/>
      <c r="F119" s="440"/>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361</v>
      </c>
      <c r="B122" s="252" t="s">
        <v>30</v>
      </c>
      <c r="C122" s="137"/>
      <c r="D122" s="144"/>
      <c r="E122" s="106"/>
      <c r="F122" s="209"/>
      <c r="G122" s="96"/>
    </row>
    <row r="123" spans="1:7" ht="37.5" customHeight="1" x14ac:dyDescent="0.4">
      <c r="A123" s="152" t="s">
        <v>362</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387</v>
      </c>
      <c r="B126" s="252" t="s">
        <v>30</v>
      </c>
      <c r="C126" s="137"/>
      <c r="D126" s="144"/>
      <c r="E126" s="106"/>
      <c r="F126" s="209"/>
      <c r="G126" s="96"/>
    </row>
    <row r="127" spans="1:7" ht="21" x14ac:dyDescent="0.4">
      <c r="A127" s="152" t="s">
        <v>401</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1"/>
      <c r="B130" s="441"/>
      <c r="C130" s="441"/>
      <c r="D130" s="441"/>
      <c r="E130" s="441"/>
      <c r="F130" s="441"/>
      <c r="G130" s="96"/>
    </row>
    <row r="131" spans="1:16384" ht="22.5" customHeight="1" x14ac:dyDescent="0.4">
      <c r="A131" s="442" t="s">
        <v>403</v>
      </c>
      <c r="B131" s="442"/>
      <c r="C131" s="442"/>
      <c r="D131" s="442"/>
      <c r="E131" s="442"/>
      <c r="F131" s="442"/>
      <c r="G131" s="96"/>
    </row>
    <row r="132" spans="1:16384" ht="22.5" customHeight="1" x14ac:dyDescent="0.4">
      <c r="A132" s="443"/>
      <c r="B132" s="443"/>
      <c r="C132" s="443"/>
      <c r="D132" s="443"/>
      <c r="E132" s="443"/>
      <c r="F132" s="443"/>
      <c r="G132" s="96"/>
    </row>
    <row r="133" spans="1:16384" s="258" customFormat="1" ht="22.5" customHeight="1" x14ac:dyDescent="0.25">
      <c r="A133" s="373" t="s">
        <v>28</v>
      </c>
      <c r="B133" s="375" t="s">
        <v>29</v>
      </c>
      <c r="C133" s="375"/>
      <c r="D133" s="375" t="s">
        <v>42</v>
      </c>
      <c r="E133" s="376" t="s">
        <v>264</v>
      </c>
      <c r="F133" s="376" t="s">
        <v>295</v>
      </c>
    </row>
    <row r="134" spans="1:16384" s="258" customFormat="1" ht="22.5" customHeight="1" x14ac:dyDescent="0.25">
      <c r="A134" s="373"/>
      <c r="B134" s="100" t="s">
        <v>32</v>
      </c>
      <c r="C134" s="100" t="s">
        <v>31</v>
      </c>
      <c r="D134" s="375"/>
      <c r="E134" s="376"/>
      <c r="F134" s="376"/>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4" t="s">
        <v>440</v>
      </c>
      <c r="B137" s="434"/>
      <c r="C137" s="434"/>
      <c r="D137" s="434"/>
      <c r="E137" s="434"/>
      <c r="F137" s="434"/>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356</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31" t="s">
        <v>340</v>
      </c>
      <c r="B144" s="431"/>
      <c r="C144" s="431"/>
      <c r="D144" s="431"/>
      <c r="E144" s="431"/>
      <c r="F144" s="431"/>
      <c r="G144" s="96"/>
    </row>
    <row r="145" spans="1:7" ht="84" x14ac:dyDescent="0.4">
      <c r="A145" s="149" t="s">
        <v>327</v>
      </c>
      <c r="B145" s="252">
        <v>1</v>
      </c>
      <c r="C145" s="149"/>
      <c r="D145" s="149" t="s">
        <v>531</v>
      </c>
      <c r="E145" s="149" t="s">
        <v>543</v>
      </c>
      <c r="F145" s="209" t="s">
        <v>292</v>
      </c>
      <c r="G145" s="96"/>
    </row>
    <row r="146" spans="1:7" ht="21" x14ac:dyDescent="0.4">
      <c r="A146" s="107" t="s">
        <v>400</v>
      </c>
      <c r="B146" s="252">
        <v>2</v>
      </c>
      <c r="C146" s="107"/>
      <c r="D146" s="107"/>
      <c r="E146" s="107"/>
      <c r="F146" s="209"/>
      <c r="G146" s="96"/>
    </row>
    <row r="147" spans="1:7" ht="21" x14ac:dyDescent="0.4">
      <c r="A147" s="107" t="s">
        <v>388</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363</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84" x14ac:dyDescent="0.4">
      <c r="A151" s="107" t="s">
        <v>331</v>
      </c>
      <c r="B151" s="252">
        <v>0</v>
      </c>
      <c r="C151" s="107"/>
      <c r="D151" s="107" t="s">
        <v>551</v>
      </c>
      <c r="E151" s="107" t="s">
        <v>530</v>
      </c>
      <c r="F151" s="209" t="s">
        <v>293</v>
      </c>
      <c r="G151" s="96"/>
    </row>
    <row r="152" spans="1:7" ht="105" x14ac:dyDescent="0.4">
      <c r="A152" s="224" t="s">
        <v>357</v>
      </c>
      <c r="B152" s="252">
        <v>1</v>
      </c>
      <c r="C152" s="118" t="str">
        <f>IF(B152=0, -10, "0")</f>
        <v>0</v>
      </c>
      <c r="D152" s="107" t="s">
        <v>550</v>
      </c>
      <c r="E152" s="107" t="s">
        <v>533</v>
      </c>
      <c r="F152" s="209" t="s">
        <v>292</v>
      </c>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383</v>
      </c>
      <c r="B158" s="252">
        <v>2</v>
      </c>
      <c r="C158" s="166"/>
      <c r="D158" s="107"/>
      <c r="E158" s="107"/>
      <c r="F158" s="209"/>
      <c r="G158" s="96"/>
    </row>
    <row r="159" spans="1:7" ht="45" x14ac:dyDescent="0.4">
      <c r="A159" s="195" t="s">
        <v>419</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32"/>
      <c r="B161" s="433"/>
      <c r="C161" s="433"/>
      <c r="D161" s="433"/>
      <c r="E161" s="433"/>
      <c r="F161" s="433"/>
      <c r="G161" s="96"/>
    </row>
    <row r="162" spans="1:7" ht="32.25" customHeight="1" x14ac:dyDescent="0.4">
      <c r="A162" s="434" t="s">
        <v>441</v>
      </c>
      <c r="B162" s="434"/>
      <c r="C162" s="434"/>
      <c r="D162" s="434"/>
      <c r="E162" s="434"/>
      <c r="F162" s="434"/>
      <c r="G162" s="96"/>
    </row>
    <row r="163" spans="1:7" ht="63" x14ac:dyDescent="0.4">
      <c r="A163" s="312" t="s">
        <v>309</v>
      </c>
      <c r="B163" s="104">
        <v>2</v>
      </c>
      <c r="C163" s="118" t="str">
        <f>IF(B163=0, -10, "0")</f>
        <v>0</v>
      </c>
      <c r="D163" s="227"/>
      <c r="E163" s="227"/>
      <c r="F163" s="209"/>
      <c r="G163" s="96"/>
    </row>
    <row r="164" spans="1:7" ht="63" x14ac:dyDescent="0.4">
      <c r="A164" s="107" t="s">
        <v>333</v>
      </c>
      <c r="B164" s="104">
        <v>1</v>
      </c>
      <c r="C164" s="107"/>
      <c r="D164" s="107" t="s">
        <v>532</v>
      </c>
      <c r="E164" s="105" t="s">
        <v>489</v>
      </c>
      <c r="F164" s="209" t="s">
        <v>293</v>
      </c>
      <c r="G164" s="96"/>
    </row>
    <row r="165" spans="1:7" ht="22.5" x14ac:dyDescent="0.4">
      <c r="A165" s="334" t="s">
        <v>380</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364</v>
      </c>
      <c r="B167" s="104">
        <v>2</v>
      </c>
      <c r="C167" s="118" t="str">
        <f>IF(B167=0, -10, "0")</f>
        <v>0</v>
      </c>
      <c r="D167" s="107"/>
      <c r="E167" s="106"/>
      <c r="F167" s="209"/>
      <c r="G167" s="96"/>
    </row>
    <row r="168" spans="1:7" ht="21" x14ac:dyDescent="0.4">
      <c r="A168" s="107" t="s">
        <v>389</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390</v>
      </c>
      <c r="B171" s="104">
        <v>2</v>
      </c>
      <c r="C171" s="107"/>
      <c r="D171" s="107"/>
      <c r="E171" s="106"/>
      <c r="F171" s="209"/>
      <c r="G171" s="96"/>
    </row>
    <row r="172" spans="1:7" ht="21" x14ac:dyDescent="0.4">
      <c r="A172" s="435"/>
      <c r="B172" s="436"/>
      <c r="C172" s="436"/>
      <c r="D172" s="436"/>
      <c r="E172" s="436"/>
      <c r="F172" s="436"/>
      <c r="G172" s="96"/>
    </row>
    <row r="173" spans="1:7" ht="32.25" customHeight="1" x14ac:dyDescent="0.4">
      <c r="A173" s="434" t="s">
        <v>304</v>
      </c>
      <c r="B173" s="434"/>
      <c r="C173" s="434"/>
      <c r="D173" s="434"/>
      <c r="E173" s="434"/>
      <c r="F173" s="434"/>
      <c r="G173" s="96"/>
    </row>
    <row r="174" spans="1:7" ht="21" x14ac:dyDescent="0.4">
      <c r="A174" s="103" t="s">
        <v>338</v>
      </c>
      <c r="B174" s="104">
        <v>2</v>
      </c>
      <c r="C174" s="103"/>
      <c r="D174" s="103"/>
      <c r="E174" s="103"/>
      <c r="F174" s="209"/>
      <c r="G174" s="96"/>
    </row>
    <row r="175" spans="1:7" ht="21" x14ac:dyDescent="0.4">
      <c r="A175" s="107" t="s">
        <v>355</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376</v>
      </c>
      <c r="B178" s="104">
        <v>2</v>
      </c>
      <c r="C178" s="107"/>
      <c r="D178" s="107"/>
      <c r="E178" s="107"/>
      <c r="F178" s="209"/>
      <c r="G178" s="96"/>
    </row>
    <row r="179" spans="1:7" ht="21" x14ac:dyDescent="0.4">
      <c r="A179" s="107" t="s">
        <v>416</v>
      </c>
      <c r="B179" s="104">
        <v>2</v>
      </c>
      <c r="C179" s="107"/>
      <c r="D179" s="107"/>
      <c r="E179" s="107"/>
      <c r="F179" s="209"/>
      <c r="G179" s="96"/>
    </row>
    <row r="180" spans="1:7" ht="21" x14ac:dyDescent="0.4">
      <c r="A180" s="107" t="s">
        <v>387</v>
      </c>
      <c r="B180" s="104">
        <v>2</v>
      </c>
      <c r="C180" s="107"/>
      <c r="D180" s="107"/>
      <c r="E180" s="107"/>
      <c r="F180" s="209"/>
      <c r="G180" s="96"/>
    </row>
    <row r="181" spans="1:7" ht="21" x14ac:dyDescent="0.4">
      <c r="A181" s="107" t="s">
        <v>401</v>
      </c>
      <c r="B181" s="104">
        <v>0</v>
      </c>
      <c r="C181" s="103"/>
      <c r="D181" s="319">
        <v>0</v>
      </c>
      <c r="E181" s="353"/>
      <c r="F181" s="353"/>
      <c r="G181" s="96"/>
    </row>
    <row r="182" spans="1:7" ht="22.5" x14ac:dyDescent="0.4">
      <c r="A182" s="231" t="s">
        <v>417</v>
      </c>
      <c r="B182" s="437"/>
      <c r="C182" s="438"/>
      <c r="D182" s="243">
        <f>SUM(B145:C160,B174:C181,B163:C171,B138:C142)</f>
        <v>67</v>
      </c>
      <c r="E182" s="90"/>
      <c r="F182" s="96"/>
      <c r="G182" s="96"/>
    </row>
    <row r="183" spans="1:7" ht="22.5" x14ac:dyDescent="0.4">
      <c r="A183" s="231" t="s">
        <v>418</v>
      </c>
      <c r="B183" s="219"/>
      <c r="C183" s="220"/>
      <c r="D183" s="221">
        <f>D182/(COUNT(B138:C142,B145:C160,B163:C171,B174:C181)*2)</f>
        <v>0.90540540540540537</v>
      </c>
      <c r="E183" s="90"/>
      <c r="F183" s="96"/>
      <c r="G183" s="96"/>
    </row>
    <row r="184" spans="1:7" ht="21" x14ac:dyDescent="0.4">
      <c r="A184" s="430"/>
      <c r="B184" s="430"/>
      <c r="C184" s="430"/>
      <c r="D184" s="430"/>
      <c r="E184" s="430"/>
      <c r="F184" s="430"/>
      <c r="G184" s="96"/>
    </row>
    <row r="185" spans="1:7" ht="22.5" x14ac:dyDescent="0.45">
      <c r="A185" s="97" t="s">
        <v>100</v>
      </c>
      <c r="B185" s="97"/>
      <c r="C185" s="97"/>
      <c r="D185" s="97"/>
      <c r="E185" s="97"/>
      <c r="F185" s="97"/>
      <c r="G185" s="96"/>
    </row>
    <row r="186" spans="1:7" ht="21" x14ac:dyDescent="0.4">
      <c r="A186" s="129">
        <f>B11</f>
        <v>43690</v>
      </c>
      <c r="B186" s="96"/>
      <c r="C186" s="96"/>
      <c r="D186" s="96"/>
      <c r="E186" s="90"/>
      <c r="F186" s="96"/>
      <c r="G186" s="96"/>
    </row>
    <row r="187" spans="1:7" ht="21" x14ac:dyDescent="0.4">
      <c r="A187" s="373" t="s">
        <v>28</v>
      </c>
      <c r="B187" s="375" t="s">
        <v>29</v>
      </c>
      <c r="C187" s="375"/>
      <c r="D187" s="375" t="s">
        <v>42</v>
      </c>
      <c r="E187" s="376" t="s">
        <v>264</v>
      </c>
      <c r="F187" s="376" t="s">
        <v>295</v>
      </c>
      <c r="G187" s="96"/>
    </row>
    <row r="188" spans="1:7" ht="21" x14ac:dyDescent="0.4">
      <c r="A188" s="373"/>
      <c r="B188" s="100" t="s">
        <v>32</v>
      </c>
      <c r="C188" s="100" t="s">
        <v>31</v>
      </c>
      <c r="D188" s="375"/>
      <c r="E188" s="376"/>
      <c r="F188" s="376"/>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84" x14ac:dyDescent="0.4">
      <c r="A191" s="130" t="s">
        <v>49</v>
      </c>
      <c r="B191" s="104">
        <v>1</v>
      </c>
      <c r="C191" s="104"/>
      <c r="D191" s="105" t="s">
        <v>499</v>
      </c>
      <c r="E191" s="105" t="s">
        <v>500</v>
      </c>
      <c r="F191" s="105" t="s">
        <v>292</v>
      </c>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365</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0" t="s">
        <v>34</v>
      </c>
      <c r="B199" s="381"/>
      <c r="C199" s="382"/>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406"/>
      <c r="B201" s="406"/>
      <c r="C201" s="406"/>
      <c r="D201" s="406"/>
      <c r="E201" s="406"/>
      <c r="F201" s="406"/>
      <c r="G201" s="96"/>
    </row>
    <row r="202" spans="1:7" ht="22.5" x14ac:dyDescent="0.4">
      <c r="A202" s="113" t="s">
        <v>104</v>
      </c>
      <c r="B202" s="155"/>
      <c r="C202" s="114"/>
      <c r="D202" s="114"/>
      <c r="E202" s="114"/>
      <c r="F202" s="114"/>
      <c r="G202" s="96"/>
    </row>
    <row r="203" spans="1:7" ht="84" x14ac:dyDescent="0.4">
      <c r="A203" s="103" t="s">
        <v>208</v>
      </c>
      <c r="B203" s="104">
        <v>0</v>
      </c>
      <c r="C203" s="104"/>
      <c r="D203" s="141" t="s">
        <v>544</v>
      </c>
      <c r="E203" s="141" t="s">
        <v>491</v>
      </c>
      <c r="F203" s="105" t="s">
        <v>293</v>
      </c>
      <c r="G203" s="96"/>
    </row>
    <row r="204" spans="1:7" ht="63" x14ac:dyDescent="0.4">
      <c r="A204" s="103" t="s">
        <v>57</v>
      </c>
      <c r="B204" s="104">
        <v>1</v>
      </c>
      <c r="C204" s="104"/>
      <c r="D204" s="141" t="s">
        <v>492</v>
      </c>
      <c r="E204" s="105" t="s">
        <v>493</v>
      </c>
      <c r="F204" s="105" t="s">
        <v>292</v>
      </c>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164.25" customHeight="1" x14ac:dyDescent="0.4">
      <c r="A207" s="230" t="s">
        <v>419</v>
      </c>
      <c r="B207" s="104">
        <v>0</v>
      </c>
      <c r="C207" s="118">
        <f>IF(B207=0, -10, "0")</f>
        <v>-10</v>
      </c>
      <c r="D207" s="157" t="s">
        <v>502</v>
      </c>
      <c r="E207" s="105" t="s">
        <v>545</v>
      </c>
      <c r="F207" s="105" t="s">
        <v>293</v>
      </c>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391</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392</v>
      </c>
      <c r="B212" s="104">
        <v>2</v>
      </c>
      <c r="C212" s="159" t="str">
        <f>IF(B212=0, -5, "0")</f>
        <v>0</v>
      </c>
      <c r="D212" s="105"/>
      <c r="E212" s="105"/>
      <c r="F212" s="105"/>
      <c r="G212" s="96"/>
    </row>
    <row r="213" spans="1:7" ht="87" customHeight="1" x14ac:dyDescent="0.4">
      <c r="A213" s="103" t="s">
        <v>199</v>
      </c>
      <c r="B213" s="104">
        <v>1</v>
      </c>
      <c r="C213" s="104"/>
      <c r="D213" s="105" t="s">
        <v>490</v>
      </c>
      <c r="E213" s="141" t="s">
        <v>546</v>
      </c>
      <c r="F213" s="105" t="s">
        <v>293</v>
      </c>
      <c r="G213" s="96"/>
    </row>
    <row r="214" spans="1:7" ht="42" x14ac:dyDescent="0.4">
      <c r="A214" s="139" t="s">
        <v>377</v>
      </c>
      <c r="B214" s="104">
        <v>2</v>
      </c>
      <c r="C214" s="159" t="str">
        <f>IF(B214=0, -5, "0")</f>
        <v>0</v>
      </c>
      <c r="D214" s="105"/>
      <c r="E214" s="105"/>
      <c r="F214" s="105"/>
      <c r="G214" s="96"/>
    </row>
    <row r="215" spans="1:7" ht="105.75" x14ac:dyDescent="0.45">
      <c r="A215" s="184" t="s">
        <v>132</v>
      </c>
      <c r="B215" s="104">
        <v>0</v>
      </c>
      <c r="C215" s="118">
        <f>IF(B215=0, -10, "0")</f>
        <v>-10</v>
      </c>
      <c r="D215" s="354" t="s">
        <v>503</v>
      </c>
      <c r="E215" s="105" t="s">
        <v>504</v>
      </c>
      <c r="F215" s="105" t="s">
        <v>292</v>
      </c>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42" x14ac:dyDescent="0.4">
      <c r="A219" s="103" t="s">
        <v>383</v>
      </c>
      <c r="B219" s="104">
        <v>1</v>
      </c>
      <c r="C219" s="166"/>
      <c r="D219" s="105" t="s">
        <v>497</v>
      </c>
      <c r="E219" s="105" t="s">
        <v>547</v>
      </c>
      <c r="F219" s="105" t="s">
        <v>292</v>
      </c>
      <c r="G219" s="96"/>
    </row>
    <row r="220" spans="1:7" ht="40.5" customHeight="1" x14ac:dyDescent="0.4">
      <c r="A220" s="103" t="s">
        <v>148</v>
      </c>
      <c r="B220" s="104">
        <v>2</v>
      </c>
      <c r="C220" s="104"/>
      <c r="D220" s="105"/>
      <c r="E220" s="106"/>
      <c r="F220" s="105"/>
      <c r="G220" s="96"/>
    </row>
    <row r="221" spans="1:7" ht="21" x14ac:dyDescent="0.4">
      <c r="A221" s="161" t="s">
        <v>405</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80" t="s">
        <v>34</v>
      </c>
      <c r="B223" s="381"/>
      <c r="C223" s="382"/>
      <c r="D223" s="123">
        <f>SUM(B203:C222)</f>
        <v>11</v>
      </c>
      <c r="E223" s="90"/>
      <c r="F223" s="96"/>
      <c r="G223" s="96"/>
    </row>
    <row r="224" spans="1:7" ht="21" x14ac:dyDescent="0.4">
      <c r="A224" s="108" t="s">
        <v>33</v>
      </c>
      <c r="B224" s="109"/>
      <c r="C224" s="110"/>
      <c r="D224" s="111">
        <f>D223/(COUNT(B203:C222)*2)</f>
        <v>0.25</v>
      </c>
      <c r="E224" s="90"/>
      <c r="F224" s="96"/>
      <c r="G224" s="96"/>
    </row>
    <row r="225" spans="1:7" ht="21" x14ac:dyDescent="0.4">
      <c r="A225" s="406"/>
      <c r="B225" s="406"/>
      <c r="C225" s="406"/>
      <c r="D225" s="406"/>
      <c r="E225" s="406"/>
      <c r="F225" s="406"/>
      <c r="G225" s="96"/>
    </row>
    <row r="226" spans="1:7" ht="32.25" customHeight="1" x14ac:dyDescent="0.4">
      <c r="A226" s="113" t="s">
        <v>59</v>
      </c>
      <c r="B226" s="114"/>
      <c r="C226" s="114"/>
      <c r="D226" s="114"/>
      <c r="E226" s="114"/>
      <c r="F226" s="114"/>
      <c r="G226" s="96"/>
    </row>
    <row r="227" spans="1:7" ht="22.5" x14ac:dyDescent="0.45">
      <c r="A227" s="134" t="s">
        <v>364</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455</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393</v>
      </c>
      <c r="B231" s="104">
        <v>2</v>
      </c>
      <c r="C231" s="118" t="str">
        <f>IF(B231=0, -10, "0")</f>
        <v>0</v>
      </c>
      <c r="D231" s="165"/>
      <c r="E231" s="105"/>
      <c r="F231" s="105"/>
      <c r="G231" s="96"/>
    </row>
    <row r="232" spans="1:7" ht="20.25" customHeight="1" x14ac:dyDescent="0.45">
      <c r="A232" s="427" t="s">
        <v>304</v>
      </c>
      <c r="B232" s="428"/>
      <c r="C232" s="428"/>
      <c r="D232" s="429"/>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361</v>
      </c>
      <c r="B235" s="104">
        <v>2</v>
      </c>
      <c r="C235" s="166"/>
      <c r="D235" s="167"/>
      <c r="E235" s="105"/>
      <c r="F235" s="105"/>
      <c r="G235" s="96"/>
    </row>
    <row r="236" spans="1:7" ht="21" x14ac:dyDescent="0.4">
      <c r="A236" s="152" t="s">
        <v>362</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387</v>
      </c>
      <c r="B239" s="104">
        <v>2</v>
      </c>
      <c r="C239" s="166"/>
      <c r="D239" s="105"/>
      <c r="E239" s="105"/>
      <c r="F239" s="105"/>
      <c r="G239" s="96"/>
    </row>
    <row r="240" spans="1:7" ht="21" x14ac:dyDescent="0.4">
      <c r="A240" s="107" t="s">
        <v>401</v>
      </c>
      <c r="B240" s="104">
        <v>2</v>
      </c>
      <c r="C240" s="137"/>
      <c r="D240" s="319">
        <v>1</v>
      </c>
      <c r="E240" s="353"/>
      <c r="F240" s="353"/>
      <c r="G240" s="96"/>
    </row>
    <row r="241" spans="1:7" ht="21" x14ac:dyDescent="0.4">
      <c r="A241" s="380" t="s">
        <v>34</v>
      </c>
      <c r="B241" s="381"/>
      <c r="C241" s="382"/>
      <c r="D241" s="108">
        <f>SUM(B227:C231,B233:C240)</f>
        <v>24</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420</v>
      </c>
      <c r="B244" s="153"/>
      <c r="C244" s="154"/>
      <c r="D244" s="126">
        <f>SUM(D241,D199,D223)</f>
        <v>50</v>
      </c>
      <c r="E244" s="90"/>
      <c r="F244" s="96"/>
      <c r="G244" s="96"/>
    </row>
    <row r="245" spans="1:7" ht="22.5" x14ac:dyDescent="0.45">
      <c r="A245" s="326" t="s">
        <v>421</v>
      </c>
      <c r="B245" s="153"/>
      <c r="C245" s="154"/>
      <c r="D245" s="127">
        <f>D244/(COUNT(B227:C231,B191:C198,B203:C222,B233:C240)*2)</f>
        <v>0.59523809523809523</v>
      </c>
      <c r="E245" s="90"/>
      <c r="F245" s="96"/>
      <c r="G245" s="96"/>
    </row>
    <row r="246" spans="1:7" ht="21" x14ac:dyDescent="0.4">
      <c r="A246" s="406"/>
      <c r="B246" s="406"/>
      <c r="C246" s="406"/>
      <c r="D246" s="406"/>
      <c r="E246" s="406"/>
      <c r="F246" s="406"/>
      <c r="G246" s="96"/>
    </row>
    <row r="247" spans="1:7" ht="22.5" x14ac:dyDescent="0.45">
      <c r="A247" s="97" t="s">
        <v>101</v>
      </c>
      <c r="B247" s="97"/>
      <c r="C247" s="97"/>
      <c r="D247" s="97"/>
      <c r="E247" s="97"/>
      <c r="F247" s="97"/>
      <c r="G247" s="96"/>
    </row>
    <row r="248" spans="1:7" ht="21" x14ac:dyDescent="0.4">
      <c r="A248" s="129">
        <f>B11</f>
        <v>43690</v>
      </c>
      <c r="B248" s="96"/>
      <c r="C248" s="96"/>
      <c r="D248" s="96"/>
      <c r="E248" s="90"/>
      <c r="F248" s="96"/>
      <c r="G248" s="96"/>
    </row>
    <row r="249" spans="1:7" ht="21" x14ac:dyDescent="0.4">
      <c r="A249" s="373" t="s">
        <v>28</v>
      </c>
      <c r="B249" s="375" t="s">
        <v>29</v>
      </c>
      <c r="C249" s="375"/>
      <c r="D249" s="375" t="s">
        <v>42</v>
      </c>
      <c r="E249" s="376" t="s">
        <v>264</v>
      </c>
      <c r="F249" s="376" t="s">
        <v>295</v>
      </c>
      <c r="G249" s="96"/>
    </row>
    <row r="250" spans="1:7" ht="21" x14ac:dyDescent="0.4">
      <c r="A250" s="373"/>
      <c r="B250" s="100" t="s">
        <v>32</v>
      </c>
      <c r="C250" s="100" t="s">
        <v>31</v>
      </c>
      <c r="D250" s="375"/>
      <c r="E250" s="376"/>
      <c r="F250" s="376"/>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370</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0" t="s">
        <v>34</v>
      </c>
      <c r="B261" s="381"/>
      <c r="C261" s="382"/>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375</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419</v>
      </c>
      <c r="B272" s="104">
        <v>2</v>
      </c>
      <c r="C272" s="118" t="str">
        <f>IF(B272=0, -10, "0")</f>
        <v>0</v>
      </c>
      <c r="D272" s="157"/>
      <c r="E272" s="105"/>
      <c r="F272" s="105"/>
      <c r="G272" s="96"/>
    </row>
    <row r="273" spans="1:7" ht="84" x14ac:dyDescent="0.4">
      <c r="A273" s="168" t="s">
        <v>378</v>
      </c>
      <c r="B273" s="104">
        <v>1</v>
      </c>
      <c r="C273" s="140" t="str">
        <f>IF(B273=0, -5, "0")</f>
        <v>0</v>
      </c>
      <c r="D273" s="157" t="s">
        <v>505</v>
      </c>
      <c r="E273" s="105" t="s">
        <v>506</v>
      </c>
      <c r="F273" s="105" t="s">
        <v>292</v>
      </c>
      <c r="G273" s="96"/>
    </row>
    <row r="274" spans="1:7" ht="189.75" customHeight="1" x14ac:dyDescent="0.4">
      <c r="A274" s="103" t="s">
        <v>116</v>
      </c>
      <c r="B274" s="104">
        <v>1</v>
      </c>
      <c r="C274" s="104"/>
      <c r="D274" s="131" t="s">
        <v>510</v>
      </c>
      <c r="E274" s="105" t="s">
        <v>507</v>
      </c>
      <c r="F274" s="105" t="s">
        <v>293</v>
      </c>
      <c r="G274" s="96"/>
    </row>
    <row r="275" spans="1:7" ht="43.5" customHeight="1" x14ac:dyDescent="0.4">
      <c r="A275" s="168" t="s">
        <v>358</v>
      </c>
      <c r="B275" s="104">
        <v>2</v>
      </c>
      <c r="C275" s="140" t="str">
        <f>IF(B275=0, -10, "0")</f>
        <v>0</v>
      </c>
      <c r="D275" s="211"/>
      <c r="E275" s="106"/>
      <c r="F275" s="105"/>
      <c r="G275" s="96"/>
    </row>
    <row r="276" spans="1:7" ht="28.5" customHeight="1" x14ac:dyDescent="0.4">
      <c r="A276" s="168" t="s">
        <v>359</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383</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405</v>
      </c>
      <c r="B284" s="104">
        <v>2</v>
      </c>
      <c r="C284" s="104"/>
      <c r="D284" s="161"/>
      <c r="E284" s="106"/>
      <c r="F284" s="105"/>
      <c r="G284" s="96"/>
    </row>
    <row r="285" spans="1:7" ht="77.25" customHeight="1" x14ac:dyDescent="0.4">
      <c r="A285" s="147" t="s">
        <v>456</v>
      </c>
      <c r="B285" s="104">
        <v>2</v>
      </c>
      <c r="C285" s="118" t="str">
        <f>IF(B285=0, -10, "0")</f>
        <v>0</v>
      </c>
      <c r="D285" s="105"/>
      <c r="E285" s="106"/>
      <c r="F285" s="105"/>
      <c r="G285" s="96"/>
    </row>
    <row r="286" spans="1:7" ht="26.25" customHeight="1" x14ac:dyDescent="0.4">
      <c r="A286" s="390"/>
      <c r="B286" s="390"/>
      <c r="C286" s="390"/>
      <c r="D286" s="390"/>
      <c r="E286" s="390"/>
      <c r="F286" s="390"/>
      <c r="G286" s="96"/>
    </row>
    <row r="287" spans="1:7" ht="31.5" customHeight="1" x14ac:dyDescent="0.4">
      <c r="A287" s="426" t="s">
        <v>304</v>
      </c>
      <c r="B287" s="426"/>
      <c r="C287" s="426"/>
      <c r="D287" s="426"/>
      <c r="E287" s="426"/>
      <c r="F287" s="426"/>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361</v>
      </c>
      <c r="B290" s="104">
        <v>2</v>
      </c>
      <c r="C290" s="104"/>
      <c r="D290" s="167"/>
      <c r="E290" s="106"/>
      <c r="F290" s="105"/>
      <c r="G290" s="96"/>
    </row>
    <row r="291" spans="1:7" ht="33" customHeight="1" x14ac:dyDescent="0.4">
      <c r="A291" s="130" t="s">
        <v>362</v>
      </c>
      <c r="B291" s="104">
        <v>2</v>
      </c>
      <c r="C291" s="104"/>
      <c r="D291" s="105"/>
      <c r="E291" s="106"/>
      <c r="F291" s="105"/>
      <c r="G291" s="96"/>
    </row>
    <row r="292" spans="1:7" ht="122.25" customHeight="1" x14ac:dyDescent="0.4">
      <c r="A292" s="139" t="s">
        <v>311</v>
      </c>
      <c r="B292" s="104">
        <v>0</v>
      </c>
      <c r="C292" s="118">
        <f>IF(B292=0, -5, "0")</f>
        <v>-5</v>
      </c>
      <c r="D292" s="105" t="s">
        <v>511</v>
      </c>
      <c r="E292" s="105" t="s">
        <v>512</v>
      </c>
      <c r="F292" s="105" t="s">
        <v>292</v>
      </c>
      <c r="G292" s="96"/>
    </row>
    <row r="293" spans="1:7" ht="22.5" customHeight="1" x14ac:dyDescent="0.4">
      <c r="A293" s="152" t="s">
        <v>321</v>
      </c>
      <c r="B293" s="104" t="s">
        <v>30</v>
      </c>
      <c r="C293" s="118"/>
      <c r="D293" s="105"/>
      <c r="E293" s="106"/>
      <c r="F293" s="105"/>
      <c r="G293" s="96"/>
    </row>
    <row r="294" spans="1:7" ht="22.5" customHeight="1" x14ac:dyDescent="0.4">
      <c r="A294" s="107" t="s">
        <v>387</v>
      </c>
      <c r="B294" s="104">
        <v>2</v>
      </c>
      <c r="C294" s="118"/>
      <c r="D294" s="105"/>
      <c r="E294" s="106"/>
      <c r="F294" s="105"/>
      <c r="G294" s="96"/>
    </row>
    <row r="295" spans="1:7" ht="21" x14ac:dyDescent="0.4">
      <c r="A295" s="103" t="s">
        <v>401</v>
      </c>
      <c r="B295" s="104">
        <v>1</v>
      </c>
      <c r="C295" s="104"/>
      <c r="D295" s="319">
        <v>0.75</v>
      </c>
      <c r="E295" s="353"/>
      <c r="F295" s="353"/>
      <c r="G295" s="96"/>
    </row>
    <row r="296" spans="1:7" ht="21" x14ac:dyDescent="0.4">
      <c r="A296" s="123" t="s">
        <v>34</v>
      </c>
      <c r="B296" s="123"/>
      <c r="C296" s="123"/>
      <c r="D296" s="123">
        <f>SUM(B265:C285,B288:C295)</f>
        <v>46</v>
      </c>
      <c r="E296" s="90"/>
      <c r="F296" s="96"/>
      <c r="G296" s="96"/>
    </row>
    <row r="297" spans="1:7" ht="21" x14ac:dyDescent="0.4">
      <c r="A297" s="108" t="s">
        <v>33</v>
      </c>
      <c r="B297" s="109"/>
      <c r="C297" s="110"/>
      <c r="D297" s="111">
        <f>D296/(COUNT(B265:C285,B288:C295)*2)</f>
        <v>0.7931034482758621</v>
      </c>
      <c r="E297" s="90"/>
      <c r="F297" s="96"/>
      <c r="G297" s="96"/>
    </row>
    <row r="298" spans="1:7" ht="21" x14ac:dyDescent="0.4">
      <c r="A298" s="128"/>
      <c r="B298" s="96"/>
      <c r="C298" s="96"/>
      <c r="D298" s="96"/>
      <c r="E298" s="90"/>
      <c r="F298" s="96"/>
      <c r="G298" s="96"/>
    </row>
    <row r="299" spans="1:7" ht="22.5" x14ac:dyDescent="0.45">
      <c r="A299" s="326" t="s">
        <v>422</v>
      </c>
      <c r="B299" s="153"/>
      <c r="C299" s="154"/>
      <c r="D299" s="126">
        <f>SUM(D261,D296)</f>
        <v>62</v>
      </c>
      <c r="E299" s="90"/>
      <c r="F299" s="96"/>
      <c r="G299" s="96"/>
    </row>
    <row r="300" spans="1:7" ht="22.5" x14ac:dyDescent="0.45">
      <c r="A300" s="326" t="s">
        <v>423</v>
      </c>
      <c r="B300" s="153"/>
      <c r="C300" s="154"/>
      <c r="D300" s="127">
        <f>D299/(COUNT(B253:C260,B265:C285,B288:C295)*2)</f>
        <v>0.83783783783783783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43690</v>
      </c>
      <c r="B303" s="96"/>
      <c r="C303" s="96"/>
      <c r="D303" s="96"/>
      <c r="E303" s="90"/>
      <c r="F303" s="96"/>
      <c r="G303" s="96"/>
    </row>
    <row r="304" spans="1:7" ht="21" x14ac:dyDescent="0.4">
      <c r="A304" s="373" t="s">
        <v>28</v>
      </c>
      <c r="B304" s="375" t="s">
        <v>29</v>
      </c>
      <c r="C304" s="375"/>
      <c r="D304" s="375" t="s">
        <v>42</v>
      </c>
      <c r="E304" s="376" t="s">
        <v>264</v>
      </c>
      <c r="F304" s="376" t="s">
        <v>295</v>
      </c>
      <c r="G304" s="96"/>
    </row>
    <row r="305" spans="1:7" ht="21" x14ac:dyDescent="0.4">
      <c r="A305" s="373"/>
      <c r="B305" s="100" t="s">
        <v>32</v>
      </c>
      <c r="C305" s="100" t="s">
        <v>31</v>
      </c>
      <c r="D305" s="375"/>
      <c r="E305" s="376"/>
      <c r="F305" s="376"/>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84" x14ac:dyDescent="0.4">
      <c r="A314" s="168" t="s">
        <v>267</v>
      </c>
      <c r="B314" s="104">
        <v>1</v>
      </c>
      <c r="C314" s="118" t="str">
        <f>IF(B314=0, -5, "0")</f>
        <v>0</v>
      </c>
      <c r="D314" s="105" t="s">
        <v>481</v>
      </c>
      <c r="E314" s="105" t="s">
        <v>482</v>
      </c>
      <c r="F314" s="105" t="s">
        <v>292</v>
      </c>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15</v>
      </c>
      <c r="E316" s="90"/>
      <c r="F316" s="96"/>
      <c r="G316" s="96"/>
    </row>
    <row r="317" spans="1:7" ht="21" x14ac:dyDescent="0.4">
      <c r="A317" s="108" t="s">
        <v>33</v>
      </c>
      <c r="B317" s="109"/>
      <c r="C317" s="110"/>
      <c r="D317" s="111">
        <f>D316/(COUNT(B308:C315)*2)</f>
        <v>0.9375</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105" x14ac:dyDescent="0.4">
      <c r="A320" s="103" t="s">
        <v>143</v>
      </c>
      <c r="B320" s="104">
        <v>1</v>
      </c>
      <c r="C320" s="118"/>
      <c r="D320" s="141" t="s">
        <v>484</v>
      </c>
      <c r="E320" s="105" t="s">
        <v>483</v>
      </c>
      <c r="F320" s="105" t="s">
        <v>292</v>
      </c>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419</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394</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346</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67.75" customHeight="1" x14ac:dyDescent="0.4">
      <c r="A332" s="173" t="s">
        <v>58</v>
      </c>
      <c r="B332" s="104">
        <v>0</v>
      </c>
      <c r="C332" s="118">
        <f>IF(B332=0, -10, "0")</f>
        <v>-10</v>
      </c>
      <c r="D332" s="172" t="s">
        <v>552</v>
      </c>
      <c r="E332" s="105" t="s">
        <v>498</v>
      </c>
      <c r="F332" s="105" t="s">
        <v>293</v>
      </c>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42" x14ac:dyDescent="0.4">
      <c r="A336" s="103" t="s">
        <v>383</v>
      </c>
      <c r="B336" s="104">
        <v>1</v>
      </c>
      <c r="C336" s="166"/>
      <c r="D336" s="105" t="s">
        <v>487</v>
      </c>
      <c r="E336" s="105" t="s">
        <v>488</v>
      </c>
      <c r="F336" s="105" t="s">
        <v>292</v>
      </c>
      <c r="G336" s="96"/>
    </row>
    <row r="337" spans="1:7" ht="65.25" customHeight="1" x14ac:dyDescent="0.4">
      <c r="A337" s="103" t="s">
        <v>366</v>
      </c>
      <c r="B337" s="104">
        <v>1</v>
      </c>
      <c r="C337" s="104"/>
      <c r="D337" s="105" t="s">
        <v>477</v>
      </c>
      <c r="E337" s="105" t="s">
        <v>478</v>
      </c>
      <c r="F337" s="105" t="s">
        <v>292</v>
      </c>
      <c r="G337" s="96"/>
    </row>
    <row r="338" spans="1:7" ht="21" x14ac:dyDescent="0.4">
      <c r="A338" s="161" t="s">
        <v>405</v>
      </c>
      <c r="B338" s="104">
        <v>2</v>
      </c>
      <c r="C338" s="104"/>
      <c r="D338" s="90"/>
      <c r="E338" s="106"/>
      <c r="F338" s="105"/>
      <c r="G338" s="96"/>
    </row>
    <row r="339" spans="1:7" ht="21" x14ac:dyDescent="0.4">
      <c r="A339" s="108" t="s">
        <v>34</v>
      </c>
      <c r="B339" s="108"/>
      <c r="C339" s="108"/>
      <c r="D339" s="108">
        <f>SUM(B320:C338)</f>
        <v>23</v>
      </c>
      <c r="E339" s="90"/>
      <c r="F339" s="96"/>
      <c r="G339" s="96"/>
    </row>
    <row r="340" spans="1:7" ht="21" x14ac:dyDescent="0.4">
      <c r="A340" s="108" t="s">
        <v>33</v>
      </c>
      <c r="B340" s="109"/>
      <c r="C340" s="110"/>
      <c r="D340" s="111">
        <f>D339/(COUNT(B320:C338)*2)</f>
        <v>0.57499999999999996</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375</v>
      </c>
      <c r="B345" s="104">
        <v>2</v>
      </c>
      <c r="C345" s="118" t="str">
        <f>IF(B345=0, -10, "0")</f>
        <v>0</v>
      </c>
      <c r="D345" s="148"/>
      <c r="E345" s="106"/>
      <c r="F345" s="105"/>
      <c r="G345" s="96"/>
    </row>
    <row r="346" spans="1:7" ht="30" customHeight="1" x14ac:dyDescent="0.4">
      <c r="A346" s="174" t="s">
        <v>367</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379</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1"/>
      <c r="B352" s="411"/>
      <c r="C352" s="411"/>
      <c r="D352" s="411"/>
      <c r="E352" s="411"/>
      <c r="F352" s="411"/>
      <c r="G352" s="411"/>
    </row>
    <row r="353" spans="1:7" ht="32.25" customHeight="1" x14ac:dyDescent="0.4">
      <c r="A353" s="425" t="s">
        <v>304</v>
      </c>
      <c r="B353" s="425"/>
      <c r="C353" s="425"/>
      <c r="D353" s="425"/>
      <c r="E353" s="425"/>
      <c r="F353" s="425"/>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361</v>
      </c>
      <c r="B356" s="104">
        <v>2</v>
      </c>
      <c r="C356" s="104"/>
      <c r="D356" s="167"/>
      <c r="E356" s="106"/>
      <c r="F356" s="105"/>
      <c r="G356" s="96"/>
    </row>
    <row r="357" spans="1:7" ht="84" x14ac:dyDescent="0.4">
      <c r="A357" s="152" t="s">
        <v>362</v>
      </c>
      <c r="B357" s="104">
        <v>1</v>
      </c>
      <c r="C357" s="104"/>
      <c r="D357" s="131" t="s">
        <v>553</v>
      </c>
      <c r="E357" s="105" t="s">
        <v>486</v>
      </c>
      <c r="F357" s="105" t="s">
        <v>292</v>
      </c>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395</v>
      </c>
      <c r="B360" s="104">
        <v>2</v>
      </c>
      <c r="C360" s="137"/>
      <c r="D360" s="131"/>
      <c r="E360" s="106"/>
      <c r="F360" s="105"/>
      <c r="G360" s="96"/>
    </row>
    <row r="361" spans="1:7" ht="63" x14ac:dyDescent="0.4">
      <c r="A361" s="107" t="s">
        <v>206</v>
      </c>
      <c r="B361" s="104">
        <v>2</v>
      </c>
      <c r="C361" s="137"/>
      <c r="D361" s="319">
        <v>1</v>
      </c>
      <c r="E361" s="353"/>
      <c r="F361" s="353"/>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0.96875</v>
      </c>
      <c r="E363" s="90"/>
      <c r="F363" s="96"/>
      <c r="G363" s="96"/>
    </row>
    <row r="364" spans="1:7" ht="21" x14ac:dyDescent="0.4">
      <c r="A364" s="128"/>
      <c r="B364" s="96"/>
      <c r="C364" s="96"/>
      <c r="D364" s="96"/>
      <c r="E364" s="90"/>
      <c r="F364" s="96"/>
      <c r="G364" s="96"/>
    </row>
    <row r="365" spans="1:7" ht="22.5" x14ac:dyDescent="0.45">
      <c r="A365" s="326" t="s">
        <v>424</v>
      </c>
      <c r="B365" s="153"/>
      <c r="C365" s="154"/>
      <c r="D365" s="126">
        <f>SUM(D362,D316,D339)</f>
        <v>69</v>
      </c>
      <c r="E365" s="90"/>
      <c r="F365" s="96"/>
      <c r="G365" s="96"/>
    </row>
    <row r="366" spans="1:7" ht="22.5" x14ac:dyDescent="0.45">
      <c r="A366" s="177" t="s">
        <v>425</v>
      </c>
      <c r="B366" s="178"/>
      <c r="C366" s="179"/>
      <c r="D366" s="180">
        <f>D365/(COUNT(B320:C338,B343:C351,B308:C315,B354:C361)*2)</f>
        <v>0.78409090909090906</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43690</v>
      </c>
      <c r="B369" s="96"/>
      <c r="C369" s="96"/>
      <c r="D369" s="96"/>
      <c r="E369" s="90"/>
      <c r="F369" s="96"/>
      <c r="G369" s="96"/>
    </row>
    <row r="370" spans="1:7" ht="21" x14ac:dyDescent="0.4">
      <c r="A370" s="373" t="s">
        <v>28</v>
      </c>
      <c r="B370" s="375" t="s">
        <v>29</v>
      </c>
      <c r="C370" s="375"/>
      <c r="D370" s="375" t="s">
        <v>42</v>
      </c>
      <c r="E370" s="376" t="s">
        <v>264</v>
      </c>
      <c r="F370" s="376" t="s">
        <v>295</v>
      </c>
      <c r="G370" s="96"/>
    </row>
    <row r="371" spans="1:7" ht="21" x14ac:dyDescent="0.4">
      <c r="A371" s="373"/>
      <c r="B371" s="100" t="s">
        <v>32</v>
      </c>
      <c r="C371" s="100" t="s">
        <v>31</v>
      </c>
      <c r="D371" s="375"/>
      <c r="E371" s="376"/>
      <c r="F371" s="376"/>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348</v>
      </c>
      <c r="B388" s="114"/>
      <c r="C388" s="114"/>
      <c r="D388" s="114"/>
      <c r="E388" s="114"/>
      <c r="F388" s="114"/>
      <c r="G388" s="96"/>
    </row>
    <row r="389" spans="1:7" ht="21.75" customHeight="1" x14ac:dyDescent="0.4">
      <c r="A389" s="135" t="s">
        <v>354</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105" x14ac:dyDescent="0.4">
      <c r="A393" s="103" t="s">
        <v>116</v>
      </c>
      <c r="B393" s="104">
        <v>1</v>
      </c>
      <c r="C393" s="104"/>
      <c r="D393" s="156" t="s">
        <v>554</v>
      </c>
      <c r="E393" s="105" t="s">
        <v>548</v>
      </c>
      <c r="F393" s="105" t="s">
        <v>292</v>
      </c>
      <c r="G393" s="96"/>
    </row>
    <row r="394" spans="1:7" ht="22.5" x14ac:dyDescent="0.45">
      <c r="A394" s="184" t="s">
        <v>7</v>
      </c>
      <c r="B394" s="104">
        <v>2</v>
      </c>
      <c r="C394" s="118" t="str">
        <f>IF(B394=0, -10, "0")</f>
        <v>0</v>
      </c>
      <c r="D394" s="156"/>
      <c r="E394" s="106"/>
      <c r="F394" s="105"/>
      <c r="G394" s="96"/>
    </row>
    <row r="395" spans="1:7" ht="22.5" x14ac:dyDescent="0.4">
      <c r="A395" s="173" t="s">
        <v>375</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456</v>
      </c>
      <c r="B397" s="104">
        <v>2</v>
      </c>
      <c r="C397" s="118" t="str">
        <f>IF(B397=0, -10, "0")</f>
        <v>0</v>
      </c>
      <c r="D397" s="156"/>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42" x14ac:dyDescent="0.4">
      <c r="A400" s="103" t="s">
        <v>303</v>
      </c>
      <c r="B400" s="104">
        <v>0</v>
      </c>
      <c r="C400" s="188"/>
      <c r="D400" s="157" t="s">
        <v>515</v>
      </c>
      <c r="E400" s="105" t="s">
        <v>516</v>
      </c>
      <c r="F400" s="105" t="s">
        <v>292</v>
      </c>
      <c r="G400" s="96"/>
    </row>
    <row r="401" spans="1:7" ht="21" x14ac:dyDescent="0.4">
      <c r="A401" s="103" t="s">
        <v>396</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42" x14ac:dyDescent="0.4">
      <c r="A406" s="103" t="s">
        <v>383</v>
      </c>
      <c r="B406" s="104">
        <v>1</v>
      </c>
      <c r="C406" s="166"/>
      <c r="D406" s="156" t="s">
        <v>514</v>
      </c>
      <c r="E406" s="105" t="s">
        <v>488</v>
      </c>
      <c r="F406" s="105" t="s">
        <v>292</v>
      </c>
      <c r="G406" s="96"/>
    </row>
    <row r="407" spans="1:7" ht="42" x14ac:dyDescent="0.4">
      <c r="A407" s="103" t="s">
        <v>148</v>
      </c>
      <c r="B407" s="104">
        <v>2</v>
      </c>
      <c r="C407" s="104"/>
      <c r="D407" s="156"/>
      <c r="E407" s="106"/>
      <c r="F407" s="105"/>
      <c r="G407" s="96"/>
    </row>
    <row r="408" spans="1:7" ht="21" x14ac:dyDescent="0.4">
      <c r="A408" s="107" t="s">
        <v>349</v>
      </c>
      <c r="B408" s="104">
        <v>2</v>
      </c>
      <c r="C408" s="104"/>
      <c r="D408" s="189"/>
      <c r="E408" s="106"/>
      <c r="F408" s="105"/>
      <c r="G408" s="96"/>
    </row>
    <row r="409" spans="1:7" ht="21" x14ac:dyDescent="0.4">
      <c r="A409" s="161" t="s">
        <v>405</v>
      </c>
      <c r="B409" s="104">
        <v>2</v>
      </c>
      <c r="C409" s="104"/>
      <c r="D409" s="161"/>
      <c r="E409" s="106"/>
      <c r="F409" s="105"/>
      <c r="G409" s="96"/>
    </row>
    <row r="410" spans="1:7" ht="21" x14ac:dyDescent="0.4">
      <c r="A410" s="423"/>
      <c r="B410" s="424"/>
      <c r="C410" s="424"/>
      <c r="D410" s="424"/>
      <c r="E410" s="424"/>
      <c r="F410" s="424"/>
      <c r="G410" s="424"/>
    </row>
    <row r="411" spans="1:7" ht="24.75" x14ac:dyDescent="0.4">
      <c r="A411" s="421" t="s">
        <v>313</v>
      </c>
      <c r="B411" s="421"/>
      <c r="C411" s="421"/>
      <c r="D411" s="421"/>
      <c r="E411" s="421"/>
      <c r="F411" s="421"/>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361</v>
      </c>
      <c r="B414" s="104">
        <v>2</v>
      </c>
      <c r="C414" s="104"/>
      <c r="D414" s="156"/>
      <c r="E414" s="106"/>
      <c r="F414" s="105"/>
      <c r="G414" s="96"/>
    </row>
    <row r="415" spans="1:7" ht="21" x14ac:dyDescent="0.4">
      <c r="A415" s="152" t="s">
        <v>362</v>
      </c>
      <c r="B415" s="104">
        <v>2</v>
      </c>
      <c r="C415" s="104"/>
      <c r="D415" s="156"/>
      <c r="E415" s="106"/>
      <c r="F415" s="105"/>
      <c r="G415" s="96"/>
    </row>
    <row r="416" spans="1:7" ht="84" x14ac:dyDescent="0.4">
      <c r="A416" s="262" t="s">
        <v>395</v>
      </c>
      <c r="B416" s="104">
        <v>0</v>
      </c>
      <c r="C416" s="104"/>
      <c r="D416" s="156" t="s">
        <v>520</v>
      </c>
      <c r="E416" s="105" t="s">
        <v>521</v>
      </c>
      <c r="F416" s="105" t="s">
        <v>292</v>
      </c>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426</v>
      </c>
      <c r="B419" s="104">
        <v>2</v>
      </c>
      <c r="C419" s="104"/>
      <c r="D419" s="319">
        <v>1</v>
      </c>
      <c r="E419" s="353"/>
      <c r="F419" s="353"/>
      <c r="G419" s="96"/>
    </row>
    <row r="420" spans="1:7" ht="21" x14ac:dyDescent="0.4">
      <c r="A420" s="108" t="s">
        <v>34</v>
      </c>
      <c r="B420" s="108"/>
      <c r="C420" s="108"/>
      <c r="D420" s="108">
        <f>SUM(B389:C409,B412:C419)</f>
        <v>48</v>
      </c>
      <c r="E420" s="90"/>
      <c r="F420" s="96"/>
      <c r="G420" s="96"/>
    </row>
    <row r="421" spans="1:7" ht="21" x14ac:dyDescent="0.4">
      <c r="A421" s="108" t="s">
        <v>33</v>
      </c>
      <c r="B421" s="109"/>
      <c r="C421" s="110"/>
      <c r="D421" s="111">
        <f>D420/(COUNT(B389:C409,B412:C419)*2)</f>
        <v>0.88888888888888884</v>
      </c>
      <c r="E421" s="90"/>
      <c r="F421" s="96"/>
      <c r="G421" s="96"/>
    </row>
    <row r="422" spans="1:7" ht="21" x14ac:dyDescent="0.4">
      <c r="A422" s="128"/>
      <c r="B422" s="96"/>
      <c r="C422" s="96"/>
      <c r="D422" s="96"/>
      <c r="E422" s="90"/>
      <c r="F422" s="96"/>
      <c r="G422" s="96"/>
    </row>
    <row r="423" spans="1:7" ht="22.5" x14ac:dyDescent="0.45">
      <c r="A423" s="326" t="s">
        <v>427</v>
      </c>
      <c r="B423" s="153"/>
      <c r="C423" s="154"/>
      <c r="D423" s="126">
        <f>SUM(D420,D385)</f>
        <v>70</v>
      </c>
      <c r="E423" s="90"/>
      <c r="F423" s="96"/>
      <c r="G423" s="96"/>
    </row>
    <row r="424" spans="1:7" ht="22.5" x14ac:dyDescent="0.45">
      <c r="A424" s="326" t="s">
        <v>428</v>
      </c>
      <c r="B424" s="153"/>
      <c r="C424" s="154"/>
      <c r="D424" s="127">
        <f>D423/(COUNT(B374:C384,B389:C409,B412:C419)*2)</f>
        <v>0.92105263157894735</v>
      </c>
      <c r="E424" s="90"/>
      <c r="F424" s="96"/>
      <c r="G424" s="96"/>
    </row>
    <row r="425" spans="1:7" ht="22.5" x14ac:dyDescent="0.45">
      <c r="A425" s="181"/>
      <c r="B425" s="182"/>
      <c r="C425" s="182"/>
      <c r="D425" s="183"/>
      <c r="E425" s="90"/>
      <c r="F425" s="96"/>
      <c r="G425" s="96"/>
    </row>
    <row r="426" spans="1:7" ht="24.75" x14ac:dyDescent="0.5">
      <c r="A426" s="285" t="s">
        <v>429</v>
      </c>
      <c r="B426" s="97"/>
      <c r="C426" s="97"/>
      <c r="D426" s="97"/>
      <c r="E426" s="97"/>
      <c r="F426" s="97"/>
      <c r="G426" s="96"/>
    </row>
    <row r="427" spans="1:7" ht="21" x14ac:dyDescent="0.4">
      <c r="A427" s="191">
        <f>B11</f>
        <v>43690</v>
      </c>
      <c r="B427" s="96"/>
      <c r="C427" s="96"/>
      <c r="D427" s="96"/>
      <c r="E427" s="90"/>
      <c r="F427" s="96"/>
      <c r="G427" s="96"/>
    </row>
    <row r="428" spans="1:7" ht="21" x14ac:dyDescent="0.4">
      <c r="A428" s="373" t="s">
        <v>28</v>
      </c>
      <c r="B428" s="375" t="s">
        <v>29</v>
      </c>
      <c r="C428" s="375"/>
      <c r="D428" s="375" t="s">
        <v>42</v>
      </c>
      <c r="E428" s="376" t="s">
        <v>264</v>
      </c>
      <c r="F428" s="376" t="s">
        <v>295</v>
      </c>
      <c r="G428" s="96"/>
    </row>
    <row r="429" spans="1:7" ht="21" x14ac:dyDescent="0.4">
      <c r="A429" s="373"/>
      <c r="B429" s="100" t="s">
        <v>32</v>
      </c>
      <c r="C429" s="100" t="s">
        <v>31</v>
      </c>
      <c r="D429" s="375"/>
      <c r="E429" s="376"/>
      <c r="F429" s="376"/>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350</v>
      </c>
      <c r="B447" s="104">
        <v>2</v>
      </c>
      <c r="C447" s="118" t="str">
        <f>IF(B447=0, -5, "0")</f>
        <v>0</v>
      </c>
      <c r="D447" s="194"/>
      <c r="E447" s="106"/>
      <c r="F447" s="105"/>
      <c r="G447" s="96"/>
    </row>
    <row r="448" spans="1:7" ht="22.5" x14ac:dyDescent="0.45">
      <c r="A448" s="174" t="s">
        <v>351</v>
      </c>
      <c r="B448" s="104">
        <v>2</v>
      </c>
      <c r="C448" s="140" t="str">
        <f>IF(B448=0, -5, "0")</f>
        <v>0</v>
      </c>
      <c r="D448" s="194"/>
      <c r="E448" s="106"/>
      <c r="F448" s="105"/>
      <c r="G448" s="96"/>
    </row>
    <row r="449" spans="1:7" ht="84" x14ac:dyDescent="0.4">
      <c r="A449" s="103" t="s">
        <v>85</v>
      </c>
      <c r="B449" s="104">
        <v>1</v>
      </c>
      <c r="C449" s="104"/>
      <c r="D449" s="131" t="s">
        <v>527</v>
      </c>
      <c r="E449" s="105" t="s">
        <v>526</v>
      </c>
      <c r="F449" s="105" t="s">
        <v>292</v>
      </c>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397</v>
      </c>
      <c r="B456" s="104">
        <v>2</v>
      </c>
      <c r="C456" s="104"/>
      <c r="D456" s="161"/>
      <c r="E456" s="106"/>
      <c r="F456" s="105"/>
      <c r="G456" s="96"/>
    </row>
    <row r="457" spans="1:7" ht="67.5" x14ac:dyDescent="0.4">
      <c r="A457" s="195" t="s">
        <v>456</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1" t="s">
        <v>304</v>
      </c>
      <c r="B459" s="421"/>
      <c r="C459" s="421"/>
      <c r="D459" s="421"/>
      <c r="E459" s="421"/>
      <c r="F459" s="421"/>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362</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387</v>
      </c>
      <c r="B465" s="104">
        <v>2</v>
      </c>
      <c r="C465" s="104"/>
      <c r="D465" s="105"/>
      <c r="E465" s="106"/>
      <c r="F465" s="105"/>
      <c r="G465" s="96"/>
    </row>
    <row r="466" spans="1:7" ht="21" x14ac:dyDescent="0.4">
      <c r="A466" s="190" t="s">
        <v>401</v>
      </c>
      <c r="B466" s="104">
        <v>2</v>
      </c>
      <c r="C466" s="104"/>
      <c r="D466" s="319">
        <v>1</v>
      </c>
      <c r="E466" s="353"/>
      <c r="F466" s="353"/>
      <c r="G466" s="96"/>
    </row>
    <row r="467" spans="1:7" ht="21" x14ac:dyDescent="0.4">
      <c r="A467" s="108" t="s">
        <v>34</v>
      </c>
      <c r="B467" s="123"/>
      <c r="C467" s="123"/>
      <c r="D467" s="197">
        <f>SUM(B444:C457,B460:C466)</f>
        <v>35</v>
      </c>
      <c r="E467" s="90"/>
      <c r="F467" s="96"/>
      <c r="G467" s="96"/>
    </row>
    <row r="468" spans="1:7" ht="21" x14ac:dyDescent="0.4">
      <c r="A468" s="108" t="s">
        <v>33</v>
      </c>
      <c r="B468" s="109"/>
      <c r="C468" s="110"/>
      <c r="D468" s="111">
        <f>D467/(COUNT(B444:C457,B460:C466)*2)</f>
        <v>0.97222222222222221</v>
      </c>
      <c r="E468" s="90"/>
      <c r="F468" s="96"/>
      <c r="G468" s="96"/>
    </row>
    <row r="469" spans="1:7" ht="21" x14ac:dyDescent="0.4">
      <c r="A469" s="112"/>
      <c r="B469" s="96"/>
      <c r="C469" s="96"/>
      <c r="D469" s="96"/>
      <c r="E469" s="90"/>
      <c r="F469" s="96"/>
      <c r="G469" s="96"/>
    </row>
    <row r="470" spans="1:7" ht="22.5" x14ac:dyDescent="0.45">
      <c r="A470" s="326" t="s">
        <v>430</v>
      </c>
      <c r="B470" s="153"/>
      <c r="C470" s="154"/>
      <c r="D470" s="126">
        <f>SUM(D467,D440)</f>
        <v>51</v>
      </c>
      <c r="E470" s="90"/>
      <c r="F470" s="96"/>
      <c r="G470" s="96"/>
    </row>
    <row r="471" spans="1:7" ht="22.5" x14ac:dyDescent="0.45">
      <c r="A471" s="326" t="s">
        <v>431</v>
      </c>
      <c r="B471" s="153"/>
      <c r="C471" s="154"/>
      <c r="D471" s="127">
        <f>D470/(COUNT(B444:C457,B432:C439,B460:C466)*2)</f>
        <v>0.98076923076923073</v>
      </c>
      <c r="E471" s="90"/>
      <c r="F471" s="96"/>
      <c r="G471" s="96"/>
    </row>
    <row r="472" spans="1:7" ht="21" x14ac:dyDescent="0.4">
      <c r="A472" s="128"/>
      <c r="B472" s="96"/>
      <c r="C472" s="96"/>
      <c r="D472" s="96"/>
      <c r="E472" s="90"/>
      <c r="F472" s="96"/>
      <c r="G472" s="96"/>
    </row>
    <row r="473" spans="1:7" ht="24.75" x14ac:dyDescent="0.4">
      <c r="A473" s="422" t="s">
        <v>404</v>
      </c>
      <c r="B473" s="422"/>
      <c r="C473" s="422"/>
      <c r="D473" s="422"/>
      <c r="E473" s="422"/>
      <c r="F473" s="422"/>
      <c r="G473" s="96"/>
    </row>
    <row r="474" spans="1:7" ht="21" customHeight="1" x14ac:dyDescent="0.4">
      <c r="A474" s="191">
        <f>B11</f>
        <v>43690</v>
      </c>
      <c r="F474" s="2"/>
      <c r="G474" s="96"/>
    </row>
    <row r="475" spans="1:7" ht="21" x14ac:dyDescent="0.4">
      <c r="A475" s="407" t="s">
        <v>28</v>
      </c>
      <c r="B475" s="408" t="s">
        <v>29</v>
      </c>
      <c r="C475" s="408"/>
      <c r="D475" s="408" t="s">
        <v>42</v>
      </c>
      <c r="E475" s="409" t="s">
        <v>264</v>
      </c>
      <c r="F475" s="409" t="s">
        <v>295</v>
      </c>
      <c r="G475" s="96"/>
    </row>
    <row r="476" spans="1:7" ht="21" x14ac:dyDescent="0.4">
      <c r="A476" s="407"/>
      <c r="B476" s="254" t="s">
        <v>32</v>
      </c>
      <c r="C476" s="254" t="s">
        <v>31</v>
      </c>
      <c r="D476" s="408"/>
      <c r="E476" s="409"/>
      <c r="F476" s="409"/>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352</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442</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353</v>
      </c>
      <c r="B487" s="104" t="s">
        <v>30</v>
      </c>
      <c r="C487" s="297"/>
      <c r="D487" s="297"/>
      <c r="E487" s="297"/>
      <c r="F487" s="105"/>
      <c r="G487" s="96"/>
    </row>
    <row r="488" spans="1:7" ht="42" x14ac:dyDescent="0.4">
      <c r="A488" s="337" t="s">
        <v>457</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392</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397</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353</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364</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21" x14ac:dyDescent="0.4">
      <c r="A505" s="161" t="s">
        <v>397</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2"/>
      <c r="B507" s="392"/>
      <c r="C507" s="392"/>
      <c r="D507" s="392"/>
      <c r="E507" s="392"/>
      <c r="F507" s="392"/>
      <c r="G507" s="392"/>
    </row>
    <row r="508" spans="1:7" ht="26.25" customHeight="1" x14ac:dyDescent="0.5">
      <c r="A508" s="288" t="s">
        <v>304</v>
      </c>
      <c r="B508" s="419"/>
      <c r="C508" s="419"/>
      <c r="D508" s="419"/>
      <c r="E508" s="419"/>
      <c r="F508" s="419"/>
      <c r="G508" s="96"/>
    </row>
    <row r="509" spans="1:7" ht="21" x14ac:dyDescent="0.4">
      <c r="A509" s="164" t="s">
        <v>338</v>
      </c>
      <c r="B509" s="104" t="s">
        <v>30</v>
      </c>
      <c r="C509" s="226"/>
      <c r="D509" s="225"/>
      <c r="E509" s="225"/>
      <c r="F509" s="105"/>
      <c r="G509" s="96"/>
    </row>
    <row r="510" spans="1:7" ht="21" x14ac:dyDescent="0.4">
      <c r="A510" s="164" t="s">
        <v>355</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387</v>
      </c>
      <c r="B514" s="104" t="s">
        <v>30</v>
      </c>
      <c r="C514" s="225"/>
      <c r="D514" s="248"/>
      <c r="E514" s="130"/>
      <c r="F514" s="105"/>
      <c r="G514" s="96"/>
    </row>
    <row r="515" spans="1:7" ht="21" x14ac:dyDescent="0.4">
      <c r="A515" s="103" t="s">
        <v>401</v>
      </c>
      <c r="B515" s="104" t="str">
        <f>IF(D515=1, 2, IF(AND(D515&lt;1,D515&gt;0), 1, IF(D515=0,"0","NA")))</f>
        <v>NA</v>
      </c>
      <c r="C515" s="225"/>
      <c r="D515" s="319" t="str">
        <f>IFERROR(E515/F515,"N.A")</f>
        <v>N.A</v>
      </c>
      <c r="E515" s="353"/>
      <c r="F515" s="353"/>
      <c r="G515" s="96"/>
    </row>
    <row r="516" spans="1:7" ht="21" customHeight="1" x14ac:dyDescent="0.45">
      <c r="A516" s="316" t="s">
        <v>432</v>
      </c>
      <c r="B516" s="317"/>
      <c r="C516" s="318"/>
      <c r="D516" s="247">
        <f>SUM(B509:C515,B485:C493,B479:C482,B496:C506)</f>
        <v>0</v>
      </c>
      <c r="E516" s="90"/>
      <c r="F516" s="96"/>
      <c r="G516" s="96"/>
    </row>
    <row r="517" spans="1:7" ht="21" customHeight="1" x14ac:dyDescent="0.45">
      <c r="A517" s="326" t="s">
        <v>433</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20" t="s">
        <v>97</v>
      </c>
      <c r="B520" s="420"/>
      <c r="C520" s="420"/>
      <c r="D520" s="420"/>
      <c r="E520" s="420"/>
      <c r="F520" s="420"/>
      <c r="G520" s="96"/>
    </row>
    <row r="521" spans="1:7" ht="22.5" customHeight="1" x14ac:dyDescent="0.4">
      <c r="A521" s="191">
        <f>B11</f>
        <v>43690</v>
      </c>
      <c r="B521" s="96"/>
      <c r="C521" s="96"/>
      <c r="D521" s="114"/>
      <c r="E521" s="114"/>
      <c r="F521" s="114"/>
      <c r="G521" s="96"/>
    </row>
    <row r="522" spans="1:7" ht="21" x14ac:dyDescent="0.4">
      <c r="A522" s="414" t="s">
        <v>28</v>
      </c>
      <c r="B522" s="374" t="s">
        <v>29</v>
      </c>
      <c r="C522" s="416"/>
      <c r="D522" s="375" t="s">
        <v>42</v>
      </c>
      <c r="E522" s="376" t="s">
        <v>264</v>
      </c>
      <c r="F522" s="376" t="s">
        <v>295</v>
      </c>
      <c r="G522" s="96"/>
    </row>
    <row r="523" spans="1:7" ht="21" x14ac:dyDescent="0.4">
      <c r="A523" s="415"/>
      <c r="B523" s="249" t="s">
        <v>32</v>
      </c>
      <c r="C523" s="250" t="s">
        <v>31</v>
      </c>
      <c r="D523" s="375"/>
      <c r="E523" s="376"/>
      <c r="F523" s="376"/>
      <c r="G523" s="96"/>
    </row>
    <row r="524" spans="1:7" ht="22.5" x14ac:dyDescent="0.4">
      <c r="A524" s="286"/>
      <c r="B524" s="287"/>
      <c r="C524" s="287"/>
      <c r="D524" s="283"/>
      <c r="E524" s="324"/>
      <c r="F524" s="324"/>
      <c r="G524" s="96"/>
    </row>
    <row r="525" spans="1:7" ht="24.75" x14ac:dyDescent="0.4">
      <c r="A525" s="289" t="s">
        <v>17</v>
      </c>
      <c r="B525" s="251"/>
      <c r="C525" s="417"/>
      <c r="D525" s="417"/>
      <c r="E525" s="417"/>
      <c r="F525" s="418"/>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368</v>
      </c>
      <c r="B531" s="104">
        <v>2</v>
      </c>
      <c r="C531" s="137"/>
      <c r="D531" s="105"/>
      <c r="E531" s="106"/>
      <c r="F531" s="105"/>
      <c r="G531" s="96"/>
    </row>
    <row r="532" spans="1:7" ht="21" customHeight="1" x14ac:dyDescent="0.4">
      <c r="A532" s="380" t="s">
        <v>34</v>
      </c>
      <c r="B532" s="381"/>
      <c r="C532" s="382"/>
      <c r="D532" s="315">
        <f>SUM(B526:C531)</f>
        <v>12</v>
      </c>
      <c r="E532" s="202"/>
      <c r="F532" s="202"/>
      <c r="G532" s="96"/>
    </row>
    <row r="533" spans="1:7" ht="21" customHeight="1" x14ac:dyDescent="0.4">
      <c r="A533" s="380" t="s">
        <v>33</v>
      </c>
      <c r="B533" s="381"/>
      <c r="C533" s="382"/>
      <c r="D533" s="298">
        <f>D532/(COUNT(B526:C531)*2)</f>
        <v>1</v>
      </c>
      <c r="E533" s="202"/>
      <c r="F533" s="202"/>
      <c r="G533" s="96"/>
    </row>
    <row r="534" spans="1:7" ht="21" x14ac:dyDescent="0.4">
      <c r="A534" s="406"/>
      <c r="B534" s="406"/>
      <c r="C534" s="406"/>
      <c r="D534" s="406"/>
      <c r="E534" s="406"/>
      <c r="F534" s="406"/>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405</v>
      </c>
      <c r="B542" s="104">
        <v>2</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0"/>
      <c r="B546" s="411"/>
      <c r="C546" s="411"/>
      <c r="D546" s="411"/>
      <c r="E546" s="411"/>
      <c r="F546" s="411"/>
      <c r="G546" s="411"/>
    </row>
    <row r="547" spans="1:7" ht="35.25" customHeight="1" x14ac:dyDescent="0.4">
      <c r="A547" s="290" t="s">
        <v>304</v>
      </c>
      <c r="B547" s="265"/>
      <c r="C547" s="412"/>
      <c r="D547" s="412"/>
      <c r="E547" s="412"/>
      <c r="F547" s="413"/>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361</v>
      </c>
      <c r="B550" s="104">
        <v>2</v>
      </c>
      <c r="C550" s="137"/>
      <c r="D550" s="105"/>
      <c r="E550" s="106"/>
      <c r="F550" s="105"/>
      <c r="G550" s="96"/>
    </row>
    <row r="551" spans="1:7" ht="21" x14ac:dyDescent="0.4">
      <c r="A551" s="152" t="s">
        <v>362</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387</v>
      </c>
      <c r="B554" s="104">
        <v>2</v>
      </c>
      <c r="C554" s="118"/>
      <c r="D554" s="240"/>
      <c r="E554" s="106"/>
      <c r="F554" s="105"/>
      <c r="G554" s="96"/>
    </row>
    <row r="555" spans="1:7" ht="21" x14ac:dyDescent="0.4">
      <c r="A555" s="107" t="s">
        <v>401</v>
      </c>
      <c r="B555" s="104" t="str">
        <f>IF(D555=1, 2, IF(AND(D555&lt;1,D555&gt;0), 1, IF(D555=0,"0","NA")))</f>
        <v>NA</v>
      </c>
      <c r="C555" s="104"/>
      <c r="D555" s="319" t="str">
        <f>IFERROR(E555/F555,"N.A")</f>
        <v>N.A</v>
      </c>
      <c r="E555" s="353"/>
      <c r="F555" s="353"/>
      <c r="G555" s="96"/>
    </row>
    <row r="556" spans="1:7" ht="21" x14ac:dyDescent="0.4">
      <c r="A556" s="388" t="s">
        <v>34</v>
      </c>
      <c r="B556" s="388"/>
      <c r="C556" s="400"/>
      <c r="D556" s="327">
        <f>SUM(B548:C555,B536:C545)</f>
        <v>28</v>
      </c>
      <c r="E556" s="90"/>
      <c r="F556" s="96"/>
      <c r="G556" s="96"/>
    </row>
    <row r="557" spans="1:7" ht="21" x14ac:dyDescent="0.4">
      <c r="A557" s="388" t="s">
        <v>33</v>
      </c>
      <c r="B557" s="388"/>
      <c r="C557" s="388"/>
      <c r="D557" s="298">
        <f>D556/(COUNT(B548:C555,B536:C545)*2)</f>
        <v>1</v>
      </c>
      <c r="E557" s="90"/>
      <c r="F557" s="96"/>
      <c r="G557" s="96"/>
    </row>
    <row r="558" spans="1:7" ht="21" x14ac:dyDescent="0.4">
      <c r="A558" s="112"/>
      <c r="B558" s="96"/>
      <c r="C558" s="96"/>
      <c r="D558" s="96"/>
      <c r="E558" s="90"/>
      <c r="F558" s="96"/>
      <c r="G558" s="96"/>
    </row>
    <row r="559" spans="1:7" ht="22.5" x14ac:dyDescent="0.45">
      <c r="A559" s="326" t="s">
        <v>434</v>
      </c>
      <c r="B559" s="153"/>
      <c r="C559" s="154"/>
      <c r="D559" s="126">
        <f>SUM(D556,D532)</f>
        <v>40</v>
      </c>
      <c r="E559" s="90"/>
      <c r="F559" s="96"/>
      <c r="G559" s="96"/>
    </row>
    <row r="560" spans="1:7" ht="21" customHeight="1" x14ac:dyDescent="0.45">
      <c r="A560" s="326" t="s">
        <v>435</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406"/>
      <c r="B562" s="406"/>
      <c r="C562" s="406"/>
      <c r="D562" s="406"/>
      <c r="E562" s="406"/>
      <c r="F562" s="406"/>
      <c r="G562" s="96"/>
    </row>
    <row r="563" spans="1:7" ht="22.5" x14ac:dyDescent="0.45">
      <c r="A563" s="387" t="s">
        <v>19</v>
      </c>
      <c r="B563" s="387"/>
      <c r="C563" s="387"/>
      <c r="D563" s="387"/>
      <c r="E563" s="387"/>
      <c r="F563" s="387"/>
      <c r="G563" s="96"/>
    </row>
    <row r="564" spans="1:7" ht="22.5" x14ac:dyDescent="0.4">
      <c r="A564" s="198">
        <f>B11</f>
        <v>43690</v>
      </c>
      <c r="B564" s="96"/>
      <c r="C564" s="96"/>
      <c r="D564" s="280"/>
      <c r="E564" s="280"/>
      <c r="F564" s="280"/>
      <c r="G564" s="96"/>
    </row>
    <row r="565" spans="1:7" ht="21" x14ac:dyDescent="0.4">
      <c r="A565" s="407" t="s">
        <v>28</v>
      </c>
      <c r="B565" s="408" t="s">
        <v>29</v>
      </c>
      <c r="C565" s="408"/>
      <c r="D565" s="408" t="s">
        <v>42</v>
      </c>
      <c r="E565" s="409" t="s">
        <v>264</v>
      </c>
      <c r="F565" s="409" t="s">
        <v>295</v>
      </c>
      <c r="G565" s="96"/>
    </row>
    <row r="566" spans="1:7" ht="21" x14ac:dyDescent="0.4">
      <c r="A566" s="407"/>
      <c r="B566" s="254" t="s">
        <v>32</v>
      </c>
      <c r="C566" s="254" t="s">
        <v>31</v>
      </c>
      <c r="D566" s="408"/>
      <c r="E566" s="409"/>
      <c r="F566" s="409"/>
      <c r="G566" s="96"/>
    </row>
    <row r="567" spans="1:7" ht="22.5" x14ac:dyDescent="0.4">
      <c r="A567" s="291"/>
      <c r="B567" s="292"/>
      <c r="C567" s="292"/>
      <c r="D567" s="292"/>
      <c r="E567" s="268"/>
      <c r="F567" s="293"/>
      <c r="G567" s="96"/>
    </row>
    <row r="568" spans="1:7" ht="24.75" x14ac:dyDescent="0.4">
      <c r="A568" s="397" t="s">
        <v>10</v>
      </c>
      <c r="B568" s="398"/>
      <c r="C568" s="398"/>
      <c r="D568" s="398"/>
      <c r="E568" s="398"/>
      <c r="F568" s="399"/>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379</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88" t="s">
        <v>34</v>
      </c>
      <c r="B578" s="388"/>
      <c r="C578" s="400"/>
      <c r="D578" s="327">
        <f>SUM(B569:C577)</f>
        <v>18</v>
      </c>
      <c r="E578" s="90"/>
      <c r="F578" s="96"/>
      <c r="G578" s="96"/>
    </row>
    <row r="579" spans="1:7" ht="21" x14ac:dyDescent="0.4">
      <c r="A579" s="388" t="s">
        <v>33</v>
      </c>
      <c r="B579" s="388"/>
      <c r="C579" s="388"/>
      <c r="D579" s="298">
        <f>D578/(COUNT(B569:C577)*2)</f>
        <v>1</v>
      </c>
      <c r="E579" s="90"/>
      <c r="F579" s="96"/>
      <c r="G579" s="96"/>
    </row>
    <row r="580" spans="1:7" ht="21" x14ac:dyDescent="0.4">
      <c r="A580" s="299"/>
      <c r="B580" s="300"/>
      <c r="C580" s="300"/>
      <c r="D580" s="301"/>
      <c r="E580" s="90"/>
      <c r="F580" s="96"/>
      <c r="G580" s="96"/>
    </row>
    <row r="581" spans="1:7" ht="39.75" customHeight="1" x14ac:dyDescent="0.4">
      <c r="A581" s="401" t="s">
        <v>23</v>
      </c>
      <c r="B581" s="402"/>
      <c r="C581" s="402"/>
      <c r="D581" s="402"/>
      <c r="E581" s="402"/>
      <c r="F581" s="403"/>
      <c r="G581" s="96"/>
    </row>
    <row r="582" spans="1:7" ht="84" x14ac:dyDescent="0.4">
      <c r="A582" s="103" t="s">
        <v>87</v>
      </c>
      <c r="B582" s="104">
        <v>1</v>
      </c>
      <c r="C582" s="104"/>
      <c r="D582" s="105" t="s">
        <v>549</v>
      </c>
      <c r="E582" s="105" t="s">
        <v>540</v>
      </c>
      <c r="F582" s="105" t="s">
        <v>292</v>
      </c>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04" t="s">
        <v>369</v>
      </c>
      <c r="B588" s="405"/>
      <c r="C588" s="405"/>
      <c r="D588" s="405"/>
      <c r="E588" s="405"/>
      <c r="F588" s="405"/>
      <c r="G588" s="405"/>
    </row>
    <row r="589" spans="1:7" ht="21" x14ac:dyDescent="0.4">
      <c r="A589" s="107" t="s">
        <v>322</v>
      </c>
      <c r="B589" s="104">
        <v>2</v>
      </c>
      <c r="C589" s="212"/>
      <c r="D589" s="141"/>
      <c r="E589" s="106"/>
      <c r="F589" s="105"/>
      <c r="G589" s="96"/>
    </row>
    <row r="590" spans="1:7" ht="21" x14ac:dyDescent="0.4">
      <c r="A590" s="139" t="s">
        <v>379</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362</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387</v>
      </c>
      <c r="B594" s="104">
        <v>2</v>
      </c>
      <c r="C594" s="104"/>
      <c r="D594" s="240"/>
      <c r="E594" s="106"/>
      <c r="F594" s="105"/>
      <c r="G594" s="96"/>
    </row>
    <row r="595" spans="1:7" ht="21" x14ac:dyDescent="0.4">
      <c r="A595" s="133" t="s">
        <v>426</v>
      </c>
      <c r="B595" s="104" t="s">
        <v>30</v>
      </c>
      <c r="C595" s="104"/>
      <c r="D595" s="319" t="str">
        <f>IFERROR(E595/F595,"N.A")</f>
        <v>N.A</v>
      </c>
      <c r="E595" s="353"/>
      <c r="F595" s="353"/>
      <c r="G595" s="96"/>
    </row>
    <row r="596" spans="1:7" ht="21" x14ac:dyDescent="0.4">
      <c r="A596" s="388" t="s">
        <v>34</v>
      </c>
      <c r="B596" s="388"/>
      <c r="C596" s="400"/>
      <c r="D596" s="327">
        <f>SUM(B589:C595,B582:C587)</f>
        <v>21</v>
      </c>
      <c r="E596" s="90"/>
      <c r="F596" s="96"/>
      <c r="G596" s="96"/>
    </row>
    <row r="597" spans="1:7" ht="21" x14ac:dyDescent="0.4">
      <c r="A597" s="388" t="s">
        <v>33</v>
      </c>
      <c r="B597" s="388"/>
      <c r="C597" s="388"/>
      <c r="D597" s="298">
        <f>D596/(COUNT(B582:C587,B589:C595)*2)</f>
        <v>0.95454545454545459</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39</v>
      </c>
      <c r="E599" s="239"/>
      <c r="F599" s="239"/>
      <c r="G599" s="96"/>
    </row>
    <row r="600" spans="1:7" ht="22.5" x14ac:dyDescent="0.45">
      <c r="A600" s="394" t="s">
        <v>168</v>
      </c>
      <c r="B600" s="395"/>
      <c r="C600" s="396"/>
      <c r="D600" s="127">
        <f>D599/(COUNT(B569:C577,B589:C595,B582:C587)*2)</f>
        <v>0.97499999999999998</v>
      </c>
      <c r="E600" s="90"/>
      <c r="F600" s="96"/>
      <c r="G600" s="96"/>
    </row>
    <row r="601" spans="1:7" ht="21" x14ac:dyDescent="0.4">
      <c r="A601" s="128"/>
      <c r="B601" s="96"/>
      <c r="C601" s="96"/>
      <c r="G601" s="96"/>
    </row>
    <row r="602" spans="1:7" ht="19.5" customHeight="1" x14ac:dyDescent="0.45">
      <c r="A602" s="387" t="s">
        <v>8</v>
      </c>
      <c r="B602" s="387"/>
      <c r="C602" s="387"/>
      <c r="D602" s="387"/>
      <c r="E602" s="387"/>
      <c r="F602" s="387"/>
      <c r="G602" s="96"/>
    </row>
    <row r="603" spans="1:7" ht="22.5" x14ac:dyDescent="0.4">
      <c r="A603" s="129">
        <f>B11</f>
        <v>43690</v>
      </c>
      <c r="B603" s="96"/>
      <c r="C603" s="96"/>
      <c r="D603" s="114"/>
      <c r="E603" s="114"/>
      <c r="F603" s="114"/>
      <c r="G603" s="96"/>
    </row>
    <row r="604" spans="1:7" ht="21" x14ac:dyDescent="0.4">
      <c r="A604" s="373" t="s">
        <v>28</v>
      </c>
      <c r="B604" s="375" t="s">
        <v>29</v>
      </c>
      <c r="C604" s="375"/>
      <c r="D604" s="375" t="s">
        <v>42</v>
      </c>
      <c r="E604" s="376" t="s">
        <v>264</v>
      </c>
      <c r="F604" s="376" t="s">
        <v>295</v>
      </c>
      <c r="G604" s="96"/>
    </row>
    <row r="605" spans="1:7" ht="18.75" customHeight="1" x14ac:dyDescent="0.4">
      <c r="A605" s="373"/>
      <c r="B605" s="100" t="s">
        <v>32</v>
      </c>
      <c r="C605" s="100" t="s">
        <v>31</v>
      </c>
      <c r="D605" s="375"/>
      <c r="E605" s="376"/>
      <c r="F605" s="376"/>
      <c r="G605" s="96"/>
    </row>
    <row r="606" spans="1:7" ht="18.75" customHeight="1" x14ac:dyDescent="0.4">
      <c r="A606" s="282"/>
      <c r="B606" s="283"/>
      <c r="C606" s="283"/>
      <c r="D606" s="283"/>
      <c r="E606" s="324"/>
      <c r="F606" s="324"/>
      <c r="G606" s="96"/>
    </row>
    <row r="607" spans="1:7" ht="24.75" x14ac:dyDescent="0.4">
      <c r="A607" s="284" t="s">
        <v>90</v>
      </c>
      <c r="B607" s="114"/>
      <c r="C607" s="378"/>
      <c r="D607" s="378"/>
      <c r="E607" s="378"/>
      <c r="F607" s="379"/>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436</v>
      </c>
      <c r="B615" s="104">
        <v>2</v>
      </c>
      <c r="C615" s="118" t="str">
        <f>IF(B615=0, -10, "0")</f>
        <v>0</v>
      </c>
      <c r="D615" s="105"/>
      <c r="E615" s="106"/>
      <c r="F615" s="105"/>
      <c r="G615" s="96"/>
    </row>
    <row r="616" spans="1:7" ht="21" x14ac:dyDescent="0.4">
      <c r="A616" s="388" t="s">
        <v>34</v>
      </c>
      <c r="B616" s="388"/>
      <c r="C616" s="388"/>
      <c r="D616" s="327">
        <f>SUM(B608:C615)</f>
        <v>16</v>
      </c>
      <c r="E616" s="389"/>
      <c r="F616" s="390"/>
      <c r="G616" s="96"/>
    </row>
    <row r="617" spans="1:7" ht="21" x14ac:dyDescent="0.4">
      <c r="A617" s="388" t="s">
        <v>33</v>
      </c>
      <c r="B617" s="388"/>
      <c r="C617" s="388"/>
      <c r="D617" s="298">
        <f>D616/(COUNT(B608:C615)*2)</f>
        <v>1</v>
      </c>
      <c r="E617" s="391"/>
      <c r="F617" s="392"/>
      <c r="G617" s="96"/>
    </row>
    <row r="618" spans="1:7" ht="21" x14ac:dyDescent="0.4">
      <c r="A618" s="128"/>
      <c r="B618" s="96"/>
      <c r="C618" s="393"/>
      <c r="D618" s="393"/>
      <c r="E618" s="393"/>
      <c r="F618" s="393"/>
      <c r="G618" s="96"/>
    </row>
    <row r="619" spans="1:7" ht="18.75" customHeight="1" x14ac:dyDescent="0.4">
      <c r="A619" s="284" t="s">
        <v>458</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399</v>
      </c>
      <c r="B625" s="104">
        <v>2</v>
      </c>
      <c r="C625" s="118"/>
      <c r="D625" s="55"/>
      <c r="E625" s="106"/>
      <c r="F625" s="105"/>
      <c r="G625" s="96"/>
    </row>
    <row r="626" spans="1:16382" ht="22.5" customHeight="1" x14ac:dyDescent="0.4">
      <c r="A626" s="163" t="s">
        <v>398</v>
      </c>
      <c r="B626" s="104">
        <v>2</v>
      </c>
      <c r="C626" s="118"/>
      <c r="D626" s="55"/>
      <c r="E626" s="106"/>
      <c r="F626" s="105"/>
      <c r="G626" s="96"/>
    </row>
    <row r="627" spans="1:16382" ht="49.5" customHeight="1" x14ac:dyDescent="0.4">
      <c r="A627" s="173" t="s">
        <v>436</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0" t="s">
        <v>34</v>
      </c>
      <c r="B629" s="381"/>
      <c r="C629" s="382"/>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8"/>
      <c r="D632" s="378"/>
      <c r="E632" s="378"/>
      <c r="F632" s="379"/>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399</v>
      </c>
      <c r="B637" s="104">
        <v>2</v>
      </c>
      <c r="C637" s="104"/>
      <c r="D637" s="55"/>
      <c r="E637" s="106"/>
      <c r="F637" s="105"/>
      <c r="G637" s="96"/>
    </row>
    <row r="638" spans="1:16382" ht="21" x14ac:dyDescent="0.4">
      <c r="A638" s="163" t="s">
        <v>398</v>
      </c>
      <c r="B638" s="104">
        <v>2</v>
      </c>
      <c r="C638" s="118"/>
      <c r="D638" s="55"/>
      <c r="E638" s="106"/>
      <c r="F638" s="105"/>
      <c r="G638" s="96"/>
    </row>
    <row r="639" spans="1:16382" ht="22.5" x14ac:dyDescent="0.4">
      <c r="A639" s="380" t="s">
        <v>34</v>
      </c>
      <c r="B639" s="381"/>
      <c r="C639" s="382"/>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3"/>
      <c r="B641" s="383"/>
      <c r="C641" s="383"/>
      <c r="D641" s="383"/>
      <c r="E641" s="383"/>
      <c r="F641" s="383"/>
      <c r="G641" s="383"/>
    </row>
    <row r="642" spans="1:7" ht="24.75" x14ac:dyDescent="0.4">
      <c r="A642" s="284" t="s">
        <v>26</v>
      </c>
      <c r="B642" s="378"/>
      <c r="C642" s="378"/>
      <c r="D642" s="378"/>
      <c r="E642" s="378"/>
      <c r="F642" s="379"/>
      <c r="G642" s="90"/>
    </row>
    <row r="643" spans="1:7" ht="21" x14ac:dyDescent="0.4">
      <c r="A643" s="133" t="s">
        <v>221</v>
      </c>
      <c r="B643" s="104">
        <v>2</v>
      </c>
      <c r="C643" s="104"/>
      <c r="D643" s="135"/>
      <c r="E643" s="106"/>
      <c r="F643" s="105"/>
      <c r="G643" s="90"/>
    </row>
    <row r="644" spans="1:7" ht="21" x14ac:dyDescent="0.4">
      <c r="A644" s="163" t="s">
        <v>399</v>
      </c>
      <c r="B644" s="104">
        <v>2</v>
      </c>
      <c r="C644" s="118"/>
      <c r="D644" s="135"/>
      <c r="E644" s="106"/>
      <c r="F644" s="105"/>
      <c r="G644" s="90"/>
    </row>
    <row r="645" spans="1:7" ht="21" x14ac:dyDescent="0.4">
      <c r="A645" s="163" t="s">
        <v>398</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9.2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4" t="s">
        <v>304</v>
      </c>
      <c r="B650" s="385"/>
      <c r="C650" s="385"/>
      <c r="D650" s="385"/>
      <c r="E650" s="385"/>
      <c r="F650" s="386"/>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362</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387</v>
      </c>
      <c r="B656" s="104">
        <v>2</v>
      </c>
      <c r="C656" s="118"/>
      <c r="D656" s="55"/>
      <c r="E656" s="55"/>
      <c r="F656" s="105"/>
      <c r="G656" s="96"/>
    </row>
    <row r="657" spans="1:7" ht="21" x14ac:dyDescent="0.4">
      <c r="A657" s="103" t="s">
        <v>401</v>
      </c>
      <c r="B657" s="104">
        <v>2</v>
      </c>
      <c r="C657" s="104"/>
      <c r="D657" s="319">
        <v>1</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70</v>
      </c>
      <c r="E661" s="90"/>
      <c r="F661" s="96"/>
      <c r="G661" s="96"/>
    </row>
    <row r="662" spans="1:7" ht="22.5" x14ac:dyDescent="0.45">
      <c r="A662" s="326" t="s">
        <v>169</v>
      </c>
      <c r="B662" s="153"/>
      <c r="C662" s="154"/>
      <c r="D662" s="127">
        <f>D661/(COUNT(B651:C657,B620:C628,B633:C638,B608:C615,B643:C649)*2)</f>
        <v>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7" t="s">
        <v>467</v>
      </c>
      <c r="B665" s="387"/>
      <c r="C665" s="387"/>
      <c r="D665" s="387"/>
      <c r="E665" s="387"/>
      <c r="F665" s="387"/>
      <c r="G665" s="96"/>
    </row>
    <row r="666" spans="1:7" ht="21" x14ac:dyDescent="0.4">
      <c r="A666" s="198">
        <f>B11</f>
        <v>43690</v>
      </c>
      <c r="B666" s="96"/>
      <c r="C666" s="96"/>
      <c r="D666" s="96"/>
      <c r="E666" s="90"/>
      <c r="F666" s="96"/>
      <c r="G666" s="96"/>
    </row>
    <row r="667" spans="1:7" ht="21.75" customHeight="1" x14ac:dyDescent="0.4">
      <c r="A667" s="373" t="s">
        <v>28</v>
      </c>
      <c r="B667" s="375" t="s">
        <v>29</v>
      </c>
      <c r="C667" s="375"/>
      <c r="D667" s="375" t="s">
        <v>42</v>
      </c>
      <c r="E667" s="376" t="s">
        <v>264</v>
      </c>
      <c r="F667" s="376" t="s">
        <v>295</v>
      </c>
      <c r="G667" s="96"/>
    </row>
    <row r="668" spans="1:7" ht="21" x14ac:dyDescent="0.4">
      <c r="A668" s="373"/>
      <c r="B668" s="100" t="s">
        <v>32</v>
      </c>
      <c r="C668" s="100" t="s">
        <v>31</v>
      </c>
      <c r="D668" s="375"/>
      <c r="E668" s="376"/>
      <c r="F668" s="376"/>
      <c r="G668" s="96"/>
    </row>
    <row r="669" spans="1:7" ht="22.5" x14ac:dyDescent="0.4">
      <c r="A669" s="282"/>
      <c r="B669" s="283"/>
      <c r="C669" s="283"/>
      <c r="D669" s="283"/>
      <c r="E669" s="324"/>
      <c r="F669" s="324"/>
      <c r="G669" s="96"/>
    </row>
    <row r="670" spans="1:7" ht="21" x14ac:dyDescent="0.4">
      <c r="A670" s="103" t="s">
        <v>371</v>
      </c>
      <c r="B670" s="104">
        <v>2</v>
      </c>
      <c r="C670" s="104"/>
      <c r="D670" s="105"/>
      <c r="E670" s="106"/>
      <c r="F670" s="105"/>
      <c r="G670" s="96"/>
    </row>
    <row r="671" spans="1:7" ht="21" x14ac:dyDescent="0.4">
      <c r="A671" s="103" t="s">
        <v>347</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63" x14ac:dyDescent="0.4">
      <c r="A674" s="103" t="s">
        <v>66</v>
      </c>
      <c r="B674" s="104">
        <v>1</v>
      </c>
      <c r="C674" s="104"/>
      <c r="D674" s="207" t="s">
        <v>475</v>
      </c>
      <c r="E674" s="105" t="s">
        <v>476</v>
      </c>
      <c r="F674" s="105" t="s">
        <v>293</v>
      </c>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372</v>
      </c>
      <c r="B678" s="104">
        <v>2</v>
      </c>
      <c r="C678" s="159"/>
      <c r="D678" s="222"/>
      <c r="E678" s="210"/>
      <c r="F678" s="105"/>
      <c r="G678" s="96"/>
    </row>
    <row r="679" spans="1:7" ht="21" x14ac:dyDescent="0.4">
      <c r="A679" s="107" t="s">
        <v>381</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459</v>
      </c>
      <c r="B683" s="104" t="s">
        <v>30</v>
      </c>
      <c r="C683" s="159"/>
      <c r="D683" s="209"/>
      <c r="E683" s="106"/>
      <c r="F683" s="105"/>
      <c r="G683" s="96"/>
    </row>
    <row r="684" spans="1:7" ht="105" x14ac:dyDescent="0.4">
      <c r="A684" s="233" t="s">
        <v>460</v>
      </c>
      <c r="B684" s="104">
        <v>0</v>
      </c>
      <c r="C684" s="140">
        <f>IF(B684=0, -5, "0")</f>
        <v>-5</v>
      </c>
      <c r="D684" s="209" t="s">
        <v>541</v>
      </c>
      <c r="E684" s="105" t="s">
        <v>542</v>
      </c>
      <c r="F684" s="105" t="s">
        <v>292</v>
      </c>
      <c r="G684" s="96"/>
    </row>
    <row r="685" spans="1:7" ht="21" x14ac:dyDescent="0.4">
      <c r="A685" s="213" t="s">
        <v>373</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437</v>
      </c>
      <c r="B687" s="104">
        <v>2</v>
      </c>
      <c r="C687" s="118"/>
      <c r="D687" s="103"/>
      <c r="E687" s="106"/>
      <c r="F687" s="105"/>
      <c r="G687" s="96"/>
    </row>
    <row r="688" spans="1:7" ht="21" x14ac:dyDescent="0.4">
      <c r="A688" s="208" t="s">
        <v>461</v>
      </c>
      <c r="B688" s="104">
        <v>2</v>
      </c>
      <c r="C688" s="118"/>
      <c r="D688" s="240"/>
      <c r="E688" s="106"/>
      <c r="F688" s="105"/>
      <c r="G688" s="96"/>
    </row>
    <row r="689" spans="1:7" ht="21" x14ac:dyDescent="0.4">
      <c r="A689" s="107" t="s">
        <v>401</v>
      </c>
      <c r="B689" s="104">
        <v>1</v>
      </c>
      <c r="C689" s="104"/>
      <c r="D689" s="319">
        <v>0.75</v>
      </c>
      <c r="E689" s="353"/>
      <c r="F689" s="353"/>
      <c r="G689" s="96"/>
    </row>
    <row r="690" spans="1:7" ht="22.5" x14ac:dyDescent="0.45">
      <c r="A690" s="326" t="s">
        <v>406</v>
      </c>
      <c r="B690" s="153"/>
      <c r="C690" s="154"/>
      <c r="D690" s="126">
        <f>SUM(B670:C689)</f>
        <v>27</v>
      </c>
      <c r="E690" s="90"/>
      <c r="F690" s="96"/>
      <c r="G690" s="96"/>
    </row>
    <row r="691" spans="1:7" ht="22.5" x14ac:dyDescent="0.45">
      <c r="A691" s="326" t="s">
        <v>407</v>
      </c>
      <c r="B691" s="153"/>
      <c r="C691" s="154"/>
      <c r="D691" s="127">
        <f>D690/(COUNT(B670:C689)*2)</f>
        <v>0.71052631578947367</v>
      </c>
      <c r="G691" s="96"/>
    </row>
    <row r="692" spans="1:7" ht="21" x14ac:dyDescent="0.4">
      <c r="A692" s="202"/>
      <c r="B692" s="259"/>
      <c r="C692" s="259"/>
      <c r="G692" s="215"/>
    </row>
    <row r="693" spans="1:7" ht="21" customHeight="1" x14ac:dyDescent="0.4">
      <c r="A693" s="377" t="s">
        <v>438</v>
      </c>
      <c r="B693" s="377"/>
      <c r="C693" s="377"/>
      <c r="D693" s="377"/>
      <c r="E693" s="377"/>
      <c r="F693" s="377"/>
      <c r="G693" s="215"/>
    </row>
    <row r="694" spans="1:7" ht="21" customHeight="1" x14ac:dyDescent="0.4">
      <c r="A694" s="198">
        <f>B11</f>
        <v>43690</v>
      </c>
      <c r="B694" s="96"/>
      <c r="C694" s="96"/>
      <c r="D694" s="214"/>
      <c r="E694" s="214"/>
      <c r="F694" s="214"/>
      <c r="G694" s="215"/>
    </row>
    <row r="695" spans="1:7" ht="21" x14ac:dyDescent="0.4">
      <c r="A695" s="372" t="s">
        <v>28</v>
      </c>
      <c r="B695" s="374" t="s">
        <v>29</v>
      </c>
      <c r="C695" s="374"/>
      <c r="D695" s="375" t="s">
        <v>42</v>
      </c>
      <c r="E695" s="376" t="s">
        <v>264</v>
      </c>
      <c r="F695" s="376" t="s">
        <v>295</v>
      </c>
      <c r="G695" s="215"/>
    </row>
    <row r="696" spans="1:7" ht="21" x14ac:dyDescent="0.4">
      <c r="A696" s="373"/>
      <c r="B696" s="100" t="s">
        <v>32</v>
      </c>
      <c r="C696" s="100" t="s">
        <v>31</v>
      </c>
      <c r="D696" s="375"/>
      <c r="E696" s="376"/>
      <c r="F696" s="376"/>
      <c r="G696" s="215"/>
    </row>
    <row r="697" spans="1:7" ht="22.5" x14ac:dyDescent="0.4">
      <c r="A697" s="282"/>
      <c r="B697" s="283"/>
      <c r="C697" s="283"/>
      <c r="D697" s="283"/>
      <c r="E697" s="324"/>
      <c r="F697" s="324"/>
      <c r="G697" s="96"/>
    </row>
    <row r="698" spans="1:7" ht="24.75" x14ac:dyDescent="0.4">
      <c r="A698" s="369" t="s">
        <v>299</v>
      </c>
      <c r="B698" s="370"/>
      <c r="C698" s="370"/>
      <c r="D698" s="370"/>
      <c r="E698" s="370"/>
      <c r="F698" s="371"/>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67"/>
      <c r="C704" s="368"/>
      <c r="D704" s="201">
        <f>SUM(B699:C703)</f>
        <v>10</v>
      </c>
      <c r="E704" s="90"/>
      <c r="F704" s="96"/>
      <c r="G704" s="96"/>
    </row>
    <row r="705" spans="1:7" ht="21" x14ac:dyDescent="0.4">
      <c r="A705" s="108" t="s">
        <v>33</v>
      </c>
      <c r="B705" s="367"/>
      <c r="C705" s="368"/>
      <c r="D705" s="306">
        <f>D704/(COUNT(B699:C703)*2)</f>
        <v>1</v>
      </c>
      <c r="E705" s="90"/>
      <c r="F705" s="96"/>
      <c r="G705" s="96"/>
    </row>
    <row r="706" spans="1:7" ht="21" x14ac:dyDescent="0.4">
      <c r="A706" s="149"/>
      <c r="B706" s="294"/>
      <c r="C706" s="294"/>
      <c r="D706" s="204"/>
      <c r="E706" s="304"/>
      <c r="F706" s="305"/>
      <c r="G706" s="96"/>
    </row>
    <row r="707" spans="1:7" ht="24.75" x14ac:dyDescent="0.4">
      <c r="A707" s="369" t="s">
        <v>300</v>
      </c>
      <c r="B707" s="370"/>
      <c r="C707" s="370"/>
      <c r="D707" s="370"/>
      <c r="E707" s="370"/>
      <c r="F707" s="371"/>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401</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408</v>
      </c>
      <c r="B714" s="153"/>
      <c r="C714" s="154"/>
      <c r="D714" s="247">
        <f>SUM(D711,D704)</f>
        <v>16</v>
      </c>
      <c r="G714" s="96"/>
    </row>
    <row r="715" spans="1:7" ht="22.5" x14ac:dyDescent="0.45">
      <c r="A715" s="326" t="s">
        <v>409</v>
      </c>
      <c r="B715" s="153"/>
      <c r="C715" s="154"/>
      <c r="D715" s="127">
        <f>D714/(COUNT(B708:C710,B699:C703)*2)</f>
        <v>1</v>
      </c>
      <c r="E715" s="90"/>
      <c r="F715" s="96"/>
    </row>
    <row r="716" spans="1:7" x14ac:dyDescent="0.3">
      <c r="A716" s="2"/>
    </row>
    <row r="717" spans="1:7" s="3" customFormat="1" ht="22.5" x14ac:dyDescent="0.45">
      <c r="A717" s="295" t="s">
        <v>401</v>
      </c>
      <c r="B717" s="36"/>
      <c r="C717" s="36"/>
      <c r="D717" s="320">
        <f>AVERAGE(D710,D689,D657,D595,D555,D515,D466,D419,D361,D295,D240,D181,D127,D43)</f>
        <v>0.83333333333333337</v>
      </c>
      <c r="E717" s="84"/>
      <c r="F717" s="85"/>
      <c r="G717" s="80"/>
    </row>
    <row r="718" spans="1:7" ht="22.5" x14ac:dyDescent="0.3">
      <c r="A718" s="19" t="s">
        <v>402</v>
      </c>
      <c r="B718" s="20"/>
      <c r="C718" s="21"/>
      <c r="D718" s="22">
        <f>SUM(D714,D690,D661,D599,D559,D516,D470,D423,D365,D299,D244,D182,D128,D47)</f>
        <v>591</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0.86403508771929827</v>
      </c>
      <c r="E719" s="3"/>
      <c r="F719" s="3"/>
    </row>
  </sheetData>
  <sheetProtection algorithmName="SHA-512" hashValue="JUfmlEcLTXMPvyiwKrI94ThChekkaRZO+ihNLPrBbdkGVAQq2fAJ/vGBdxkCQuhJbIwjIQKzdQJU4+96YMQ5sg==" saltValue="2eydbtHnKWUS8IBInEovkA=="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89:B595 B103 B111 B163:B164 B191:B196 B227:B228 B253:B258 B265:B270 B343 B374:B381 B389:B393 B432:B437 B444:B449 B496:B498 B526:B529 B647:B649 B582:B587 B608:B611 B620 B56:B61">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80" zoomScale="80" zoomScaleNormal="90" zoomScaleSheetLayoutView="80" workbookViewId="0">
      <selection activeCell="F83" sqref="F8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7"/>
      <c r="E1" s="477"/>
      <c r="F1" s="477"/>
      <c r="G1" s="477"/>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8" t="s">
        <v>46</v>
      </c>
      <c r="B6" s="478"/>
      <c r="C6" s="478"/>
      <c r="D6" s="478"/>
      <c r="E6" s="478"/>
      <c r="F6" s="478"/>
      <c r="G6" s="79"/>
    </row>
    <row r="7" spans="1:7" s="2" customFormat="1" ht="21.75" customHeight="1" x14ac:dyDescent="0.45">
      <c r="A7" s="479" t="str">
        <f>'Page de garde'!D18</f>
        <v>UHD Ksar Hellal</v>
      </c>
      <c r="B7" s="479"/>
      <c r="C7" s="479"/>
      <c r="D7" s="479"/>
      <c r="E7" s="479"/>
      <c r="F7" s="479"/>
      <c r="G7" s="79"/>
    </row>
    <row r="8" spans="1:7" s="2" customFormat="1" ht="24" x14ac:dyDescent="0.45">
      <c r="A8" s="4" t="s">
        <v>39</v>
      </c>
      <c r="B8" s="480" t="str">
        <f>'A3 Exploitation'!B9:F9</f>
        <v>Mme Meriam CHOUCHENE</v>
      </c>
      <c r="C8" s="480"/>
      <c r="D8" s="480"/>
      <c r="E8" s="480"/>
      <c r="F8" s="480"/>
      <c r="G8" s="79"/>
    </row>
    <row r="9" spans="1:7" s="2" customFormat="1" ht="24" x14ac:dyDescent="0.45">
      <c r="A9" s="5" t="s">
        <v>41</v>
      </c>
      <c r="B9" s="481" t="str">
        <f>'A3 Exploitation'!B10:F10</f>
        <v>Directeur magasin &amp; chefs rayons</v>
      </c>
      <c r="C9" s="481"/>
      <c r="D9" s="481"/>
      <c r="E9" s="481"/>
      <c r="F9" s="481"/>
      <c r="G9" s="79"/>
    </row>
    <row r="10" spans="1:7" s="2" customFormat="1" ht="24" x14ac:dyDescent="0.45">
      <c r="A10" s="4" t="s">
        <v>40</v>
      </c>
      <c r="B10" s="476">
        <f>'A3 Exploitation'!B11:F11</f>
        <v>43690</v>
      </c>
      <c r="C10" s="476"/>
      <c r="D10" s="476"/>
      <c r="E10" s="476"/>
      <c r="F10" s="476"/>
      <c r="G10" s="79"/>
    </row>
    <row r="11" spans="1:7" s="2" customFormat="1" ht="24" x14ac:dyDescent="0.45">
      <c r="A11" s="4" t="s">
        <v>248</v>
      </c>
      <c r="B11" s="468">
        <f>D215</f>
        <v>0.91592920353982299</v>
      </c>
      <c r="C11" s="468"/>
      <c r="D11" s="468"/>
      <c r="E11" s="468"/>
      <c r="F11" s="468"/>
      <c r="G11" s="79"/>
    </row>
    <row r="12" spans="1:7" s="2" customFormat="1" ht="22.5" x14ac:dyDescent="0.45">
      <c r="A12" s="1"/>
      <c r="D12" s="447"/>
      <c r="E12" s="447"/>
      <c r="F12" s="447"/>
      <c r="G12" s="447"/>
    </row>
    <row r="13" spans="1:7" s="2" customFormat="1" ht="11.25" customHeight="1" x14ac:dyDescent="0.3">
      <c r="A13" s="469" t="s">
        <v>28</v>
      </c>
      <c r="B13" s="470" t="s">
        <v>29</v>
      </c>
      <c r="C13" s="470"/>
      <c r="D13" s="470" t="s">
        <v>42</v>
      </c>
      <c r="E13" s="470" t="s">
        <v>158</v>
      </c>
      <c r="F13" s="470" t="s">
        <v>159</v>
      </c>
    </row>
    <row r="14" spans="1:7" s="2" customFormat="1" ht="12.75" customHeight="1" x14ac:dyDescent="0.3">
      <c r="A14" s="469"/>
      <c r="B14" s="18" t="s">
        <v>32</v>
      </c>
      <c r="C14" s="18" t="s">
        <v>31</v>
      </c>
      <c r="D14" s="470"/>
      <c r="E14" s="470"/>
      <c r="F14" s="470"/>
      <c r="G14" s="78"/>
    </row>
    <row r="15" spans="1:7" x14ac:dyDescent="0.3">
      <c r="A15" s="471"/>
      <c r="B15" s="472"/>
      <c r="C15" s="472"/>
      <c r="D15" s="472"/>
      <c r="E15" s="472"/>
      <c r="F15" s="472"/>
    </row>
    <row r="16" spans="1:7" ht="19.5" x14ac:dyDescent="0.4">
      <c r="A16" s="473" t="s">
        <v>0</v>
      </c>
      <c r="B16" s="474"/>
      <c r="C16" s="474"/>
      <c r="D16" s="474"/>
      <c r="E16" s="474"/>
      <c r="F16" s="474"/>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439</v>
      </c>
      <c r="B21" s="55">
        <v>2</v>
      </c>
      <c r="C21" s="55"/>
      <c r="D21" s="58"/>
      <c r="E21" s="55"/>
      <c r="F21" s="55"/>
    </row>
    <row r="22" spans="1:7" x14ac:dyDescent="0.3">
      <c r="A22" s="475" t="s">
        <v>34</v>
      </c>
      <c r="B22" s="459"/>
      <c r="C22" s="460"/>
      <c r="D22" s="330">
        <f>SUM(B17:C21)</f>
        <v>10</v>
      </c>
    </row>
    <row r="23" spans="1:7" x14ac:dyDescent="0.3">
      <c r="A23" s="454" t="s">
        <v>249</v>
      </c>
      <c r="B23" s="455"/>
      <c r="C23" s="456"/>
      <c r="D23" s="17">
        <f>D22/(COUNT(B17:C21)*2)</f>
        <v>1</v>
      </c>
    </row>
    <row r="24" spans="1:7" x14ac:dyDescent="0.3">
      <c r="A24" s="10"/>
      <c r="B24" s="11"/>
      <c r="C24" s="11"/>
      <c r="D24" s="12"/>
    </row>
    <row r="25" spans="1:7" ht="19.5" x14ac:dyDescent="0.4">
      <c r="A25" s="457" t="s">
        <v>4</v>
      </c>
      <c r="B25" s="458"/>
      <c r="C25" s="458"/>
      <c r="D25" s="458"/>
      <c r="E25" s="458"/>
      <c r="F25" s="458"/>
    </row>
    <row r="26" spans="1:7" ht="66.75" x14ac:dyDescent="0.35">
      <c r="A26" s="24" t="s">
        <v>84</v>
      </c>
      <c r="B26" s="55">
        <v>1</v>
      </c>
      <c r="C26" s="6" t="str">
        <f>IF(B26=0, -5, "0")</f>
        <v>0</v>
      </c>
      <c r="D26" s="56" t="s">
        <v>524</v>
      </c>
      <c r="E26" s="56" t="s">
        <v>525</v>
      </c>
      <c r="F26" s="55" t="s">
        <v>292</v>
      </c>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4" t="s">
        <v>34</v>
      </c>
      <c r="B33" s="455"/>
      <c r="C33" s="456"/>
      <c r="D33" s="329">
        <f>SUM(B26:C32)</f>
        <v>13</v>
      </c>
    </row>
    <row r="34" spans="1:6" x14ac:dyDescent="0.3">
      <c r="A34" s="454" t="s">
        <v>249</v>
      </c>
      <c r="B34" s="455"/>
      <c r="C34" s="456"/>
      <c r="D34" s="17">
        <f>D33/(COUNT(B26:C32)*2)</f>
        <v>0.9285714285714286</v>
      </c>
    </row>
    <row r="35" spans="1:6" x14ac:dyDescent="0.3">
      <c r="A35" s="10"/>
      <c r="B35" s="11"/>
      <c r="C35" s="11"/>
      <c r="D35" s="12"/>
    </row>
    <row r="36" spans="1:6" ht="19.5" x14ac:dyDescent="0.4">
      <c r="A36" s="457" t="s">
        <v>178</v>
      </c>
      <c r="B36" s="458"/>
      <c r="C36" s="458"/>
      <c r="D36" s="458"/>
      <c r="E36" s="458"/>
      <c r="F36" s="458"/>
    </row>
    <row r="37" spans="1:6" ht="66.75" x14ac:dyDescent="0.35">
      <c r="A37" s="24" t="s">
        <v>84</v>
      </c>
      <c r="B37" s="55">
        <v>1</v>
      </c>
      <c r="C37" s="6" t="str">
        <f>IF(B37=0, -5, "0")</f>
        <v>0</v>
      </c>
      <c r="D37" s="56" t="s">
        <v>522</v>
      </c>
      <c r="E37" s="56" t="s">
        <v>523</v>
      </c>
      <c r="F37" s="55" t="s">
        <v>293</v>
      </c>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4" t="s">
        <v>34</v>
      </c>
      <c r="B42" s="455"/>
      <c r="C42" s="456"/>
      <c r="D42" s="329">
        <f>SUM(B37:C41)</f>
        <v>9</v>
      </c>
    </row>
    <row r="43" spans="1:6" x14ac:dyDescent="0.3">
      <c r="A43" s="454" t="s">
        <v>249</v>
      </c>
      <c r="B43" s="455"/>
      <c r="C43" s="456"/>
      <c r="D43" s="17">
        <f>D42/(COUNT(B37:C41)*2)</f>
        <v>0.9</v>
      </c>
    </row>
    <row r="44" spans="1:6" x14ac:dyDescent="0.3">
      <c r="A44" s="338"/>
      <c r="B44" s="339"/>
      <c r="C44" s="339"/>
      <c r="D44" s="340"/>
    </row>
    <row r="45" spans="1:6" ht="19.5" x14ac:dyDescent="0.4">
      <c r="A45" s="463" t="s">
        <v>404</v>
      </c>
      <c r="B45" s="464"/>
      <c r="C45" s="464"/>
      <c r="D45" s="464"/>
      <c r="E45" s="464"/>
      <c r="F45" s="46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463</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4" t="s">
        <v>34</v>
      </c>
      <c r="B58" s="455"/>
      <c r="C58" s="456"/>
      <c r="D58" s="341">
        <f>SUM(B46:C57)</f>
        <v>0</v>
      </c>
    </row>
    <row r="59" spans="1:6" x14ac:dyDescent="0.3">
      <c r="A59" s="454" t="s">
        <v>249</v>
      </c>
      <c r="B59" s="455"/>
      <c r="C59" s="456"/>
      <c r="D59" s="17" t="e">
        <f>D58/(COUNT(B46:C57)*2)</f>
        <v>#DIV/0!</v>
      </c>
    </row>
    <row r="60" spans="1:6" x14ac:dyDescent="0.3">
      <c r="A60" s="29"/>
      <c r="B60" s="30"/>
      <c r="C60" s="30"/>
      <c r="D60" s="31"/>
    </row>
    <row r="61" spans="1:6" ht="19.5" x14ac:dyDescent="0.4">
      <c r="A61" s="466" t="s">
        <v>19</v>
      </c>
      <c r="B61" s="467"/>
      <c r="C61" s="467"/>
      <c r="D61" s="467"/>
      <c r="E61" s="467"/>
      <c r="F61" s="467"/>
    </row>
    <row r="62" spans="1:6" ht="33" x14ac:dyDescent="0.3">
      <c r="A62" s="6" t="s">
        <v>224</v>
      </c>
      <c r="B62" s="55">
        <v>1</v>
      </c>
      <c r="C62" s="55"/>
      <c r="D62" s="88" t="s">
        <v>535</v>
      </c>
      <c r="E62" s="56" t="s">
        <v>536</v>
      </c>
      <c r="F62" s="55" t="s">
        <v>293</v>
      </c>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ht="49.5" x14ac:dyDescent="0.3">
      <c r="A66" s="6" t="s">
        <v>71</v>
      </c>
      <c r="B66" s="55">
        <v>0</v>
      </c>
      <c r="C66" s="55"/>
      <c r="D66" s="88" t="s">
        <v>534</v>
      </c>
      <c r="E66" s="56" t="s">
        <v>555</v>
      </c>
      <c r="F66" s="55" t="s">
        <v>292</v>
      </c>
    </row>
    <row r="67" spans="1:6" ht="18" x14ac:dyDescent="0.35">
      <c r="A67" s="24" t="s">
        <v>250</v>
      </c>
      <c r="B67" s="55" t="s">
        <v>30</v>
      </c>
      <c r="C67" s="6" t="str">
        <f>IF(B67=0, -5, "0")</f>
        <v>0</v>
      </c>
      <c r="D67" s="59"/>
      <c r="E67" s="55"/>
      <c r="F67" s="55"/>
    </row>
    <row r="68" spans="1:6" x14ac:dyDescent="0.3">
      <c r="A68" s="454" t="s">
        <v>34</v>
      </c>
      <c r="B68" s="455"/>
      <c r="C68" s="456"/>
      <c r="D68" s="329">
        <f>SUM(B62:C67)</f>
        <v>7</v>
      </c>
    </row>
    <row r="69" spans="1:6" x14ac:dyDescent="0.3">
      <c r="A69" s="454" t="s">
        <v>249</v>
      </c>
      <c r="B69" s="455"/>
      <c r="C69" s="456"/>
      <c r="D69" s="17">
        <f>D68/(COUNT(B62:C67)*2)</f>
        <v>0.7</v>
      </c>
    </row>
    <row r="70" spans="1:6" x14ac:dyDescent="0.3">
      <c r="A70" s="10"/>
      <c r="B70" s="11"/>
      <c r="C70" s="11"/>
      <c r="D70" s="12"/>
    </row>
    <row r="71" spans="1:6" ht="19.5" x14ac:dyDescent="0.4">
      <c r="A71" s="457" t="s">
        <v>8</v>
      </c>
      <c r="B71" s="458"/>
      <c r="C71" s="458"/>
      <c r="D71" s="458"/>
      <c r="E71" s="458"/>
      <c r="F71" s="458"/>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4" t="s">
        <v>34</v>
      </c>
      <c r="B79" s="455"/>
      <c r="C79" s="456"/>
      <c r="D79" s="329">
        <f>SUM(B72:C78)</f>
        <v>14</v>
      </c>
    </row>
    <row r="80" spans="1:6" x14ac:dyDescent="0.3">
      <c r="A80" s="454" t="s">
        <v>249</v>
      </c>
      <c r="B80" s="455"/>
      <c r="C80" s="456"/>
      <c r="D80" s="17">
        <f>D79/(COUNT(B72:C78)*2)</f>
        <v>1</v>
      </c>
    </row>
    <row r="81" spans="1:6" x14ac:dyDescent="0.3">
      <c r="A81" s="10"/>
      <c r="B81" s="11"/>
      <c r="C81" s="11"/>
      <c r="D81" s="12"/>
    </row>
    <row r="82" spans="1:6" ht="19.5" x14ac:dyDescent="0.4">
      <c r="A82" s="457" t="s">
        <v>462</v>
      </c>
      <c r="B82" s="458"/>
      <c r="C82" s="458"/>
      <c r="D82" s="458"/>
      <c r="E82" s="458"/>
      <c r="F82" s="458"/>
    </row>
    <row r="83" spans="1:6" ht="34.5" x14ac:dyDescent="0.4">
      <c r="A83" s="6" t="s">
        <v>225</v>
      </c>
      <c r="B83" s="61">
        <v>1</v>
      </c>
      <c r="C83" s="62"/>
      <c r="D83" s="56" t="s">
        <v>556</v>
      </c>
      <c r="E83" s="56" t="s">
        <v>529</v>
      </c>
      <c r="F83" s="55" t="s">
        <v>293</v>
      </c>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4" t="s">
        <v>34</v>
      </c>
      <c r="B100" s="455"/>
      <c r="C100" s="456"/>
      <c r="D100" s="329">
        <f>SUM(B83:C99)</f>
        <v>25</v>
      </c>
    </row>
    <row r="101" spans="1:6" x14ac:dyDescent="0.3">
      <c r="A101" s="454" t="s">
        <v>249</v>
      </c>
      <c r="B101" s="455"/>
      <c r="C101" s="456"/>
      <c r="D101" s="17">
        <f>D100/(COUNT(B83:C99)*2)</f>
        <v>0.96153846153846156</v>
      </c>
    </row>
    <row r="102" spans="1:6" x14ac:dyDescent="0.3">
      <c r="A102" s="10"/>
      <c r="B102" s="11"/>
      <c r="C102" s="11"/>
      <c r="D102" s="12"/>
    </row>
    <row r="103" spans="1:6" ht="19.5" x14ac:dyDescent="0.4">
      <c r="A103" s="457" t="s">
        <v>170</v>
      </c>
      <c r="B103" s="458"/>
      <c r="C103" s="458"/>
      <c r="D103" s="458"/>
      <c r="E103" s="458"/>
      <c r="F103" s="458"/>
    </row>
    <row r="104" spans="1:6" ht="45.75" customHeight="1" x14ac:dyDescent="0.4">
      <c r="A104" s="32" t="s">
        <v>227</v>
      </c>
      <c r="B104" s="69">
        <v>2</v>
      </c>
      <c r="C104" s="62"/>
      <c r="D104" s="63"/>
      <c r="E104" s="56"/>
      <c r="F104" s="55"/>
    </row>
    <row r="105" spans="1:6" ht="34.5" x14ac:dyDescent="0.4">
      <c r="A105" s="6" t="s">
        <v>226</v>
      </c>
      <c r="B105" s="69">
        <v>1</v>
      </c>
      <c r="C105" s="62"/>
      <c r="D105" s="56" t="s">
        <v>557</v>
      </c>
      <c r="E105" s="55" t="s">
        <v>494</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33.75" x14ac:dyDescent="0.35">
      <c r="A110" s="24" t="s">
        <v>194</v>
      </c>
      <c r="B110" s="69">
        <v>1</v>
      </c>
      <c r="C110" s="6" t="str">
        <f>IF(B110=0, -5, "0")</f>
        <v>0</v>
      </c>
      <c r="D110" s="56" t="s">
        <v>495</v>
      </c>
      <c r="E110" s="55" t="s">
        <v>496</v>
      </c>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4" t="s">
        <v>34</v>
      </c>
      <c r="B118" s="455"/>
      <c r="C118" s="456"/>
      <c r="D118" s="329">
        <f>SUM(B104:C117)</f>
        <v>26</v>
      </c>
    </row>
    <row r="119" spans="1:6" x14ac:dyDescent="0.3">
      <c r="A119" s="454" t="s">
        <v>249</v>
      </c>
      <c r="B119" s="455"/>
      <c r="C119" s="456"/>
      <c r="D119" s="17">
        <f>D118/(COUNT(B104:C117)*2)</f>
        <v>0.9285714285714286</v>
      </c>
    </row>
    <row r="120" spans="1:6" x14ac:dyDescent="0.3">
      <c r="A120" s="10"/>
      <c r="B120" s="11"/>
      <c r="C120" s="11"/>
      <c r="D120" s="12"/>
    </row>
    <row r="121" spans="1:6" x14ac:dyDescent="0.3">
      <c r="A121" s="29"/>
      <c r="B121" s="30"/>
      <c r="C121" s="30"/>
      <c r="D121" s="31"/>
    </row>
    <row r="122" spans="1:6" ht="19.5" x14ac:dyDescent="0.4">
      <c r="A122" s="457" t="s">
        <v>171</v>
      </c>
      <c r="B122" s="458"/>
      <c r="C122" s="458"/>
      <c r="D122" s="458"/>
      <c r="E122" s="458"/>
      <c r="F122" s="458"/>
    </row>
    <row r="123" spans="1:6" ht="34.5" x14ac:dyDescent="0.4">
      <c r="A123" s="32" t="s">
        <v>228</v>
      </c>
      <c r="B123" s="69">
        <v>2</v>
      </c>
      <c r="C123" s="62"/>
      <c r="D123" s="66"/>
      <c r="E123" s="55"/>
      <c r="F123" s="55"/>
    </row>
    <row r="124" spans="1:6" ht="34.5" x14ac:dyDescent="0.4">
      <c r="A124" s="6" t="s">
        <v>153</v>
      </c>
      <c r="B124" s="69">
        <v>1</v>
      </c>
      <c r="C124" s="62"/>
      <c r="D124" s="56" t="s">
        <v>509</v>
      </c>
      <c r="E124" s="55" t="s">
        <v>508</v>
      </c>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4" t="s">
        <v>34</v>
      </c>
      <c r="B134" s="455"/>
      <c r="C134" s="456"/>
      <c r="D134" s="329">
        <f>SUM(B123:C133)</f>
        <v>21</v>
      </c>
    </row>
    <row r="135" spans="1:6" x14ac:dyDescent="0.3">
      <c r="A135" s="454" t="s">
        <v>249</v>
      </c>
      <c r="B135" s="455"/>
      <c r="C135" s="456"/>
      <c r="D135" s="17">
        <f>D134/(COUNT(B123:C133)*2)</f>
        <v>0.95454545454545459</v>
      </c>
    </row>
    <row r="136" spans="1:6" x14ac:dyDescent="0.3">
      <c r="A136" s="10"/>
      <c r="B136" s="11"/>
      <c r="C136" s="11"/>
      <c r="D136" s="12"/>
    </row>
    <row r="137" spans="1:6" ht="19.5" x14ac:dyDescent="0.4">
      <c r="A137" s="457" t="s">
        <v>154</v>
      </c>
      <c r="B137" s="458"/>
      <c r="C137" s="458"/>
      <c r="D137" s="458"/>
      <c r="E137" s="458"/>
      <c r="F137" s="458"/>
    </row>
    <row r="138" spans="1:6" x14ac:dyDescent="0.3">
      <c r="A138" s="26" t="s">
        <v>229</v>
      </c>
      <c r="B138" s="70">
        <v>2</v>
      </c>
      <c r="C138" s="55"/>
      <c r="D138" s="71"/>
      <c r="E138" s="71"/>
      <c r="F138" s="55"/>
    </row>
    <row r="139" spans="1:6" ht="33" x14ac:dyDescent="0.3">
      <c r="A139" s="26" t="s">
        <v>226</v>
      </c>
      <c r="B139" s="70">
        <v>1</v>
      </c>
      <c r="C139" s="55"/>
      <c r="D139" s="56" t="s">
        <v>473</v>
      </c>
      <c r="E139" s="56" t="s">
        <v>474</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1</v>
      </c>
      <c r="C142" s="62"/>
      <c r="D142" s="56" t="s">
        <v>468</v>
      </c>
      <c r="E142" s="56" t="s">
        <v>469</v>
      </c>
      <c r="F142" s="55"/>
    </row>
    <row r="143" spans="1:6" ht="50.25" x14ac:dyDescent="0.35">
      <c r="A143" s="25" t="s">
        <v>172</v>
      </c>
      <c r="B143" s="70">
        <v>1</v>
      </c>
      <c r="C143" s="6" t="str">
        <f>IF(B143=0, -5, "0")</f>
        <v>0</v>
      </c>
      <c r="D143" s="56" t="s">
        <v>472</v>
      </c>
      <c r="E143" s="56" t="s">
        <v>471</v>
      </c>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558</v>
      </c>
      <c r="E145" s="56" t="s">
        <v>485</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4" t="s">
        <v>34</v>
      </c>
      <c r="B149" s="455"/>
      <c r="C149" s="456"/>
      <c r="D149" s="329">
        <f>SUM(B138:C148)</f>
        <v>18</v>
      </c>
    </row>
    <row r="150" spans="1:6" x14ac:dyDescent="0.3">
      <c r="A150" s="454" t="s">
        <v>249</v>
      </c>
      <c r="B150" s="455"/>
      <c r="C150" s="456"/>
      <c r="D150" s="16">
        <f>D149/(COUNT(B138:C148)*2)</f>
        <v>0.81818181818181823</v>
      </c>
    </row>
    <row r="151" spans="1:6" x14ac:dyDescent="0.3">
      <c r="A151" s="10"/>
      <c r="B151" s="11"/>
      <c r="C151" s="11"/>
      <c r="D151" s="15"/>
    </row>
    <row r="152" spans="1:6" ht="19.5" x14ac:dyDescent="0.4">
      <c r="A152" s="457" t="s">
        <v>61</v>
      </c>
      <c r="B152" s="458"/>
      <c r="C152" s="458"/>
      <c r="D152" s="458"/>
      <c r="E152" s="458"/>
      <c r="F152" s="458"/>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66" x14ac:dyDescent="0.3">
      <c r="A163" s="32" t="s">
        <v>173</v>
      </c>
      <c r="B163" s="69">
        <v>1</v>
      </c>
      <c r="C163" s="56"/>
      <c r="D163" s="56" t="s">
        <v>517</v>
      </c>
      <c r="E163" s="56" t="s">
        <v>559</v>
      </c>
      <c r="F163" s="55"/>
    </row>
    <row r="164" spans="1:6" x14ac:dyDescent="0.3">
      <c r="A164" s="6" t="s">
        <v>259</v>
      </c>
      <c r="B164" s="69">
        <v>2</v>
      </c>
      <c r="C164" s="56"/>
      <c r="D164" s="73"/>
      <c r="E164" s="55"/>
      <c r="F164" s="55"/>
    </row>
    <row r="165" spans="1:6" x14ac:dyDescent="0.3">
      <c r="A165" s="454" t="s">
        <v>34</v>
      </c>
      <c r="B165" s="455"/>
      <c r="C165" s="456"/>
      <c r="D165" s="329">
        <f>SUM(B153:C164)</f>
        <v>23</v>
      </c>
    </row>
    <row r="166" spans="1:6" x14ac:dyDescent="0.3">
      <c r="A166" s="454" t="s">
        <v>249</v>
      </c>
      <c r="B166" s="455"/>
      <c r="C166" s="456"/>
      <c r="D166" s="17">
        <f>D165/(COUNT(B153:C164)*2)</f>
        <v>0.95833333333333337</v>
      </c>
    </row>
    <row r="167" spans="1:6" x14ac:dyDescent="0.3">
      <c r="A167" s="10"/>
      <c r="B167" s="11"/>
      <c r="C167" s="11"/>
      <c r="D167" s="12"/>
    </row>
    <row r="168" spans="1:6" ht="19.5" x14ac:dyDescent="0.4">
      <c r="A168" s="457" t="s">
        <v>176</v>
      </c>
      <c r="B168" s="458"/>
      <c r="C168" s="458"/>
      <c r="D168" s="458"/>
      <c r="E168" s="458"/>
      <c r="F168" s="458"/>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66.75" x14ac:dyDescent="0.35">
      <c r="A173" s="24" t="s">
        <v>262</v>
      </c>
      <c r="B173" s="55">
        <v>1</v>
      </c>
      <c r="C173" s="6" t="str">
        <f>IF(B173=0, -5, "0")</f>
        <v>0</v>
      </c>
      <c r="D173" s="56" t="s">
        <v>513</v>
      </c>
      <c r="E173" s="56" t="s">
        <v>470</v>
      </c>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4" t="s">
        <v>34</v>
      </c>
      <c r="B177" s="459"/>
      <c r="C177" s="460"/>
      <c r="D177" s="330">
        <f>SUM(B169:C176)</f>
        <v>15</v>
      </c>
    </row>
    <row r="178" spans="1:6" x14ac:dyDescent="0.3">
      <c r="A178" s="454" t="s">
        <v>249</v>
      </c>
      <c r="B178" s="455"/>
      <c r="C178" s="456"/>
      <c r="D178" s="17">
        <f>D177/(COUNT(B169:C176)*2)</f>
        <v>0.9375</v>
      </c>
    </row>
    <row r="179" spans="1:6" x14ac:dyDescent="0.3">
      <c r="A179" s="10"/>
      <c r="B179" s="11"/>
      <c r="C179" s="13"/>
      <c r="D179" s="14"/>
    </row>
    <row r="180" spans="1:6" ht="19.5" x14ac:dyDescent="0.4">
      <c r="A180" s="457" t="s">
        <v>64</v>
      </c>
      <c r="B180" s="458"/>
      <c r="C180" s="458"/>
      <c r="D180" s="458"/>
      <c r="E180" s="458"/>
      <c r="F180" s="458"/>
    </row>
    <row r="181" spans="1:6" ht="50.25" x14ac:dyDescent="0.35">
      <c r="A181" s="24" t="s">
        <v>240</v>
      </c>
      <c r="B181" s="55">
        <v>1</v>
      </c>
      <c r="C181" s="6" t="str">
        <f>IF(B181=0, -5, "0")</f>
        <v>0</v>
      </c>
      <c r="D181" s="56" t="s">
        <v>518</v>
      </c>
      <c r="E181" s="56" t="s">
        <v>519</v>
      </c>
      <c r="F181" s="55"/>
    </row>
    <row r="182" spans="1:6" ht="66" x14ac:dyDescent="0.3">
      <c r="A182" s="6" t="s">
        <v>241</v>
      </c>
      <c r="B182" s="55">
        <v>1</v>
      </c>
      <c r="C182" s="55"/>
      <c r="D182" s="56" t="s">
        <v>501</v>
      </c>
      <c r="E182" s="56" t="s">
        <v>559</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4" t="s">
        <v>34</v>
      </c>
      <c r="B185" s="455"/>
      <c r="C185" s="456"/>
      <c r="D185" s="329">
        <f>SUM(B181:C184)</f>
        <v>6</v>
      </c>
    </row>
    <row r="186" spans="1:6" x14ac:dyDescent="0.3">
      <c r="A186" s="454" t="s">
        <v>249</v>
      </c>
      <c r="B186" s="455"/>
      <c r="C186" s="456"/>
      <c r="D186" s="17">
        <f>D185/(COUNT(B181:C184)*2)</f>
        <v>0.75</v>
      </c>
    </row>
    <row r="187" spans="1:6" x14ac:dyDescent="0.3">
      <c r="A187" s="10"/>
      <c r="B187" s="11"/>
      <c r="C187" s="11"/>
      <c r="D187" s="12"/>
    </row>
    <row r="188" spans="1:6" ht="19.5" x14ac:dyDescent="0.4">
      <c r="A188" s="461" t="s">
        <v>15</v>
      </c>
      <c r="B188" s="462"/>
      <c r="C188" s="462"/>
      <c r="D188" s="462"/>
      <c r="E188" s="462"/>
      <c r="F188" s="462"/>
    </row>
    <row r="189" spans="1:6" ht="33" x14ac:dyDescent="0.3">
      <c r="A189" s="6" t="s">
        <v>150</v>
      </c>
      <c r="B189" s="55">
        <v>1</v>
      </c>
      <c r="C189" s="55"/>
      <c r="D189" s="56" t="s">
        <v>560</v>
      </c>
      <c r="E189" s="56" t="s">
        <v>528</v>
      </c>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4" t="s">
        <v>34</v>
      </c>
      <c r="B193" s="455"/>
      <c r="C193" s="456"/>
      <c r="D193" s="329">
        <f>SUM(B189:C192)</f>
        <v>7</v>
      </c>
    </row>
    <row r="194" spans="1:7" x14ac:dyDescent="0.3">
      <c r="A194" s="454" t="s">
        <v>249</v>
      </c>
      <c r="B194" s="455"/>
      <c r="C194" s="456"/>
      <c r="D194" s="17">
        <f>D193/(COUNT(B189:C192)*2)</f>
        <v>0.875</v>
      </c>
    </row>
    <row r="195" spans="1:7" x14ac:dyDescent="0.3">
      <c r="A195" s="10"/>
      <c r="B195" s="11"/>
      <c r="C195" s="11"/>
      <c r="D195" s="12"/>
    </row>
    <row r="196" spans="1:7" ht="19.5" x14ac:dyDescent="0.4">
      <c r="A196" s="457" t="s">
        <v>65</v>
      </c>
      <c r="B196" s="458"/>
      <c r="C196" s="458"/>
      <c r="D196" s="458"/>
      <c r="E196" s="458"/>
      <c r="F196" s="458"/>
    </row>
    <row r="197" spans="1:7" x14ac:dyDescent="0.3">
      <c r="A197" s="26" t="s">
        <v>268</v>
      </c>
      <c r="B197" s="55">
        <v>2</v>
      </c>
      <c r="C197" s="55"/>
      <c r="D197" s="56" t="s">
        <v>539</v>
      </c>
      <c r="E197" s="56"/>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49.5" x14ac:dyDescent="0.3">
      <c r="A201" s="6" t="s">
        <v>263</v>
      </c>
      <c r="B201" s="55">
        <v>1</v>
      </c>
      <c r="C201" s="55"/>
      <c r="D201" s="56" t="s">
        <v>479</v>
      </c>
      <c r="E201" s="56" t="s">
        <v>480</v>
      </c>
      <c r="F201" s="55"/>
    </row>
    <row r="202" spans="1:7" x14ac:dyDescent="0.3">
      <c r="A202" s="454" t="s">
        <v>34</v>
      </c>
      <c r="B202" s="455"/>
      <c r="C202" s="456"/>
      <c r="D202" s="329">
        <f>SUM(B197:C201)</f>
        <v>9</v>
      </c>
    </row>
    <row r="203" spans="1:7" x14ac:dyDescent="0.3">
      <c r="A203" s="454" t="s">
        <v>249</v>
      </c>
      <c r="B203" s="455"/>
      <c r="C203" s="456"/>
      <c r="D203" s="17">
        <f>D202/(COUNT(B197:C201)*2)</f>
        <v>0.9</v>
      </c>
    </row>
    <row r="204" spans="1:7" x14ac:dyDescent="0.3">
      <c r="A204" s="10"/>
      <c r="B204" s="11"/>
      <c r="C204" s="11"/>
      <c r="D204" s="12"/>
    </row>
    <row r="205" spans="1:7" ht="19.5" x14ac:dyDescent="0.4">
      <c r="A205" s="457" t="s">
        <v>175</v>
      </c>
      <c r="B205" s="458"/>
      <c r="C205" s="458"/>
      <c r="D205" s="458"/>
      <c r="E205" s="458"/>
      <c r="F205" s="458"/>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54" t="s">
        <v>34</v>
      </c>
      <c r="B210" s="455"/>
      <c r="C210" s="456"/>
      <c r="D210" s="34">
        <f>SUM(B206:C209)</f>
        <v>4</v>
      </c>
    </row>
    <row r="211" spans="1:6" x14ac:dyDescent="0.3">
      <c r="A211" s="454" t="s">
        <v>249</v>
      </c>
      <c r="B211" s="455"/>
      <c r="C211" s="456"/>
      <c r="D211" s="17">
        <f>D210/(COUNT(B206:C209)*2)</f>
        <v>1</v>
      </c>
    </row>
    <row r="213" spans="1:6" ht="18" x14ac:dyDescent="0.35">
      <c r="A213" s="37" t="s">
        <v>401</v>
      </c>
      <c r="B213" s="36"/>
      <c r="C213" s="36"/>
      <c r="D213" s="87">
        <v>1</v>
      </c>
      <c r="E213" s="323" t="e">
        <f>COUNTIF(#REF!,"ok")</f>
        <v>#REF!</v>
      </c>
      <c r="F213" s="323">
        <f>COUNTA(#REF!)</f>
        <v>1</v>
      </c>
    </row>
    <row r="214" spans="1:6" ht="22.5" x14ac:dyDescent="0.3">
      <c r="A214" s="19" t="s">
        <v>402</v>
      </c>
      <c r="B214" s="20"/>
      <c r="C214" s="21"/>
      <c r="D214" s="22">
        <f>SUM(D210,D202,D193,D185,D177,D79,D68,D33,D22,D134,D165,D149,D118,D100,D42,D58)</f>
        <v>207</v>
      </c>
    </row>
    <row r="215" spans="1:6" ht="22.5" x14ac:dyDescent="0.3">
      <c r="A215" s="19" t="s">
        <v>274</v>
      </c>
      <c r="B215" s="20"/>
      <c r="C215" s="21"/>
      <c r="D215" s="23">
        <f>D214/(COUNT(B206:C209,B197:C201,B189:C192,B181:C184,B169:C176,B72:C78,B62:C67,B26:C32,B17:C21,B123:C133,B153:C164,B138:C148,B104:C117,B83:C99,B37:C41,B46:C57)*2)</f>
        <v>0.91592920353982299</v>
      </c>
    </row>
  </sheetData>
  <sheetProtection algorithmName="SHA-512" hashValue="y5PSD3QW6VZhRK8Vf10w3gHNdvgIt+DT9jtV1unkDnfB1++ajtrpghFjeBmYYjcu49+T4+tKWQIrNEJQiHzZ9g==" saltValue="yIHphw0mFgvpWsYn01gZd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D688" sqref="D68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7"/>
      <c r="E1" s="447"/>
      <c r="F1" s="447"/>
      <c r="G1" s="447"/>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48" t="s">
        <v>149</v>
      </c>
      <c r="B7" s="448"/>
      <c r="C7" s="448"/>
      <c r="D7" s="448"/>
      <c r="E7" s="448"/>
      <c r="F7" s="448"/>
      <c r="G7" s="93"/>
    </row>
    <row r="8" spans="1:7" ht="22.5" x14ac:dyDescent="0.45">
      <c r="A8" s="449" t="str">
        <f>'Page de garde'!D18</f>
        <v>UHD Ksar Hellal</v>
      </c>
      <c r="B8" s="449"/>
      <c r="C8" s="449"/>
      <c r="D8" s="449"/>
      <c r="E8" s="449"/>
      <c r="F8" s="449"/>
      <c r="G8" s="93"/>
    </row>
    <row r="9" spans="1:7" ht="22.5" x14ac:dyDescent="0.45">
      <c r="A9" s="94" t="s">
        <v>39</v>
      </c>
      <c r="B9" s="450" t="s">
        <v>464</v>
      </c>
      <c r="C9" s="450"/>
      <c r="D9" s="450"/>
      <c r="E9" s="450"/>
      <c r="F9" s="450"/>
      <c r="G9" s="93"/>
    </row>
    <row r="10" spans="1:7" ht="22.5" x14ac:dyDescent="0.45">
      <c r="A10" s="95" t="s">
        <v>41</v>
      </c>
      <c r="B10" s="451" t="s">
        <v>561</v>
      </c>
      <c r="C10" s="451"/>
      <c r="D10" s="451"/>
      <c r="E10" s="451"/>
      <c r="F10" s="451"/>
      <c r="G10" s="93"/>
    </row>
    <row r="11" spans="1:7" ht="22.5" x14ac:dyDescent="0.45">
      <c r="A11" s="94" t="s">
        <v>40</v>
      </c>
      <c r="B11" s="452">
        <v>43819</v>
      </c>
      <c r="C11" s="452"/>
      <c r="D11" s="452"/>
      <c r="E11" s="452"/>
      <c r="F11" s="452"/>
      <c r="G11" s="93"/>
    </row>
    <row r="12" spans="1:7" ht="22.5" x14ac:dyDescent="0.45">
      <c r="A12" s="94" t="s">
        <v>198</v>
      </c>
      <c r="B12" s="453">
        <f>D719</f>
        <v>0.8144927536231884</v>
      </c>
      <c r="C12" s="453"/>
      <c r="D12" s="453"/>
      <c r="E12" s="453"/>
      <c r="F12" s="453"/>
      <c r="G12" s="93"/>
    </row>
    <row r="13" spans="1:7" ht="22.5" x14ac:dyDescent="0.45">
      <c r="A13" s="92"/>
      <c r="B13" s="90"/>
      <c r="C13" s="90"/>
      <c r="D13" s="447"/>
      <c r="E13" s="447"/>
      <c r="F13" s="447"/>
      <c r="G13" s="447"/>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43819</v>
      </c>
      <c r="B16" s="99"/>
      <c r="C16" s="99"/>
      <c r="D16" s="99"/>
      <c r="E16" s="99"/>
      <c r="F16" s="99"/>
      <c r="G16" s="96"/>
    </row>
    <row r="17" spans="1:8" ht="16.5" customHeight="1" x14ac:dyDescent="0.4">
      <c r="A17" s="373" t="s">
        <v>28</v>
      </c>
      <c r="B17" s="375" t="s">
        <v>29</v>
      </c>
      <c r="C17" s="375"/>
      <c r="D17" s="375" t="s">
        <v>42</v>
      </c>
      <c r="E17" s="376" t="s">
        <v>264</v>
      </c>
      <c r="F17" s="376" t="s">
        <v>294</v>
      </c>
      <c r="G17" s="96"/>
    </row>
    <row r="18" spans="1:8" ht="16.5" customHeight="1" x14ac:dyDescent="0.4">
      <c r="A18" s="373"/>
      <c r="B18" s="100" t="s">
        <v>32</v>
      </c>
      <c r="C18" s="100" t="s">
        <v>31</v>
      </c>
      <c r="D18" s="375"/>
      <c r="E18" s="376"/>
      <c r="F18" s="376"/>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410</v>
      </c>
      <c r="B24" s="104">
        <v>2</v>
      </c>
      <c r="C24" s="104"/>
      <c r="D24" s="105"/>
      <c r="E24" s="106"/>
      <c r="F24" s="105"/>
      <c r="G24" s="96"/>
    </row>
    <row r="25" spans="1:8" ht="21" x14ac:dyDescent="0.4">
      <c r="A25" s="107" t="s">
        <v>360</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411</v>
      </c>
      <c r="B34" s="104">
        <v>2</v>
      </c>
      <c r="C34" s="117" t="str">
        <f>IF(B34=0, -5, "0")</f>
        <v>0</v>
      </c>
      <c r="D34" s="115"/>
      <c r="E34" s="106"/>
      <c r="F34" s="105"/>
      <c r="G34" s="96"/>
    </row>
    <row r="35" spans="1:7" ht="45" x14ac:dyDescent="0.4">
      <c r="A35" s="187" t="s">
        <v>453</v>
      </c>
      <c r="B35" s="104">
        <v>2</v>
      </c>
      <c r="C35" s="118" t="str">
        <f>IF(B35=0, -10, "0")</f>
        <v>0</v>
      </c>
      <c r="D35" s="106"/>
      <c r="E35" s="106"/>
      <c r="F35" s="105"/>
      <c r="G35" s="96"/>
    </row>
    <row r="36" spans="1:7" ht="22.5" x14ac:dyDescent="0.4">
      <c r="A36" s="307" t="s">
        <v>379</v>
      </c>
      <c r="B36" s="104">
        <v>2</v>
      </c>
      <c r="C36" s="117" t="str">
        <f>IF(B36=0, -2, "0")</f>
        <v>0</v>
      </c>
      <c r="D36" s="120"/>
      <c r="E36" s="106"/>
      <c r="F36" s="105"/>
      <c r="G36" s="96"/>
    </row>
    <row r="37" spans="1:7" ht="21" x14ac:dyDescent="0.4">
      <c r="A37" s="103" t="s">
        <v>382</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387</v>
      </c>
      <c r="B42" s="104">
        <v>2</v>
      </c>
      <c r="C42" s="104"/>
      <c r="D42" s="105"/>
      <c r="E42" s="106"/>
      <c r="F42" s="105"/>
      <c r="G42" s="96"/>
    </row>
    <row r="43" spans="1:7" ht="21" x14ac:dyDescent="0.4">
      <c r="A43" s="103" t="s">
        <v>401</v>
      </c>
      <c r="B43" s="322">
        <f>IF(D43=1, 2, IF(AND(D43&lt;1,D43&gt;0), 1, IF(D43=0,"0","NA")))</f>
        <v>2</v>
      </c>
      <c r="C43" s="104"/>
      <c r="D43" s="319">
        <f>IFERROR(E43/F43,"N.A")</f>
        <v>1</v>
      </c>
      <c r="E43" s="321">
        <f>COUNTIF('A3 Exploitation'!F21:F42,"ok")</f>
        <v>1</v>
      </c>
      <c r="F43" s="321">
        <f>COUNTA('A3 Exploitation'!F21:F42)</f>
        <v>1</v>
      </c>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44" t="s">
        <v>36</v>
      </c>
      <c r="B47" s="124"/>
      <c r="C47" s="125"/>
      <c r="D47" s="126">
        <f>SUM(D44,D26)</f>
        <v>34</v>
      </c>
      <c r="E47" s="90"/>
      <c r="F47" s="96"/>
      <c r="G47" s="96"/>
    </row>
    <row r="48" spans="1:7" ht="22.5" x14ac:dyDescent="0.45">
      <c r="A48" s="344" t="s">
        <v>166</v>
      </c>
      <c r="B48" s="124"/>
      <c r="C48" s="125"/>
      <c r="D48" s="127">
        <f>D47/(COUNT(B30:C37,B21:C25,B39:C43)*2)</f>
        <v>1</v>
      </c>
      <c r="E48" s="90"/>
      <c r="F48" s="96"/>
      <c r="G48" s="96"/>
    </row>
    <row r="49" spans="1:7" ht="21" x14ac:dyDescent="0.3">
      <c r="A49" s="406"/>
      <c r="B49" s="406"/>
      <c r="C49" s="406"/>
      <c r="D49" s="406"/>
      <c r="E49" s="406"/>
      <c r="F49" s="406"/>
      <c r="G49" s="406"/>
    </row>
    <row r="50" spans="1:7" ht="22.5" x14ac:dyDescent="0.45">
      <c r="A50" s="244" t="s">
        <v>107</v>
      </c>
      <c r="B50" s="244"/>
      <c r="C50" s="244"/>
      <c r="D50" s="244"/>
      <c r="E50" s="244"/>
      <c r="F50" s="244"/>
      <c r="G50" s="96"/>
    </row>
    <row r="51" spans="1:7" ht="21" x14ac:dyDescent="0.4">
      <c r="A51" s="129">
        <f>B11</f>
        <v>43819</v>
      </c>
      <c r="B51" s="96"/>
      <c r="C51" s="96"/>
      <c r="D51" s="96"/>
      <c r="E51" s="90"/>
      <c r="F51" s="96"/>
      <c r="G51" s="96"/>
    </row>
    <row r="52" spans="1:7" ht="21" x14ac:dyDescent="0.4">
      <c r="A52" s="373" t="s">
        <v>28</v>
      </c>
      <c r="B52" s="375" t="s">
        <v>29</v>
      </c>
      <c r="C52" s="375"/>
      <c r="D52" s="375" t="s">
        <v>42</v>
      </c>
      <c r="E52" s="376" t="s">
        <v>264</v>
      </c>
      <c r="F52" s="376" t="s">
        <v>295</v>
      </c>
      <c r="G52" s="96"/>
    </row>
    <row r="53" spans="1:7" ht="21" x14ac:dyDescent="0.4">
      <c r="A53" s="373"/>
      <c r="B53" s="100" t="s">
        <v>32</v>
      </c>
      <c r="C53" s="100" t="s">
        <v>31</v>
      </c>
      <c r="D53" s="375"/>
      <c r="E53" s="376"/>
      <c r="F53" s="376"/>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4"/>
      <c r="B64" s="445"/>
      <c r="C64" s="445"/>
      <c r="D64" s="445"/>
      <c r="E64" s="445"/>
      <c r="F64" s="445"/>
      <c r="G64" s="445"/>
    </row>
    <row r="65" spans="1:7" ht="43.5" customHeight="1" x14ac:dyDescent="0.4">
      <c r="A65" s="440" t="s">
        <v>341</v>
      </c>
      <c r="B65" s="440"/>
      <c r="C65" s="440"/>
      <c r="D65" s="440"/>
      <c r="E65" s="440"/>
      <c r="F65" s="440"/>
      <c r="G65" s="96"/>
    </row>
    <row r="66" spans="1:7" ht="45" x14ac:dyDescent="0.4">
      <c r="A66" s="147" t="s">
        <v>419</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412</v>
      </c>
      <c r="B71" s="104" t="s">
        <v>30</v>
      </c>
      <c r="C71" s="138"/>
      <c r="D71" s="135"/>
      <c r="E71" s="106"/>
      <c r="F71" s="209"/>
      <c r="G71" s="96"/>
    </row>
    <row r="72" spans="1:7" ht="21" x14ac:dyDescent="0.4">
      <c r="A72" s="309" t="s">
        <v>413</v>
      </c>
      <c r="B72" s="104" t="s">
        <v>30</v>
      </c>
      <c r="C72" s="117" t="str">
        <f>IF(B72=0, -5, "0")</f>
        <v>0</v>
      </c>
      <c r="D72" s="135"/>
      <c r="E72" s="106"/>
      <c r="F72" s="209"/>
      <c r="G72" s="96"/>
    </row>
    <row r="73" spans="1:7" ht="22.5" x14ac:dyDescent="0.4">
      <c r="A73" s="173" t="s">
        <v>414</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383</v>
      </c>
      <c r="B76" s="104" t="s">
        <v>30</v>
      </c>
      <c r="C76" s="138"/>
      <c r="D76" s="135"/>
      <c r="E76" s="106"/>
      <c r="F76" s="209"/>
      <c r="G76" s="96"/>
    </row>
    <row r="77" spans="1:7" ht="42" x14ac:dyDescent="0.4">
      <c r="A77" s="333" t="s">
        <v>386</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397</v>
      </c>
      <c r="B82" s="104" t="s">
        <v>30</v>
      </c>
      <c r="C82" s="104"/>
      <c r="D82" s="141"/>
      <c r="E82" s="106"/>
      <c r="F82" s="209"/>
      <c r="G82" s="96"/>
    </row>
    <row r="83" spans="1:7" ht="21" x14ac:dyDescent="0.4">
      <c r="A83" s="424"/>
      <c r="B83" s="424"/>
      <c r="C83" s="424"/>
      <c r="D83" s="424"/>
      <c r="E83" s="424"/>
      <c r="F83" s="424"/>
      <c r="G83" s="424"/>
    </row>
    <row r="84" spans="1:7" ht="45" customHeight="1" x14ac:dyDescent="0.45">
      <c r="A84" s="446" t="s">
        <v>342</v>
      </c>
      <c r="B84" s="446"/>
      <c r="C84" s="446"/>
      <c r="D84" s="446"/>
      <c r="E84" s="446"/>
      <c r="F84" s="446"/>
      <c r="G84" s="96"/>
    </row>
    <row r="85" spans="1:7" ht="21" x14ac:dyDescent="0.4">
      <c r="A85" s="277" t="s">
        <v>327</v>
      </c>
      <c r="B85" s="252" t="s">
        <v>30</v>
      </c>
      <c r="C85" s="276"/>
      <c r="D85" s="209"/>
      <c r="E85" s="255"/>
      <c r="F85" s="209"/>
      <c r="G85" s="96"/>
    </row>
    <row r="86" spans="1:7" ht="45" x14ac:dyDescent="0.4">
      <c r="A86" s="147" t="s">
        <v>419</v>
      </c>
      <c r="B86" s="252" t="s">
        <v>30</v>
      </c>
      <c r="C86" s="118" t="str">
        <f>IF(B86=0, -10, "0")</f>
        <v>0</v>
      </c>
      <c r="D86" s="135"/>
      <c r="E86" s="106"/>
      <c r="F86" s="209"/>
      <c r="G86" s="96"/>
    </row>
    <row r="87" spans="1:7" ht="21" x14ac:dyDescent="0.4">
      <c r="A87" s="103" t="s">
        <v>384</v>
      </c>
      <c r="B87" s="252" t="s">
        <v>30</v>
      </c>
      <c r="C87" s="118"/>
      <c r="D87" s="105"/>
      <c r="E87" s="106"/>
      <c r="F87" s="209"/>
      <c r="G87" s="96"/>
    </row>
    <row r="88" spans="1:7" ht="21" x14ac:dyDescent="0.4">
      <c r="A88" s="103" t="s">
        <v>385</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383</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415</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2"/>
      <c r="B101" s="433"/>
      <c r="C101" s="433"/>
      <c r="D101" s="433"/>
      <c r="E101" s="433"/>
      <c r="F101" s="439"/>
      <c r="G101" s="96"/>
    </row>
    <row r="102" spans="1:7" ht="46.5" customHeight="1" x14ac:dyDescent="0.4">
      <c r="A102" s="440" t="s">
        <v>343</v>
      </c>
      <c r="B102" s="440"/>
      <c r="C102" s="440"/>
      <c r="D102" s="440"/>
      <c r="E102" s="440"/>
      <c r="F102" s="440"/>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375</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454</v>
      </c>
      <c r="B108" s="252" t="s">
        <v>30</v>
      </c>
      <c r="C108" s="104"/>
      <c r="D108" s="135"/>
      <c r="E108" s="106"/>
      <c r="F108" s="209"/>
      <c r="G108" s="96"/>
    </row>
    <row r="109" spans="1:7" ht="21" x14ac:dyDescent="0.4">
      <c r="A109" s="432"/>
      <c r="B109" s="433"/>
      <c r="C109" s="433"/>
      <c r="D109" s="433"/>
      <c r="E109" s="433"/>
      <c r="F109" s="439"/>
      <c r="G109" s="96"/>
    </row>
    <row r="110" spans="1:7" ht="39.75" customHeight="1" x14ac:dyDescent="0.4">
      <c r="A110" s="440" t="s">
        <v>374</v>
      </c>
      <c r="B110" s="440"/>
      <c r="C110" s="440"/>
      <c r="D110" s="440"/>
      <c r="E110" s="440"/>
      <c r="F110" s="440"/>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454</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3"/>
      <c r="B118" s="433"/>
      <c r="C118" s="433"/>
      <c r="D118" s="433"/>
      <c r="E118" s="433"/>
      <c r="F118" s="433"/>
      <c r="G118" s="96"/>
    </row>
    <row r="119" spans="1:7" ht="22.5" x14ac:dyDescent="0.4">
      <c r="A119" s="440" t="s">
        <v>304</v>
      </c>
      <c r="B119" s="440"/>
      <c r="C119" s="440"/>
      <c r="D119" s="440"/>
      <c r="E119" s="440"/>
      <c r="F119" s="440"/>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361</v>
      </c>
      <c r="B122" s="252" t="s">
        <v>30</v>
      </c>
      <c r="C122" s="137"/>
      <c r="D122" s="144"/>
      <c r="E122" s="106"/>
      <c r="F122" s="209"/>
      <c r="G122" s="96"/>
    </row>
    <row r="123" spans="1:7" ht="21" x14ac:dyDescent="0.4">
      <c r="A123" s="152" t="s">
        <v>362</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387</v>
      </c>
      <c r="B126" s="252" t="s">
        <v>30</v>
      </c>
      <c r="C126" s="137"/>
      <c r="D126" s="144"/>
      <c r="E126" s="106"/>
      <c r="F126" s="209"/>
      <c r="G126" s="96"/>
    </row>
    <row r="127" spans="1:7" ht="21" x14ac:dyDescent="0.4">
      <c r="A127" s="152" t="s">
        <v>401</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1"/>
      <c r="B130" s="441"/>
      <c r="C130" s="441"/>
      <c r="D130" s="441"/>
      <c r="E130" s="441"/>
      <c r="F130" s="441"/>
      <c r="G130" s="96"/>
    </row>
    <row r="131" spans="1:16384" ht="22.5" customHeight="1" x14ac:dyDescent="0.4">
      <c r="A131" s="442" t="s">
        <v>403</v>
      </c>
      <c r="B131" s="442"/>
      <c r="C131" s="442"/>
      <c r="D131" s="442"/>
      <c r="E131" s="442"/>
      <c r="F131" s="442"/>
      <c r="G131" s="96"/>
    </row>
    <row r="132" spans="1:16384" ht="22.5" customHeight="1" x14ac:dyDescent="0.4">
      <c r="A132" s="443"/>
      <c r="B132" s="443"/>
      <c r="C132" s="443"/>
      <c r="D132" s="443"/>
      <c r="E132" s="443"/>
      <c r="F132" s="443"/>
      <c r="G132" s="96"/>
    </row>
    <row r="133" spans="1:16384" s="258" customFormat="1" ht="22.5" customHeight="1" x14ac:dyDescent="0.25">
      <c r="A133" s="373" t="s">
        <v>28</v>
      </c>
      <c r="B133" s="375" t="s">
        <v>29</v>
      </c>
      <c r="C133" s="375"/>
      <c r="D133" s="375" t="s">
        <v>42</v>
      </c>
      <c r="E133" s="376" t="s">
        <v>264</v>
      </c>
      <c r="F133" s="376" t="s">
        <v>295</v>
      </c>
    </row>
    <row r="134" spans="1:16384" s="258" customFormat="1" ht="22.5" customHeight="1" x14ac:dyDescent="0.25">
      <c r="A134" s="373"/>
      <c r="B134" s="100" t="s">
        <v>32</v>
      </c>
      <c r="C134" s="100" t="s">
        <v>31</v>
      </c>
      <c r="D134" s="375"/>
      <c r="E134" s="376"/>
      <c r="F134" s="376"/>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4" t="s">
        <v>440</v>
      </c>
      <c r="B137" s="434"/>
      <c r="C137" s="434"/>
      <c r="D137" s="434"/>
      <c r="E137" s="434"/>
      <c r="F137" s="434"/>
      <c r="G137" s="96"/>
    </row>
    <row r="138" spans="1:16384" ht="22.5" x14ac:dyDescent="0.45">
      <c r="A138" s="275" t="s">
        <v>50</v>
      </c>
      <c r="B138" s="104">
        <v>2</v>
      </c>
      <c r="C138" s="118" t="str">
        <f>IF(B138=0, -10, "0")</f>
        <v>0</v>
      </c>
      <c r="D138" s="314"/>
      <c r="E138" s="210"/>
      <c r="F138" s="105"/>
      <c r="G138" s="96"/>
    </row>
    <row r="139" spans="1:16384" ht="63" x14ac:dyDescent="0.4">
      <c r="A139" s="107" t="s">
        <v>327</v>
      </c>
      <c r="B139" s="104">
        <v>1</v>
      </c>
      <c r="C139" s="107"/>
      <c r="D139" s="107" t="s">
        <v>645</v>
      </c>
      <c r="E139" s="107" t="s">
        <v>603</v>
      </c>
      <c r="F139" s="209"/>
      <c r="G139" s="96"/>
    </row>
    <row r="140" spans="1:16384" ht="21" x14ac:dyDescent="0.4">
      <c r="A140" s="107" t="s">
        <v>328</v>
      </c>
      <c r="B140" s="104">
        <v>2</v>
      </c>
      <c r="C140" s="107"/>
      <c r="D140" s="107"/>
      <c r="E140" s="107"/>
      <c r="F140" s="209"/>
      <c r="G140" s="96"/>
    </row>
    <row r="141" spans="1:16384" ht="96" customHeight="1" x14ac:dyDescent="0.4">
      <c r="A141" s="107" t="s">
        <v>356</v>
      </c>
      <c r="B141" s="104">
        <v>1</v>
      </c>
      <c r="C141" s="107"/>
      <c r="D141" s="107" t="s">
        <v>610</v>
      </c>
      <c r="E141" s="107" t="s">
        <v>609</v>
      </c>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31" t="s">
        <v>340</v>
      </c>
      <c r="B144" s="431"/>
      <c r="C144" s="431"/>
      <c r="D144" s="431"/>
      <c r="E144" s="431"/>
      <c r="F144" s="431"/>
      <c r="G144" s="96"/>
    </row>
    <row r="145" spans="1:7" ht="21" x14ac:dyDescent="0.4">
      <c r="A145" s="149" t="s">
        <v>327</v>
      </c>
      <c r="B145" s="252">
        <v>2</v>
      </c>
      <c r="C145" s="149"/>
      <c r="D145" s="149"/>
      <c r="E145" s="149"/>
      <c r="F145" s="209"/>
      <c r="G145" s="96"/>
    </row>
    <row r="146" spans="1:7" ht="21" x14ac:dyDescent="0.4">
      <c r="A146" s="107" t="s">
        <v>400</v>
      </c>
      <c r="B146" s="252">
        <v>2</v>
      </c>
      <c r="C146" s="107"/>
      <c r="D146" s="107"/>
      <c r="E146" s="107"/>
      <c r="F146" s="209"/>
      <c r="G146" s="96"/>
    </row>
    <row r="147" spans="1:7" ht="21" x14ac:dyDescent="0.4">
      <c r="A147" s="107" t="s">
        <v>388</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363</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4.75" customHeight="1" x14ac:dyDescent="0.4">
      <c r="A151" s="107" t="s">
        <v>331</v>
      </c>
      <c r="B151" s="252">
        <v>2</v>
      </c>
      <c r="C151" s="107"/>
      <c r="D151" s="357" t="s">
        <v>606</v>
      </c>
      <c r="E151" s="107"/>
      <c r="F151" s="209"/>
      <c r="G151" s="96"/>
    </row>
    <row r="152" spans="1:7" ht="21" x14ac:dyDescent="0.4">
      <c r="A152" s="224" t="s">
        <v>357</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1</v>
      </c>
      <c r="C155" s="140" t="str">
        <f>IF(B155=0, -5, "0")</f>
        <v>0</v>
      </c>
      <c r="D155" s="107" t="s">
        <v>566</v>
      </c>
      <c r="E155" s="107" t="s">
        <v>567</v>
      </c>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383</v>
      </c>
      <c r="B158" s="252">
        <v>2</v>
      </c>
      <c r="C158" s="166"/>
      <c r="D158" s="107"/>
      <c r="E158" s="107"/>
      <c r="F158" s="209"/>
      <c r="G158" s="96"/>
    </row>
    <row r="159" spans="1:7" ht="45" x14ac:dyDescent="0.4">
      <c r="A159" s="195" t="s">
        <v>419</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32"/>
      <c r="B161" s="433"/>
      <c r="C161" s="433"/>
      <c r="D161" s="433"/>
      <c r="E161" s="433"/>
      <c r="F161" s="433"/>
      <c r="G161" s="96"/>
    </row>
    <row r="162" spans="1:7" ht="32.25" customHeight="1" x14ac:dyDescent="0.4">
      <c r="A162" s="434" t="s">
        <v>441</v>
      </c>
      <c r="B162" s="434"/>
      <c r="C162" s="434"/>
      <c r="D162" s="434"/>
      <c r="E162" s="434"/>
      <c r="F162" s="434"/>
      <c r="G162" s="96"/>
    </row>
    <row r="163" spans="1:7" ht="63" x14ac:dyDescent="0.4">
      <c r="A163" s="312" t="s">
        <v>309</v>
      </c>
      <c r="B163" s="104">
        <v>2</v>
      </c>
      <c r="C163" s="118" t="str">
        <f>IF(B163=0, -10, "0")</f>
        <v>0</v>
      </c>
      <c r="D163" s="227"/>
      <c r="E163" s="227"/>
      <c r="F163" s="209"/>
      <c r="G163" s="96"/>
    </row>
    <row r="164" spans="1:7" ht="105" x14ac:dyDescent="0.4">
      <c r="A164" s="107" t="s">
        <v>333</v>
      </c>
      <c r="B164" s="104">
        <v>1</v>
      </c>
      <c r="C164" s="107"/>
      <c r="D164" s="107" t="s">
        <v>646</v>
      </c>
      <c r="E164" s="105" t="s">
        <v>608</v>
      </c>
      <c r="F164" s="209"/>
      <c r="G164" s="96"/>
    </row>
    <row r="165" spans="1:7" ht="22.5" x14ac:dyDescent="0.4">
      <c r="A165" s="334" t="s">
        <v>380</v>
      </c>
      <c r="B165" s="104">
        <v>2</v>
      </c>
      <c r="C165" s="118" t="str">
        <f>IF(B165=0, -10, "0")</f>
        <v>0</v>
      </c>
      <c r="D165" s="107"/>
      <c r="E165" s="106"/>
      <c r="F165" s="209"/>
      <c r="G165" s="96"/>
    </row>
    <row r="166" spans="1:7" ht="84" x14ac:dyDescent="0.4">
      <c r="A166" s="107" t="s">
        <v>334</v>
      </c>
      <c r="B166" s="104">
        <v>0</v>
      </c>
      <c r="C166" s="107"/>
      <c r="D166" s="107" t="s">
        <v>607</v>
      </c>
      <c r="E166" s="105" t="s">
        <v>602</v>
      </c>
      <c r="F166" s="209"/>
      <c r="G166" s="96"/>
    </row>
    <row r="167" spans="1:7" ht="21" x14ac:dyDescent="0.4">
      <c r="A167" s="234" t="s">
        <v>364</v>
      </c>
      <c r="B167" s="104">
        <v>2</v>
      </c>
      <c r="C167" s="118" t="str">
        <f>IF(B167=0, -10, "0")</f>
        <v>0</v>
      </c>
      <c r="D167" s="107"/>
      <c r="E167" s="106"/>
      <c r="F167" s="209"/>
      <c r="G167" s="96"/>
    </row>
    <row r="168" spans="1:7" ht="21" x14ac:dyDescent="0.4">
      <c r="A168" s="107" t="s">
        <v>389</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390</v>
      </c>
      <c r="B171" s="104">
        <v>2</v>
      </c>
      <c r="C171" s="107"/>
      <c r="D171" s="107"/>
      <c r="E171" s="106"/>
      <c r="F171" s="209"/>
      <c r="G171" s="96"/>
    </row>
    <row r="172" spans="1:7" ht="21" x14ac:dyDescent="0.4">
      <c r="A172" s="435"/>
      <c r="B172" s="436"/>
      <c r="C172" s="436"/>
      <c r="D172" s="436"/>
      <c r="E172" s="436"/>
      <c r="F172" s="436"/>
      <c r="G172" s="96"/>
    </row>
    <row r="173" spans="1:7" ht="32.25" customHeight="1" x14ac:dyDescent="0.4">
      <c r="A173" s="434" t="s">
        <v>304</v>
      </c>
      <c r="B173" s="434"/>
      <c r="C173" s="434"/>
      <c r="D173" s="434"/>
      <c r="E173" s="434"/>
      <c r="F173" s="434"/>
      <c r="G173" s="96"/>
    </row>
    <row r="174" spans="1:7" ht="21" x14ac:dyDescent="0.4">
      <c r="A174" s="103" t="s">
        <v>338</v>
      </c>
      <c r="B174" s="104">
        <v>2</v>
      </c>
      <c r="C174" s="103"/>
      <c r="D174" s="103"/>
      <c r="E174" s="103"/>
      <c r="F174" s="209"/>
      <c r="G174" s="96"/>
    </row>
    <row r="175" spans="1:7" ht="21" x14ac:dyDescent="0.4">
      <c r="A175" s="107" t="s">
        <v>355</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376</v>
      </c>
      <c r="B178" s="104">
        <v>2</v>
      </c>
      <c r="C178" s="107"/>
      <c r="D178" s="107"/>
      <c r="E178" s="107"/>
      <c r="F178" s="209"/>
      <c r="G178" s="96"/>
    </row>
    <row r="179" spans="1:7" ht="21" x14ac:dyDescent="0.4">
      <c r="A179" s="107" t="s">
        <v>416</v>
      </c>
      <c r="B179" s="104">
        <v>2</v>
      </c>
      <c r="C179" s="107"/>
      <c r="D179" s="107"/>
      <c r="E179" s="107"/>
      <c r="F179" s="209"/>
      <c r="G179" s="96"/>
    </row>
    <row r="180" spans="1:7" ht="21" x14ac:dyDescent="0.4">
      <c r="A180" s="107" t="s">
        <v>387</v>
      </c>
      <c r="B180" s="104">
        <v>2</v>
      </c>
      <c r="C180" s="107"/>
      <c r="D180" s="107"/>
      <c r="E180" s="107"/>
      <c r="F180" s="209"/>
      <c r="G180" s="96"/>
    </row>
    <row r="181" spans="1:7" ht="21" x14ac:dyDescent="0.4">
      <c r="A181" s="107" t="s">
        <v>401</v>
      </c>
      <c r="B181" s="104">
        <f>IF(D181=1, 2, IF(AND(D181&lt;1,D181&gt;0), 1, IF(D181=0,"0","NA")))</f>
        <v>1</v>
      </c>
      <c r="C181" s="103"/>
      <c r="D181" s="319">
        <f>IFERROR(E181/F181,"N.A")</f>
        <v>0.5</v>
      </c>
      <c r="E181" s="321">
        <f>COUNTIF('A3 Exploitation'!F138:F180,"ok")</f>
        <v>2</v>
      </c>
      <c r="F181" s="321">
        <f>COUNTA('A3 Exploitation'!F138:F180)</f>
        <v>4</v>
      </c>
      <c r="G181" s="96"/>
    </row>
    <row r="182" spans="1:7" ht="22.5" x14ac:dyDescent="0.4">
      <c r="A182" s="231" t="s">
        <v>417</v>
      </c>
      <c r="B182" s="437"/>
      <c r="C182" s="438"/>
      <c r="D182" s="243">
        <f>SUM(B145:C160,B174:C181,B163:C171,B138:C142)</f>
        <v>67</v>
      </c>
      <c r="E182" s="90"/>
      <c r="F182" s="96"/>
      <c r="G182" s="96"/>
    </row>
    <row r="183" spans="1:7" ht="22.5" x14ac:dyDescent="0.4">
      <c r="A183" s="231" t="s">
        <v>418</v>
      </c>
      <c r="B183" s="219"/>
      <c r="C183" s="220"/>
      <c r="D183" s="221">
        <f>D182/(COUNT(B138:C142,B145:C160,B163:C171,B174:C181)*2)</f>
        <v>0.90540540540540537</v>
      </c>
      <c r="E183" s="90"/>
      <c r="F183" s="96"/>
      <c r="G183" s="96"/>
    </row>
    <row r="184" spans="1:7" ht="21" x14ac:dyDescent="0.4">
      <c r="A184" s="430"/>
      <c r="B184" s="430"/>
      <c r="C184" s="430"/>
      <c r="D184" s="430"/>
      <c r="E184" s="430"/>
      <c r="F184" s="430"/>
      <c r="G184" s="96"/>
    </row>
    <row r="185" spans="1:7" ht="22.5" x14ac:dyDescent="0.45">
      <c r="A185" s="97" t="s">
        <v>100</v>
      </c>
      <c r="B185" s="97"/>
      <c r="C185" s="97"/>
      <c r="D185" s="97"/>
      <c r="E185" s="97"/>
      <c r="F185" s="97"/>
      <c r="G185" s="96"/>
    </row>
    <row r="186" spans="1:7" ht="21" x14ac:dyDescent="0.4">
      <c r="A186" s="129">
        <f>B11</f>
        <v>43819</v>
      </c>
      <c r="B186" s="96"/>
      <c r="C186" s="96"/>
      <c r="D186" s="96"/>
      <c r="E186" s="90"/>
      <c r="F186" s="96"/>
      <c r="G186" s="96"/>
    </row>
    <row r="187" spans="1:7" ht="21" x14ac:dyDescent="0.4">
      <c r="A187" s="373" t="s">
        <v>28</v>
      </c>
      <c r="B187" s="375" t="s">
        <v>29</v>
      </c>
      <c r="C187" s="375"/>
      <c r="D187" s="375" t="s">
        <v>42</v>
      </c>
      <c r="E187" s="376" t="s">
        <v>264</v>
      </c>
      <c r="F187" s="376" t="s">
        <v>295</v>
      </c>
      <c r="G187" s="96"/>
    </row>
    <row r="188" spans="1:7" ht="21" x14ac:dyDescent="0.4">
      <c r="A188" s="373"/>
      <c r="B188" s="100" t="s">
        <v>32</v>
      </c>
      <c r="C188" s="100" t="s">
        <v>31</v>
      </c>
      <c r="D188" s="375"/>
      <c r="E188" s="376"/>
      <c r="F188" s="376"/>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365</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0" t="s">
        <v>34</v>
      </c>
      <c r="B199" s="381"/>
      <c r="C199" s="382"/>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406"/>
      <c r="B201" s="406"/>
      <c r="C201" s="406"/>
      <c r="D201" s="406"/>
      <c r="E201" s="406"/>
      <c r="F201" s="406"/>
      <c r="G201" s="96"/>
    </row>
    <row r="202" spans="1:7" ht="22.5" x14ac:dyDescent="0.4">
      <c r="A202" s="113" t="s">
        <v>104</v>
      </c>
      <c r="B202" s="155"/>
      <c r="C202" s="114"/>
      <c r="D202" s="114"/>
      <c r="E202" s="114"/>
      <c r="F202" s="114"/>
      <c r="G202" s="96"/>
    </row>
    <row r="203" spans="1:7" ht="84" x14ac:dyDescent="0.4">
      <c r="A203" s="103" t="s">
        <v>208</v>
      </c>
      <c r="B203" s="104">
        <v>1</v>
      </c>
      <c r="C203" s="104"/>
      <c r="D203" s="141" t="s">
        <v>634</v>
      </c>
      <c r="E203" s="141" t="s">
        <v>635</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126" x14ac:dyDescent="0.4">
      <c r="A206" s="103" t="s">
        <v>53</v>
      </c>
      <c r="B206" s="104">
        <v>0</v>
      </c>
      <c r="C206" s="104"/>
      <c r="D206" s="157" t="s">
        <v>588</v>
      </c>
      <c r="E206" s="105" t="s">
        <v>589</v>
      </c>
      <c r="F206" s="105"/>
      <c r="G206" s="96"/>
    </row>
    <row r="207" spans="1:7" ht="181.5" customHeight="1" x14ac:dyDescent="0.4">
      <c r="A207" s="230" t="s">
        <v>419</v>
      </c>
      <c r="B207" s="104">
        <v>0</v>
      </c>
      <c r="C207" s="118">
        <f>IF(B207=0, -10, "0")</f>
        <v>-10</v>
      </c>
      <c r="D207" s="157" t="s">
        <v>586</v>
      </c>
      <c r="E207" s="105" t="s">
        <v>659</v>
      </c>
      <c r="F207" s="105"/>
      <c r="G207" s="96"/>
    </row>
    <row r="208" spans="1:7" ht="21" x14ac:dyDescent="0.4">
      <c r="A208" s="103" t="s">
        <v>207</v>
      </c>
      <c r="B208" s="104">
        <v>2</v>
      </c>
      <c r="C208" s="104"/>
      <c r="D208" s="157"/>
      <c r="E208" s="106"/>
      <c r="F208" s="105"/>
      <c r="G208" s="96"/>
    </row>
    <row r="209" spans="1:7" ht="21" x14ac:dyDescent="0.4">
      <c r="A209" s="356" t="s">
        <v>330</v>
      </c>
      <c r="B209" s="104">
        <v>2</v>
      </c>
      <c r="C209" s="137"/>
      <c r="D209" s="157"/>
      <c r="E209" s="106"/>
      <c r="F209" s="105"/>
      <c r="G209" s="96"/>
    </row>
    <row r="210" spans="1:7" ht="21" x14ac:dyDescent="0.4">
      <c r="A210" s="355" t="s">
        <v>391</v>
      </c>
      <c r="B210" s="104">
        <v>2</v>
      </c>
      <c r="C210" s="137"/>
      <c r="D210" s="105"/>
      <c r="E210" s="106"/>
      <c r="F210" s="105"/>
      <c r="G210" s="96"/>
    </row>
    <row r="211" spans="1:7" ht="21" x14ac:dyDescent="0.4">
      <c r="A211" s="103" t="s">
        <v>140</v>
      </c>
      <c r="B211" s="104">
        <v>2</v>
      </c>
      <c r="C211" s="104"/>
      <c r="D211" s="105"/>
      <c r="E211" s="106"/>
      <c r="F211" s="105"/>
      <c r="G211" s="96"/>
    </row>
    <row r="212" spans="1:7" ht="21" x14ac:dyDescent="0.4">
      <c r="A212" s="158" t="s">
        <v>392</v>
      </c>
      <c r="B212" s="104">
        <v>2</v>
      </c>
      <c r="C212" s="159" t="str">
        <f>IF(B212=0, -5, "0")</f>
        <v>0</v>
      </c>
      <c r="D212" s="105"/>
      <c r="E212" s="105"/>
      <c r="F212" s="105"/>
      <c r="G212" s="96"/>
    </row>
    <row r="213" spans="1:7" ht="87" customHeight="1" x14ac:dyDescent="0.4">
      <c r="A213" s="103" t="s">
        <v>199</v>
      </c>
      <c r="B213" s="104">
        <v>1</v>
      </c>
      <c r="C213" s="104"/>
      <c r="D213" s="105" t="s">
        <v>636</v>
      </c>
      <c r="E213" s="105" t="s">
        <v>637</v>
      </c>
      <c r="F213" s="105"/>
      <c r="G213" s="96"/>
    </row>
    <row r="214" spans="1:7" ht="84" x14ac:dyDescent="0.4">
      <c r="A214" s="139" t="s">
        <v>377</v>
      </c>
      <c r="B214" s="104">
        <v>1</v>
      </c>
      <c r="C214" s="159" t="str">
        <f>IF(B214=0, -5, "0")</f>
        <v>0</v>
      </c>
      <c r="D214" s="105" t="s">
        <v>647</v>
      </c>
      <c r="E214" s="105" t="s">
        <v>648</v>
      </c>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383</v>
      </c>
      <c r="B219" s="104">
        <v>2</v>
      </c>
      <c r="C219" s="166"/>
      <c r="D219" s="105"/>
      <c r="E219" s="106"/>
      <c r="F219" s="105"/>
      <c r="G219" s="96"/>
    </row>
    <row r="220" spans="1:7" ht="40.5" customHeight="1" x14ac:dyDescent="0.4">
      <c r="A220" s="103" t="s">
        <v>148</v>
      </c>
      <c r="B220" s="104">
        <v>2</v>
      </c>
      <c r="C220" s="104"/>
      <c r="D220" s="105"/>
      <c r="E220" s="106"/>
      <c r="F220" s="105"/>
      <c r="G220" s="96"/>
    </row>
    <row r="221" spans="1:7" ht="42" x14ac:dyDescent="0.4">
      <c r="A221" s="161" t="s">
        <v>405</v>
      </c>
      <c r="B221" s="104">
        <v>1</v>
      </c>
      <c r="C221" s="104"/>
      <c r="D221" s="161" t="s">
        <v>649</v>
      </c>
      <c r="E221" s="105" t="s">
        <v>587</v>
      </c>
      <c r="F221" s="105"/>
      <c r="G221" s="96"/>
    </row>
    <row r="222" spans="1:7" ht="67.5" x14ac:dyDescent="0.4">
      <c r="A222" s="162" t="s">
        <v>309</v>
      </c>
      <c r="B222" s="104">
        <v>2</v>
      </c>
      <c r="C222" s="118" t="str">
        <f>IF(B222=0, -10, "0")</f>
        <v>0</v>
      </c>
      <c r="D222" s="105"/>
      <c r="E222" s="106"/>
      <c r="F222" s="105"/>
      <c r="G222" s="96"/>
    </row>
    <row r="223" spans="1:7" ht="21" x14ac:dyDescent="0.4">
      <c r="A223" s="380" t="s">
        <v>34</v>
      </c>
      <c r="B223" s="381"/>
      <c r="C223" s="382"/>
      <c r="D223" s="123">
        <f>SUM(B203:C222)</f>
        <v>22</v>
      </c>
      <c r="E223" s="90"/>
      <c r="F223" s="96"/>
      <c r="G223" s="96"/>
    </row>
    <row r="224" spans="1:7" ht="21" x14ac:dyDescent="0.4">
      <c r="A224" s="108" t="s">
        <v>33</v>
      </c>
      <c r="B224" s="109"/>
      <c r="C224" s="110"/>
      <c r="D224" s="111">
        <f>D223/(COUNT(B203:C222)*2)</f>
        <v>0.52380952380952384</v>
      </c>
      <c r="E224" s="90"/>
      <c r="F224" s="96"/>
      <c r="G224" s="96"/>
    </row>
    <row r="225" spans="1:7" ht="21" x14ac:dyDescent="0.4">
      <c r="A225" s="406"/>
      <c r="B225" s="406"/>
      <c r="C225" s="406"/>
      <c r="D225" s="406"/>
      <c r="E225" s="406"/>
      <c r="F225" s="406"/>
      <c r="G225" s="96"/>
    </row>
    <row r="226" spans="1:7" ht="32.25" customHeight="1" x14ac:dyDescent="0.4">
      <c r="A226" s="113" t="s">
        <v>59</v>
      </c>
      <c r="B226" s="114"/>
      <c r="C226" s="114"/>
      <c r="D226" s="114"/>
      <c r="E226" s="114"/>
      <c r="F226" s="114"/>
      <c r="G226" s="96"/>
    </row>
    <row r="227" spans="1:7" ht="22.5" x14ac:dyDescent="0.45">
      <c r="A227" s="134" t="s">
        <v>364</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455</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393</v>
      </c>
      <c r="B231" s="104">
        <v>2</v>
      </c>
      <c r="C231" s="118" t="str">
        <f>IF(B231=0, -10, "0")</f>
        <v>0</v>
      </c>
      <c r="D231" s="165"/>
      <c r="E231" s="105"/>
      <c r="F231" s="105"/>
      <c r="G231" s="96"/>
    </row>
    <row r="232" spans="1:7" ht="20.25" customHeight="1" x14ac:dyDescent="0.45">
      <c r="A232" s="427" t="s">
        <v>304</v>
      </c>
      <c r="B232" s="428"/>
      <c r="C232" s="428"/>
      <c r="D232" s="429"/>
      <c r="E232" s="105"/>
      <c r="F232" s="105"/>
      <c r="G232" s="96"/>
    </row>
    <row r="233" spans="1:7" ht="18" customHeight="1" x14ac:dyDescent="0.4">
      <c r="A233" s="107" t="s">
        <v>322</v>
      </c>
      <c r="B233" s="104">
        <v>2</v>
      </c>
      <c r="C233" s="166"/>
      <c r="D233" s="105"/>
      <c r="E233" s="105"/>
      <c r="F233" s="105"/>
      <c r="G233" s="96"/>
    </row>
    <row r="234" spans="1:7" ht="21" x14ac:dyDescent="0.4">
      <c r="A234" s="107" t="s">
        <v>296</v>
      </c>
      <c r="B234" s="104">
        <v>2</v>
      </c>
      <c r="C234" s="166"/>
      <c r="D234" s="105"/>
      <c r="E234" s="105"/>
      <c r="F234" s="105"/>
      <c r="G234" s="96"/>
    </row>
    <row r="235" spans="1:7" ht="21" x14ac:dyDescent="0.4">
      <c r="A235" s="107" t="s">
        <v>361</v>
      </c>
      <c r="B235" s="104">
        <v>2</v>
      </c>
      <c r="C235" s="166"/>
      <c r="D235" s="167"/>
      <c r="E235" s="105"/>
      <c r="F235" s="105"/>
      <c r="G235" s="96"/>
    </row>
    <row r="236" spans="1:7" ht="21" x14ac:dyDescent="0.4">
      <c r="A236" s="152" t="s">
        <v>362</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387</v>
      </c>
      <c r="B239" s="104">
        <v>2</v>
      </c>
      <c r="C239" s="166"/>
      <c r="D239" s="105"/>
      <c r="E239" s="105"/>
      <c r="F239" s="105"/>
      <c r="G239" s="96"/>
    </row>
    <row r="240" spans="1:7" ht="21" x14ac:dyDescent="0.4">
      <c r="A240" s="107" t="s">
        <v>401</v>
      </c>
      <c r="B240" s="104">
        <f>IF(D240=1, 2, IF(AND(D240&lt;1,D240&gt;0), 1, IF(D240=0,"0","NA")))</f>
        <v>1</v>
      </c>
      <c r="C240" s="137"/>
      <c r="D240" s="319">
        <f>IFERROR(E240/F240,"N.A")</f>
        <v>0.5714285714285714</v>
      </c>
      <c r="E240" s="321">
        <f>COUNTIF('A3 Exploitation'!F191:F239,"ok")</f>
        <v>4</v>
      </c>
      <c r="F240" s="321">
        <f>COUNTA('A3 Exploitation'!F191:F239)</f>
        <v>7</v>
      </c>
      <c r="G240" s="96"/>
    </row>
    <row r="241" spans="1:7" ht="21" x14ac:dyDescent="0.4">
      <c r="A241" s="380" t="s">
        <v>34</v>
      </c>
      <c r="B241" s="381"/>
      <c r="C241" s="382"/>
      <c r="D241" s="108">
        <f>SUM(B227:C231,B233:C240)</f>
        <v>23</v>
      </c>
      <c r="E241" s="90"/>
      <c r="F241" s="96"/>
      <c r="G241" s="96"/>
    </row>
    <row r="242" spans="1:7" ht="21" x14ac:dyDescent="0.4">
      <c r="A242" s="108" t="s">
        <v>33</v>
      </c>
      <c r="B242" s="109"/>
      <c r="C242" s="110"/>
      <c r="D242" s="111">
        <f>D241/(COUNT(B227:C231,B233:C240)*2)</f>
        <v>0.95833333333333337</v>
      </c>
      <c r="E242" s="90"/>
      <c r="F242" s="96"/>
      <c r="G242" s="96"/>
    </row>
    <row r="243" spans="1:7" ht="21" x14ac:dyDescent="0.4">
      <c r="A243" s="128"/>
      <c r="B243" s="96"/>
      <c r="C243" s="96"/>
      <c r="D243" s="96"/>
      <c r="E243" s="90"/>
      <c r="F243" s="96"/>
      <c r="G243" s="96"/>
    </row>
    <row r="244" spans="1:7" ht="22.5" x14ac:dyDescent="0.45">
      <c r="A244" s="344" t="s">
        <v>420</v>
      </c>
      <c r="B244" s="153"/>
      <c r="C244" s="154"/>
      <c r="D244" s="126">
        <f>SUM(D241,D199,D223)</f>
        <v>61</v>
      </c>
      <c r="E244" s="90"/>
      <c r="F244" s="96"/>
      <c r="G244" s="96"/>
    </row>
    <row r="245" spans="1:7" ht="22.5" x14ac:dyDescent="0.45">
      <c r="A245" s="344" t="s">
        <v>421</v>
      </c>
      <c r="B245" s="153"/>
      <c r="C245" s="154"/>
      <c r="D245" s="127">
        <f>D244/(COUNT(B227:C231,B191:C198,B203:C222,B233:C240)*2)</f>
        <v>0.74390243902439024</v>
      </c>
      <c r="E245" s="90"/>
      <c r="F245" s="96"/>
      <c r="G245" s="96"/>
    </row>
    <row r="246" spans="1:7" ht="21" x14ac:dyDescent="0.4">
      <c r="A246" s="406"/>
      <c r="B246" s="406"/>
      <c r="C246" s="406"/>
      <c r="D246" s="406"/>
      <c r="E246" s="406"/>
      <c r="F246" s="406"/>
      <c r="G246" s="96"/>
    </row>
    <row r="247" spans="1:7" ht="22.5" x14ac:dyDescent="0.45">
      <c r="A247" s="97" t="s">
        <v>101</v>
      </c>
      <c r="B247" s="97"/>
      <c r="C247" s="97"/>
      <c r="D247" s="97"/>
      <c r="E247" s="97"/>
      <c r="F247" s="97"/>
      <c r="G247" s="96"/>
    </row>
    <row r="248" spans="1:7" ht="21" x14ac:dyDescent="0.4">
      <c r="A248" s="129">
        <f>B11</f>
        <v>43819</v>
      </c>
      <c r="B248" s="96"/>
      <c r="C248" s="96"/>
      <c r="D248" s="96"/>
      <c r="E248" s="90"/>
      <c r="F248" s="96"/>
      <c r="G248" s="96"/>
    </row>
    <row r="249" spans="1:7" ht="21" x14ac:dyDescent="0.4">
      <c r="A249" s="373" t="s">
        <v>28</v>
      </c>
      <c r="B249" s="375" t="s">
        <v>29</v>
      </c>
      <c r="C249" s="375"/>
      <c r="D249" s="375" t="s">
        <v>42</v>
      </c>
      <c r="E249" s="376" t="s">
        <v>264</v>
      </c>
      <c r="F249" s="376" t="s">
        <v>295</v>
      </c>
      <c r="G249" s="96"/>
    </row>
    <row r="250" spans="1:7" ht="21" x14ac:dyDescent="0.4">
      <c r="A250" s="373"/>
      <c r="B250" s="100" t="s">
        <v>32</v>
      </c>
      <c r="C250" s="100" t="s">
        <v>31</v>
      </c>
      <c r="D250" s="375"/>
      <c r="E250" s="376"/>
      <c r="F250" s="376"/>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370</v>
      </c>
      <c r="B256" s="104">
        <v>2</v>
      </c>
      <c r="C256" s="104"/>
      <c r="D256" s="120"/>
      <c r="E256" s="106"/>
      <c r="F256" s="105"/>
      <c r="G256" s="96"/>
    </row>
    <row r="257" spans="1:7" ht="84" x14ac:dyDescent="0.4">
      <c r="A257" s="335" t="s">
        <v>323</v>
      </c>
      <c r="B257" s="104">
        <v>1</v>
      </c>
      <c r="C257" s="159" t="str">
        <f>IF(B257=0, -5, "0")</f>
        <v>0</v>
      </c>
      <c r="D257" s="105" t="s">
        <v>660</v>
      </c>
      <c r="E257" s="105" t="s">
        <v>579</v>
      </c>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0" t="s">
        <v>34</v>
      </c>
      <c r="B261" s="381"/>
      <c r="C261" s="382"/>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84" x14ac:dyDescent="0.4">
      <c r="A266" s="103" t="s">
        <v>106</v>
      </c>
      <c r="B266" s="104">
        <v>1</v>
      </c>
      <c r="C266" s="104"/>
      <c r="D266" s="141" t="s">
        <v>582</v>
      </c>
      <c r="E266" s="105" t="s">
        <v>650</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375</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87.5" customHeight="1" x14ac:dyDescent="0.4">
      <c r="A272" s="230" t="s">
        <v>419</v>
      </c>
      <c r="B272" s="104">
        <v>0</v>
      </c>
      <c r="C272" s="118">
        <f>IF(B272=0, -10, "0")</f>
        <v>-10</v>
      </c>
      <c r="D272" s="157" t="s">
        <v>586</v>
      </c>
      <c r="E272" s="105" t="s">
        <v>659</v>
      </c>
      <c r="F272" s="105"/>
      <c r="G272" s="96"/>
    </row>
    <row r="273" spans="1:7" ht="150" customHeight="1" x14ac:dyDescent="0.4">
      <c r="A273" s="168" t="s">
        <v>378</v>
      </c>
      <c r="B273" s="104">
        <v>1</v>
      </c>
      <c r="C273" s="140" t="str">
        <f>IF(B273=0, -5, "0")</f>
        <v>0</v>
      </c>
      <c r="D273" s="157" t="s">
        <v>578</v>
      </c>
      <c r="E273" s="105" t="s">
        <v>661</v>
      </c>
      <c r="F273" s="105"/>
      <c r="G273" s="96"/>
    </row>
    <row r="274" spans="1:7" ht="87" customHeight="1" x14ac:dyDescent="0.4">
      <c r="A274" s="103" t="s">
        <v>116</v>
      </c>
      <c r="B274" s="104">
        <v>1</v>
      </c>
      <c r="C274" s="104"/>
      <c r="D274" s="141" t="s">
        <v>580</v>
      </c>
      <c r="E274" s="105" t="s">
        <v>581</v>
      </c>
      <c r="F274" s="105"/>
      <c r="G274" s="96"/>
    </row>
    <row r="275" spans="1:7" ht="21" x14ac:dyDescent="0.4">
      <c r="A275" s="168" t="s">
        <v>358</v>
      </c>
      <c r="B275" s="104">
        <v>2</v>
      </c>
      <c r="C275" s="140" t="str">
        <f>IF(B275=0, -10, "0")</f>
        <v>0</v>
      </c>
      <c r="D275" s="211"/>
      <c r="E275" s="106"/>
      <c r="F275" s="105"/>
      <c r="G275" s="96"/>
    </row>
    <row r="276" spans="1:7" ht="21" x14ac:dyDescent="0.4">
      <c r="A276" s="168" t="s">
        <v>359</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383</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405</v>
      </c>
      <c r="B284" s="104">
        <v>2</v>
      </c>
      <c r="C284" s="104"/>
      <c r="D284" s="161"/>
      <c r="E284" s="106"/>
      <c r="F284" s="105"/>
      <c r="G284" s="96"/>
    </row>
    <row r="285" spans="1:7" ht="77.25" customHeight="1" x14ac:dyDescent="0.4">
      <c r="A285" s="147" t="s">
        <v>456</v>
      </c>
      <c r="B285" s="104">
        <v>2</v>
      </c>
      <c r="C285" s="118" t="str">
        <f>IF(B285=0, -10, "0")</f>
        <v>0</v>
      </c>
      <c r="D285" s="105"/>
      <c r="E285" s="106"/>
      <c r="F285" s="105"/>
      <c r="G285" s="96"/>
    </row>
    <row r="286" spans="1:7" ht="26.25" customHeight="1" x14ac:dyDescent="0.4">
      <c r="A286" s="390"/>
      <c r="B286" s="390"/>
      <c r="C286" s="390"/>
      <c r="D286" s="390"/>
      <c r="E286" s="390"/>
      <c r="F286" s="390"/>
      <c r="G286" s="96"/>
    </row>
    <row r="287" spans="1:7" ht="31.5" customHeight="1" x14ac:dyDescent="0.4">
      <c r="A287" s="426" t="s">
        <v>304</v>
      </c>
      <c r="B287" s="426"/>
      <c r="C287" s="426"/>
      <c r="D287" s="426"/>
      <c r="E287" s="426"/>
      <c r="F287" s="426"/>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361</v>
      </c>
      <c r="B290" s="104">
        <v>2</v>
      </c>
      <c r="C290" s="104"/>
      <c r="D290" s="167"/>
      <c r="E290" s="106"/>
      <c r="F290" s="105"/>
      <c r="G290" s="96"/>
    </row>
    <row r="291" spans="1:7" ht="21" x14ac:dyDescent="0.4">
      <c r="A291" s="130" t="s">
        <v>362</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387</v>
      </c>
      <c r="B294" s="104">
        <v>2</v>
      </c>
      <c r="C294" s="118"/>
      <c r="D294" s="105"/>
      <c r="E294" s="106"/>
      <c r="F294" s="105"/>
      <c r="G294" s="96"/>
    </row>
    <row r="295" spans="1:7" ht="21" x14ac:dyDescent="0.4">
      <c r="A295" s="103" t="s">
        <v>401</v>
      </c>
      <c r="B295" s="104">
        <f>IF(D295=1, 2, IF(AND(D295&lt;1,D295&gt;0), 1, IF(D295=0,"0","NA")))</f>
        <v>1</v>
      </c>
      <c r="C295" s="104"/>
      <c r="D295" s="319">
        <f>IFERROR(E295/F295,"N.A")</f>
        <v>0.66666666666666663</v>
      </c>
      <c r="E295" s="321">
        <f>COUNTIF('A3 Exploitation'!F253:F294,"ok")</f>
        <v>2</v>
      </c>
      <c r="F295" s="321">
        <f>COUNTA('A3 Exploitation'!F253:F294)</f>
        <v>3</v>
      </c>
      <c r="G295" s="96"/>
    </row>
    <row r="296" spans="1:7" ht="21" x14ac:dyDescent="0.4">
      <c r="A296" s="123" t="s">
        <v>34</v>
      </c>
      <c r="B296" s="123"/>
      <c r="C296" s="123"/>
      <c r="D296" s="123">
        <f>SUM(B265:C285,B288:C295)</f>
        <v>40</v>
      </c>
      <c r="E296" s="90"/>
      <c r="F296" s="96"/>
      <c r="G296" s="96"/>
    </row>
    <row r="297" spans="1:7" ht="21" x14ac:dyDescent="0.4">
      <c r="A297" s="108" t="s">
        <v>33</v>
      </c>
      <c r="B297" s="109"/>
      <c r="C297" s="110"/>
      <c r="D297" s="111">
        <f>D296/(COUNT(B265:C285,B288:C295)*2)</f>
        <v>0.68965517241379315</v>
      </c>
      <c r="E297" s="90"/>
      <c r="F297" s="96"/>
      <c r="G297" s="96"/>
    </row>
    <row r="298" spans="1:7" ht="21" x14ac:dyDescent="0.4">
      <c r="A298" s="128"/>
      <c r="B298" s="96"/>
      <c r="C298" s="96"/>
      <c r="D298" s="96"/>
      <c r="E298" s="90"/>
      <c r="F298" s="96"/>
      <c r="G298" s="96"/>
    </row>
    <row r="299" spans="1:7" ht="22.5" x14ac:dyDescent="0.45">
      <c r="A299" s="344" t="s">
        <v>422</v>
      </c>
      <c r="B299" s="153"/>
      <c r="C299" s="154"/>
      <c r="D299" s="126">
        <f>SUM(D261,D296)</f>
        <v>55</v>
      </c>
      <c r="E299" s="90"/>
      <c r="F299" s="96"/>
      <c r="G299" s="96"/>
    </row>
    <row r="300" spans="1:7" ht="22.5" x14ac:dyDescent="0.45">
      <c r="A300" s="344" t="s">
        <v>423</v>
      </c>
      <c r="B300" s="153"/>
      <c r="C300" s="154"/>
      <c r="D300" s="127">
        <f>D299/(COUNT(B253:C260,B265:C285,B288:C295)*2)</f>
        <v>0.7432432432432432</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43819</v>
      </c>
      <c r="B303" s="96"/>
      <c r="C303" s="96"/>
      <c r="D303" s="96"/>
      <c r="E303" s="90"/>
      <c r="F303" s="96"/>
      <c r="G303" s="96"/>
    </row>
    <row r="304" spans="1:7" ht="21" x14ac:dyDescent="0.4">
      <c r="A304" s="373" t="s">
        <v>28</v>
      </c>
      <c r="B304" s="375" t="s">
        <v>29</v>
      </c>
      <c r="C304" s="375"/>
      <c r="D304" s="375" t="s">
        <v>42</v>
      </c>
      <c r="E304" s="376" t="s">
        <v>264</v>
      </c>
      <c r="F304" s="376" t="s">
        <v>295</v>
      </c>
      <c r="G304" s="96"/>
    </row>
    <row r="305" spans="1:7" ht="21" x14ac:dyDescent="0.4">
      <c r="A305" s="373"/>
      <c r="B305" s="100" t="s">
        <v>32</v>
      </c>
      <c r="C305" s="100" t="s">
        <v>31</v>
      </c>
      <c r="D305" s="375"/>
      <c r="E305" s="376"/>
      <c r="F305" s="376"/>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71.25" customHeight="1" x14ac:dyDescent="0.4">
      <c r="A320" s="103" t="s">
        <v>143</v>
      </c>
      <c r="B320" s="104">
        <v>1</v>
      </c>
      <c r="C320" s="118"/>
      <c r="D320" s="141" t="s">
        <v>565</v>
      </c>
      <c r="E320" s="141" t="s">
        <v>651</v>
      </c>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182.25" customHeight="1" x14ac:dyDescent="0.4">
      <c r="A324" s="230" t="s">
        <v>419</v>
      </c>
      <c r="B324" s="104">
        <v>0</v>
      </c>
      <c r="C324" s="118">
        <f>IF(B324=0, -10, "0")</f>
        <v>-10</v>
      </c>
      <c r="D324" s="157" t="s">
        <v>586</v>
      </c>
      <c r="E324" s="105" t="s">
        <v>659</v>
      </c>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394</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346</v>
      </c>
      <c r="B330" s="104">
        <v>1</v>
      </c>
      <c r="C330" s="104"/>
      <c r="D330" s="131" t="s">
        <v>598</v>
      </c>
      <c r="E330" s="105" t="s">
        <v>599</v>
      </c>
      <c r="F330" s="105"/>
      <c r="G330" s="96"/>
    </row>
    <row r="331" spans="1:7" ht="21" customHeight="1" x14ac:dyDescent="0.4">
      <c r="A331" s="139" t="s">
        <v>123</v>
      </c>
      <c r="B331" s="104">
        <v>2</v>
      </c>
      <c r="C331" s="118" t="str">
        <f>IF(B331=0, -5, "0")</f>
        <v>0</v>
      </c>
      <c r="D331" s="105"/>
      <c r="E331" s="106"/>
      <c r="F331" s="105"/>
      <c r="G331" s="96"/>
    </row>
    <row r="332" spans="1:7" ht="216" customHeight="1" x14ac:dyDescent="0.4">
      <c r="A332" s="173" t="s">
        <v>58</v>
      </c>
      <c r="B332" s="104">
        <v>0</v>
      </c>
      <c r="C332" s="118">
        <f>IF(B332=0, -10, "0")</f>
        <v>-10</v>
      </c>
      <c r="D332" s="172" t="s">
        <v>652</v>
      </c>
      <c r="E332" s="105" t="s">
        <v>577</v>
      </c>
      <c r="F332" s="105"/>
      <c r="G332" s="96"/>
    </row>
    <row r="333" spans="1:7" ht="42.75" customHeight="1" x14ac:dyDescent="0.4">
      <c r="A333" s="229" t="s">
        <v>344</v>
      </c>
      <c r="B333" s="104">
        <v>1</v>
      </c>
      <c r="C333" s="118" t="str">
        <f>IF(B333=0, -5, "0")</f>
        <v>0</v>
      </c>
      <c r="D333" s="105" t="s">
        <v>566</v>
      </c>
      <c r="E333" s="164" t="s">
        <v>567</v>
      </c>
      <c r="F333" s="105"/>
      <c r="G333" s="96"/>
    </row>
    <row r="334" spans="1:7" ht="19.5" customHeight="1" x14ac:dyDescent="0.45">
      <c r="A334" s="229" t="s">
        <v>63</v>
      </c>
      <c r="B334" s="104">
        <v>2</v>
      </c>
      <c r="C334" s="118" t="str">
        <f>IF(B334=0, -5, "0")</f>
        <v>0</v>
      </c>
      <c r="D334" s="105"/>
      <c r="E334" s="146"/>
      <c r="F334" s="105"/>
      <c r="G334" s="96"/>
    </row>
    <row r="335" spans="1:7" ht="22.5" x14ac:dyDescent="0.45">
      <c r="A335" s="229" t="s">
        <v>324</v>
      </c>
      <c r="B335" s="104">
        <v>2</v>
      </c>
      <c r="C335" s="118" t="str">
        <f>IF(B335=0, -5, "0")</f>
        <v>0</v>
      </c>
      <c r="D335" s="105"/>
      <c r="E335" s="146"/>
      <c r="F335" s="105"/>
      <c r="G335" s="96"/>
    </row>
    <row r="336" spans="1:7" ht="21" x14ac:dyDescent="0.4">
      <c r="A336" s="103" t="s">
        <v>383</v>
      </c>
      <c r="B336" s="104">
        <v>2</v>
      </c>
      <c r="C336" s="166"/>
      <c r="D336" s="105"/>
      <c r="E336" s="106"/>
      <c r="F336" s="105"/>
      <c r="G336" s="96"/>
    </row>
    <row r="337" spans="1:7" ht="42" x14ac:dyDescent="0.4">
      <c r="A337" s="103" t="s">
        <v>366</v>
      </c>
      <c r="B337" s="104">
        <v>2</v>
      </c>
      <c r="C337" s="104"/>
      <c r="D337" s="106"/>
      <c r="E337" s="106"/>
      <c r="F337" s="105"/>
      <c r="G337" s="96"/>
    </row>
    <row r="338" spans="1:7" ht="21" x14ac:dyDescent="0.4">
      <c r="A338" s="161" t="s">
        <v>405</v>
      </c>
      <c r="B338" s="104">
        <v>2</v>
      </c>
      <c r="C338" s="104"/>
      <c r="D338" s="90"/>
      <c r="E338" s="106"/>
      <c r="F338" s="105"/>
      <c r="G338" s="96"/>
    </row>
    <row r="339" spans="1:7" ht="21" x14ac:dyDescent="0.4">
      <c r="A339" s="108" t="s">
        <v>34</v>
      </c>
      <c r="B339" s="108"/>
      <c r="C339" s="108"/>
      <c r="D339" s="108">
        <f>SUM(B320:C338)</f>
        <v>11</v>
      </c>
      <c r="E339" s="90"/>
      <c r="F339" s="96"/>
      <c r="G339" s="96"/>
    </row>
    <row r="340" spans="1:7" ht="21" x14ac:dyDescent="0.4">
      <c r="A340" s="108" t="s">
        <v>33</v>
      </c>
      <c r="B340" s="109"/>
      <c r="C340" s="110"/>
      <c r="D340" s="111">
        <f>D339/(COUNT(B320:C338)*2)</f>
        <v>0.26190476190476192</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105" x14ac:dyDescent="0.4">
      <c r="A344" s="173" t="s">
        <v>50</v>
      </c>
      <c r="B344" s="104">
        <v>0</v>
      </c>
      <c r="C344" s="118">
        <f>IF(B344=0, -10, "0")</f>
        <v>-10</v>
      </c>
      <c r="D344" s="135" t="s">
        <v>662</v>
      </c>
      <c r="E344" s="105" t="s">
        <v>663</v>
      </c>
      <c r="F344" s="105"/>
      <c r="G344" s="96"/>
    </row>
    <row r="345" spans="1:7" ht="22.5" x14ac:dyDescent="0.4">
      <c r="A345" s="173" t="s">
        <v>375</v>
      </c>
      <c r="B345" s="104">
        <v>2</v>
      </c>
      <c r="C345" s="118" t="str">
        <f>IF(B345=0, -10, "0")</f>
        <v>0</v>
      </c>
      <c r="D345" s="148"/>
      <c r="E345" s="106"/>
      <c r="F345" s="105"/>
      <c r="G345" s="96"/>
    </row>
    <row r="346" spans="1:7" ht="21" x14ac:dyDescent="0.4">
      <c r="A346" s="174" t="s">
        <v>367</v>
      </c>
      <c r="B346" s="104">
        <v>2</v>
      </c>
      <c r="C346" s="118" t="str">
        <f>IF(B346=0, -5, "0")</f>
        <v>0</v>
      </c>
      <c r="D346" s="135"/>
      <c r="E346" s="105"/>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379</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1"/>
      <c r="B352" s="411"/>
      <c r="C352" s="411"/>
      <c r="D352" s="411"/>
      <c r="E352" s="411"/>
      <c r="F352" s="411"/>
      <c r="G352" s="411"/>
    </row>
    <row r="353" spans="1:7" ht="32.25" customHeight="1" x14ac:dyDescent="0.4">
      <c r="A353" s="425" t="s">
        <v>304</v>
      </c>
      <c r="B353" s="425"/>
      <c r="C353" s="425"/>
      <c r="D353" s="425"/>
      <c r="E353" s="425"/>
      <c r="F353" s="425"/>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361</v>
      </c>
      <c r="B356" s="104">
        <v>2</v>
      </c>
      <c r="C356" s="104"/>
      <c r="D356" s="167"/>
      <c r="E356" s="106"/>
      <c r="F356" s="105"/>
      <c r="G356" s="96"/>
    </row>
    <row r="357" spans="1:7" ht="21" x14ac:dyDescent="0.4">
      <c r="A357" s="152" t="s">
        <v>362</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395</v>
      </c>
      <c r="B360" s="104">
        <v>2</v>
      </c>
      <c r="C360" s="137"/>
      <c r="D360" s="131"/>
      <c r="E360" s="106"/>
      <c r="F360" s="105"/>
      <c r="G360" s="96"/>
    </row>
    <row r="361" spans="1:7" ht="63" x14ac:dyDescent="0.4">
      <c r="A361" s="107" t="s">
        <v>206</v>
      </c>
      <c r="B361" s="104">
        <f>IF(D361=1, 2, IF(AND(D361&lt;1,D361&gt;0), 1, IF(D361=0,"0","NA")))</f>
        <v>1</v>
      </c>
      <c r="C361" s="137"/>
      <c r="D361" s="319">
        <f>IFERROR(E361/F361,"N.A")</f>
        <v>0.83333333333333337</v>
      </c>
      <c r="E361" s="321">
        <f>COUNTIF('A3 Exploitation'!F308:F360,"ok")</f>
        <v>5</v>
      </c>
      <c r="F361" s="321">
        <f>COUNTA('A3 Exploitation'!F308:F360)</f>
        <v>6</v>
      </c>
      <c r="G361" s="96"/>
    </row>
    <row r="362" spans="1:7" ht="21" x14ac:dyDescent="0.4">
      <c r="A362" s="108" t="s">
        <v>34</v>
      </c>
      <c r="B362" s="108"/>
      <c r="C362" s="108"/>
      <c r="D362" s="108">
        <f>SUM(B343:C351,B354:C361)</f>
        <v>19</v>
      </c>
      <c r="E362" s="90"/>
      <c r="F362" s="96"/>
      <c r="G362" s="96"/>
    </row>
    <row r="363" spans="1:7" ht="21" x14ac:dyDescent="0.4">
      <c r="A363" s="108" t="s">
        <v>33</v>
      </c>
      <c r="B363" s="109"/>
      <c r="C363" s="110"/>
      <c r="D363" s="111">
        <f>D362/(COUNT(B343:C351,B354:C361)*2)</f>
        <v>0.55882352941176472</v>
      </c>
      <c r="E363" s="90"/>
      <c r="F363" s="96"/>
      <c r="G363" s="96"/>
    </row>
    <row r="364" spans="1:7" ht="21" x14ac:dyDescent="0.4">
      <c r="A364" s="128"/>
      <c r="B364" s="96"/>
      <c r="C364" s="96"/>
      <c r="D364" s="96"/>
      <c r="E364" s="90"/>
      <c r="F364" s="96"/>
      <c r="G364" s="96"/>
    </row>
    <row r="365" spans="1:7" ht="22.5" x14ac:dyDescent="0.45">
      <c r="A365" s="344" t="s">
        <v>424</v>
      </c>
      <c r="B365" s="153"/>
      <c r="C365" s="154"/>
      <c r="D365" s="126">
        <f>SUM(D362,D316,D339)</f>
        <v>46</v>
      </c>
      <c r="E365" s="90"/>
      <c r="F365" s="96"/>
      <c r="G365" s="96"/>
    </row>
    <row r="366" spans="1:7" ht="22.5" x14ac:dyDescent="0.45">
      <c r="A366" s="177" t="s">
        <v>425</v>
      </c>
      <c r="B366" s="178"/>
      <c r="C366" s="179"/>
      <c r="D366" s="180">
        <f>D365/(COUNT(B320:C338,B343:C351,B308:C315,B354:C361)*2)</f>
        <v>0.5</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43819</v>
      </c>
      <c r="B369" s="96"/>
      <c r="C369" s="96"/>
      <c r="D369" s="96"/>
      <c r="E369" s="90"/>
      <c r="F369" s="96"/>
      <c r="G369" s="96"/>
    </row>
    <row r="370" spans="1:7" ht="21" x14ac:dyDescent="0.4">
      <c r="A370" s="373" t="s">
        <v>28</v>
      </c>
      <c r="B370" s="375" t="s">
        <v>29</v>
      </c>
      <c r="C370" s="375"/>
      <c r="D370" s="375" t="s">
        <v>42</v>
      </c>
      <c r="E370" s="376" t="s">
        <v>264</v>
      </c>
      <c r="F370" s="376" t="s">
        <v>295</v>
      </c>
      <c r="G370" s="96"/>
    </row>
    <row r="371" spans="1:7" ht="21" x14ac:dyDescent="0.4">
      <c r="A371" s="373"/>
      <c r="B371" s="100" t="s">
        <v>32</v>
      </c>
      <c r="C371" s="100" t="s">
        <v>31</v>
      </c>
      <c r="D371" s="375"/>
      <c r="E371" s="376"/>
      <c r="F371" s="376"/>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114.75" customHeight="1" x14ac:dyDescent="0.4">
      <c r="A381" s="130" t="s">
        <v>55</v>
      </c>
      <c r="B381" s="104">
        <v>0</v>
      </c>
      <c r="C381" s="104"/>
      <c r="D381" s="105" t="s">
        <v>641</v>
      </c>
      <c r="E381" s="105" t="s">
        <v>613</v>
      </c>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20</v>
      </c>
      <c r="E385" s="90"/>
      <c r="F385" s="96"/>
      <c r="G385" s="96"/>
    </row>
    <row r="386" spans="1:7" ht="21" x14ac:dyDescent="0.4">
      <c r="A386" s="108" t="s">
        <v>33</v>
      </c>
      <c r="B386" s="109"/>
      <c r="C386" s="110"/>
      <c r="D386" s="111">
        <f>D385/(COUNT(B374:C384)*2)</f>
        <v>0.90909090909090906</v>
      </c>
      <c r="E386" s="90"/>
      <c r="F386" s="96"/>
      <c r="G386" s="96"/>
    </row>
    <row r="387" spans="1:7" ht="21" x14ac:dyDescent="0.4">
      <c r="A387" s="128"/>
      <c r="B387" s="96"/>
      <c r="C387" s="96"/>
      <c r="D387" s="96"/>
      <c r="E387" s="90"/>
      <c r="F387" s="96"/>
      <c r="G387" s="96"/>
    </row>
    <row r="388" spans="1:7" ht="24.75" x14ac:dyDescent="0.4">
      <c r="A388" s="284" t="s">
        <v>348</v>
      </c>
      <c r="B388" s="114"/>
      <c r="C388" s="114"/>
      <c r="D388" s="114"/>
      <c r="E388" s="114"/>
      <c r="F388" s="114"/>
      <c r="G388" s="96"/>
    </row>
    <row r="389" spans="1:7" ht="21.75" customHeight="1" x14ac:dyDescent="0.4">
      <c r="A389" s="135" t="s">
        <v>354</v>
      </c>
      <c r="B389" s="104">
        <v>2</v>
      </c>
      <c r="C389" s="104"/>
      <c r="D389" s="90"/>
      <c r="E389" s="106"/>
      <c r="F389" s="105"/>
      <c r="G389" s="96"/>
    </row>
    <row r="390" spans="1:7" ht="47.25" customHeight="1" x14ac:dyDescent="0.4">
      <c r="A390" s="103" t="s">
        <v>152</v>
      </c>
      <c r="B390" s="104">
        <v>1</v>
      </c>
      <c r="C390" s="104"/>
      <c r="D390" s="156" t="s">
        <v>653</v>
      </c>
      <c r="E390" s="106" t="s">
        <v>571</v>
      </c>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375</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456</v>
      </c>
      <c r="B397" s="104">
        <v>2</v>
      </c>
      <c r="C397" s="118" t="str">
        <f>IF(B397=0, -10, "0")</f>
        <v>0</v>
      </c>
      <c r="D397" s="156"/>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177.75" customHeight="1" x14ac:dyDescent="0.4">
      <c r="A400" s="103" t="s">
        <v>303</v>
      </c>
      <c r="B400" s="104">
        <v>0</v>
      </c>
      <c r="C400" s="188"/>
      <c r="D400" s="157" t="s">
        <v>664</v>
      </c>
      <c r="E400" s="141" t="s">
        <v>642</v>
      </c>
      <c r="F400" s="105"/>
      <c r="G400" s="96"/>
    </row>
    <row r="401" spans="1:7" ht="21" x14ac:dyDescent="0.4">
      <c r="A401" s="103" t="s">
        <v>396</v>
      </c>
      <c r="B401" s="104">
        <v>2</v>
      </c>
      <c r="C401" s="104"/>
      <c r="D401" s="156"/>
      <c r="E401" s="106"/>
      <c r="F401" s="105"/>
      <c r="G401" s="96"/>
    </row>
    <row r="402" spans="1:7" ht="84" x14ac:dyDescent="0.4">
      <c r="A402" s="173" t="s">
        <v>132</v>
      </c>
      <c r="B402" s="104">
        <v>0</v>
      </c>
      <c r="C402" s="118">
        <f>IF(B402=0, -10, "0")</f>
        <v>-10</v>
      </c>
      <c r="D402" s="156" t="s">
        <v>665</v>
      </c>
      <c r="E402" s="105" t="s">
        <v>666</v>
      </c>
      <c r="F402" s="105"/>
      <c r="G402" s="96"/>
    </row>
    <row r="403" spans="1:7" ht="42.75"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383</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349</v>
      </c>
      <c r="B408" s="104">
        <v>2</v>
      </c>
      <c r="C408" s="104"/>
      <c r="D408" s="189"/>
      <c r="E408" s="106"/>
      <c r="F408" s="105"/>
      <c r="G408" s="96"/>
    </row>
    <row r="409" spans="1:7" ht="21" x14ac:dyDescent="0.4">
      <c r="A409" s="161" t="s">
        <v>405</v>
      </c>
      <c r="B409" s="104">
        <v>2</v>
      </c>
      <c r="C409" s="104"/>
      <c r="D409" s="161"/>
      <c r="E409" s="106"/>
      <c r="F409" s="105"/>
      <c r="G409" s="96"/>
    </row>
    <row r="410" spans="1:7" ht="21" x14ac:dyDescent="0.4">
      <c r="A410" s="423"/>
      <c r="B410" s="424"/>
      <c r="C410" s="424"/>
      <c r="D410" s="424"/>
      <c r="E410" s="424"/>
      <c r="F410" s="424"/>
      <c r="G410" s="424"/>
    </row>
    <row r="411" spans="1:7" ht="24.75" x14ac:dyDescent="0.4">
      <c r="A411" s="421" t="s">
        <v>313</v>
      </c>
      <c r="B411" s="421"/>
      <c r="C411" s="421"/>
      <c r="D411" s="421"/>
      <c r="E411" s="421"/>
      <c r="F411" s="421"/>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361</v>
      </c>
      <c r="B414" s="104">
        <v>2</v>
      </c>
      <c r="C414" s="104"/>
      <c r="D414" s="156"/>
      <c r="E414" s="106"/>
      <c r="F414" s="105"/>
      <c r="G414" s="96"/>
    </row>
    <row r="415" spans="1:7" ht="21" x14ac:dyDescent="0.4">
      <c r="A415" s="152" t="s">
        <v>362</v>
      </c>
      <c r="B415" s="104">
        <v>2</v>
      </c>
      <c r="C415" s="104"/>
      <c r="D415" s="156"/>
      <c r="E415" s="106"/>
      <c r="F415" s="105"/>
      <c r="G415" s="96"/>
    </row>
    <row r="416" spans="1:7" ht="21" x14ac:dyDescent="0.4">
      <c r="A416" s="262" t="s">
        <v>395</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426</v>
      </c>
      <c r="B419" s="104">
        <f>IF(D419=1, 2, IF(AND(D419&lt;1,D419&gt;0), 1, IF(D419=0,"0","NA")))</f>
        <v>2</v>
      </c>
      <c r="C419" s="104"/>
      <c r="D419" s="319">
        <f>IFERROR(E419/F419,"N.A")</f>
        <v>1</v>
      </c>
      <c r="E419" s="321">
        <f>COUNTIF('A3 Exploitation'!F374:F418,"ok")</f>
        <v>4</v>
      </c>
      <c r="F419" s="321">
        <f>COUNTA('A3 Exploitation'!F374:F418)</f>
        <v>4</v>
      </c>
      <c r="G419" s="96"/>
    </row>
    <row r="420" spans="1:7" ht="21" x14ac:dyDescent="0.4">
      <c r="A420" s="108" t="s">
        <v>34</v>
      </c>
      <c r="B420" s="108"/>
      <c r="C420" s="108"/>
      <c r="D420" s="108">
        <f>SUM(B389:C409,B412:C419)</f>
        <v>39</v>
      </c>
      <c r="E420" s="90"/>
      <c r="F420" s="96"/>
      <c r="G420" s="96"/>
    </row>
    <row r="421" spans="1:7" ht="21" x14ac:dyDescent="0.4">
      <c r="A421" s="108" t="s">
        <v>33</v>
      </c>
      <c r="B421" s="109"/>
      <c r="C421" s="110"/>
      <c r="D421" s="111">
        <f>D420/(COUNT(B389:C409,B412:C419)*2)</f>
        <v>0.6964285714285714</v>
      </c>
      <c r="E421" s="90"/>
      <c r="F421" s="96"/>
      <c r="G421" s="96"/>
    </row>
    <row r="422" spans="1:7" ht="21" x14ac:dyDescent="0.4">
      <c r="A422" s="128"/>
      <c r="B422" s="96"/>
      <c r="C422" s="96"/>
      <c r="D422" s="96"/>
      <c r="E422" s="90"/>
      <c r="F422" s="96"/>
      <c r="G422" s="96"/>
    </row>
    <row r="423" spans="1:7" ht="22.5" x14ac:dyDescent="0.45">
      <c r="A423" s="344" t="s">
        <v>427</v>
      </c>
      <c r="B423" s="153"/>
      <c r="C423" s="154"/>
      <c r="D423" s="126">
        <f>SUM(D420,D385)</f>
        <v>59</v>
      </c>
      <c r="E423" s="90"/>
      <c r="F423" s="96"/>
      <c r="G423" s="96"/>
    </row>
    <row r="424" spans="1:7" ht="22.5" x14ac:dyDescent="0.45">
      <c r="A424" s="344" t="s">
        <v>428</v>
      </c>
      <c r="B424" s="153"/>
      <c r="C424" s="154"/>
      <c r="D424" s="127">
        <f>D423/(COUNT(B374:C384,B389:C409,B412:C419)*2)</f>
        <v>0.75641025641025639</v>
      </c>
      <c r="E424" s="90"/>
      <c r="F424" s="96"/>
      <c r="G424" s="96"/>
    </row>
    <row r="425" spans="1:7" ht="22.5" x14ac:dyDescent="0.45">
      <c r="A425" s="181"/>
      <c r="B425" s="182"/>
      <c r="C425" s="182"/>
      <c r="D425" s="183"/>
      <c r="E425" s="90"/>
      <c r="F425" s="96"/>
      <c r="G425" s="96"/>
    </row>
    <row r="426" spans="1:7" ht="24.75" x14ac:dyDescent="0.5">
      <c r="A426" s="285" t="s">
        <v>429</v>
      </c>
      <c r="B426" s="97"/>
      <c r="C426" s="97"/>
      <c r="D426" s="97"/>
      <c r="E426" s="97"/>
      <c r="F426" s="97"/>
      <c r="G426" s="96"/>
    </row>
    <row r="427" spans="1:7" ht="21" x14ac:dyDescent="0.4">
      <c r="A427" s="191">
        <f>B11</f>
        <v>43819</v>
      </c>
      <c r="B427" s="96"/>
      <c r="C427" s="96"/>
      <c r="D427" s="96"/>
      <c r="E427" s="90"/>
      <c r="F427" s="96"/>
      <c r="G427" s="96"/>
    </row>
    <row r="428" spans="1:7" ht="21" x14ac:dyDescent="0.4">
      <c r="A428" s="373" t="s">
        <v>28</v>
      </c>
      <c r="B428" s="375" t="s">
        <v>29</v>
      </c>
      <c r="C428" s="375"/>
      <c r="D428" s="375" t="s">
        <v>42</v>
      </c>
      <c r="E428" s="376" t="s">
        <v>264</v>
      </c>
      <c r="F428" s="376" t="s">
        <v>295</v>
      </c>
      <c r="G428" s="96"/>
    </row>
    <row r="429" spans="1:7" ht="21" x14ac:dyDescent="0.4">
      <c r="A429" s="373"/>
      <c r="B429" s="100" t="s">
        <v>32</v>
      </c>
      <c r="C429" s="100" t="s">
        <v>31</v>
      </c>
      <c r="D429" s="375"/>
      <c r="E429" s="376"/>
      <c r="F429" s="376"/>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63" x14ac:dyDescent="0.4">
      <c r="A444" s="103" t="s">
        <v>216</v>
      </c>
      <c r="B444" s="104">
        <v>1</v>
      </c>
      <c r="C444" s="104"/>
      <c r="D444" s="105" t="s">
        <v>624</v>
      </c>
      <c r="E444" s="105" t="s">
        <v>625</v>
      </c>
      <c r="F444" s="105"/>
      <c r="G444" s="96"/>
    </row>
    <row r="445" spans="1:7" ht="63" x14ac:dyDescent="0.4">
      <c r="A445" s="333" t="s">
        <v>272</v>
      </c>
      <c r="B445" s="104">
        <v>1</v>
      </c>
      <c r="C445" s="118" t="str">
        <f>IF(B445=0, -5, "0")</f>
        <v>0</v>
      </c>
      <c r="D445" s="105" t="s">
        <v>626</v>
      </c>
      <c r="E445" s="105" t="s">
        <v>489</v>
      </c>
      <c r="F445" s="105"/>
      <c r="G445" s="96"/>
    </row>
    <row r="446" spans="1:7" ht="66" customHeight="1" x14ac:dyDescent="0.4">
      <c r="A446" s="103" t="s">
        <v>5</v>
      </c>
      <c r="B446" s="104">
        <v>1</v>
      </c>
      <c r="C446" s="104"/>
      <c r="D446" s="135" t="s">
        <v>654</v>
      </c>
      <c r="E446" s="105" t="s">
        <v>655</v>
      </c>
      <c r="F446" s="105"/>
      <c r="G446" s="96"/>
    </row>
    <row r="447" spans="1:7" ht="21" x14ac:dyDescent="0.4">
      <c r="A447" s="174" t="s">
        <v>350</v>
      </c>
      <c r="B447" s="104">
        <v>2</v>
      </c>
      <c r="C447" s="118" t="str">
        <f>IF(B447=0, -5, "0")</f>
        <v>0</v>
      </c>
      <c r="D447" s="105"/>
      <c r="E447" s="105"/>
      <c r="F447" s="105"/>
      <c r="G447" s="96"/>
    </row>
    <row r="448" spans="1:7" ht="63" x14ac:dyDescent="0.4">
      <c r="A448" s="174" t="s">
        <v>351</v>
      </c>
      <c r="B448" s="104">
        <v>1</v>
      </c>
      <c r="C448" s="140" t="str">
        <f>IF(B448=0, -5, "0")</f>
        <v>0</v>
      </c>
      <c r="D448" s="105" t="s">
        <v>623</v>
      </c>
      <c r="E448" s="105" t="s">
        <v>622</v>
      </c>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397</v>
      </c>
      <c r="B456" s="104">
        <v>2</v>
      </c>
      <c r="C456" s="104"/>
      <c r="D456" s="161"/>
      <c r="E456" s="106"/>
      <c r="F456" s="105"/>
      <c r="G456" s="96"/>
    </row>
    <row r="457" spans="1:7" ht="119.25" customHeight="1" x14ac:dyDescent="0.4">
      <c r="A457" s="195" t="s">
        <v>456</v>
      </c>
      <c r="B457" s="104">
        <v>1</v>
      </c>
      <c r="C457" s="118" t="str">
        <f>IF(B457=0, -10, "0")</f>
        <v>0</v>
      </c>
      <c r="D457" s="105" t="s">
        <v>667</v>
      </c>
      <c r="E457" s="105" t="s">
        <v>619</v>
      </c>
      <c r="F457" s="105"/>
      <c r="G457" s="96"/>
    </row>
    <row r="458" spans="1:7" ht="22.5" x14ac:dyDescent="0.4">
      <c r="A458" s="269"/>
      <c r="B458" s="266"/>
      <c r="C458" s="270"/>
      <c r="D458" s="271"/>
      <c r="E458" s="272"/>
      <c r="F458" s="271"/>
      <c r="G458" s="96"/>
    </row>
    <row r="459" spans="1:7" ht="24.75" x14ac:dyDescent="0.4">
      <c r="A459" s="421" t="s">
        <v>304</v>
      </c>
      <c r="B459" s="421"/>
      <c r="C459" s="421"/>
      <c r="D459" s="421"/>
      <c r="E459" s="421"/>
      <c r="F459" s="421"/>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362</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387</v>
      </c>
      <c r="B465" s="104">
        <v>2</v>
      </c>
      <c r="C465" s="104"/>
      <c r="D465" s="105"/>
      <c r="E465" s="106"/>
      <c r="F465" s="105"/>
      <c r="G465" s="96"/>
    </row>
    <row r="466" spans="1:7" ht="21" x14ac:dyDescent="0.4">
      <c r="A466" s="190" t="s">
        <v>401</v>
      </c>
      <c r="B466" s="104">
        <f>IF(D466=1, 2, IF(AND(D466&lt;1,D466&gt;0), 1, IF(D466=0,"0","NA")))</f>
        <v>2</v>
      </c>
      <c r="C466" s="104"/>
      <c r="D466" s="319">
        <f>IFERROR(E466/F466,"N.A")</f>
        <v>1</v>
      </c>
      <c r="E466" s="321">
        <f>COUNTIF('A3 Exploitation'!F432:F465,"ok")</f>
        <v>1</v>
      </c>
      <c r="F466" s="321">
        <f>COUNTA('A3 Exploitation'!F432:F465)</f>
        <v>1</v>
      </c>
      <c r="G466" s="96"/>
    </row>
    <row r="467" spans="1:7" ht="21" x14ac:dyDescent="0.4">
      <c r="A467" s="108" t="s">
        <v>34</v>
      </c>
      <c r="B467" s="123"/>
      <c r="C467" s="123"/>
      <c r="D467" s="197">
        <f>SUM(B444:C457,B460:C466)</f>
        <v>33</v>
      </c>
      <c r="E467" s="90"/>
      <c r="F467" s="96"/>
      <c r="G467" s="96"/>
    </row>
    <row r="468" spans="1:7" ht="21" x14ac:dyDescent="0.4">
      <c r="A468" s="108" t="s">
        <v>33</v>
      </c>
      <c r="B468" s="109"/>
      <c r="C468" s="110"/>
      <c r="D468" s="111">
        <f>D467/(COUNT(B444:C457,B460:C466)*2)</f>
        <v>0.86842105263157898</v>
      </c>
      <c r="E468" s="90"/>
      <c r="F468" s="96"/>
      <c r="G468" s="96"/>
    </row>
    <row r="469" spans="1:7" ht="21" x14ac:dyDescent="0.4">
      <c r="A469" s="112"/>
      <c r="B469" s="96"/>
      <c r="C469" s="96"/>
      <c r="D469" s="96"/>
      <c r="E469" s="90"/>
      <c r="F469" s="96"/>
      <c r="G469" s="96"/>
    </row>
    <row r="470" spans="1:7" ht="22.5" x14ac:dyDescent="0.45">
      <c r="A470" s="344" t="s">
        <v>430</v>
      </c>
      <c r="B470" s="153"/>
      <c r="C470" s="154"/>
      <c r="D470" s="126">
        <f>SUM(D467,D440)</f>
        <v>49</v>
      </c>
      <c r="E470" s="90"/>
      <c r="F470" s="96"/>
      <c r="G470" s="96"/>
    </row>
    <row r="471" spans="1:7" ht="22.5" x14ac:dyDescent="0.45">
      <c r="A471" s="344" t="s">
        <v>431</v>
      </c>
      <c r="B471" s="153"/>
      <c r="C471" s="154"/>
      <c r="D471" s="127">
        <f>D470/(COUNT(B444:C457,B432:C439,B460:C466)*2)</f>
        <v>0.90740740740740744</v>
      </c>
      <c r="E471" s="90"/>
      <c r="F471" s="96"/>
      <c r="G471" s="96"/>
    </row>
    <row r="472" spans="1:7" ht="21" x14ac:dyDescent="0.4">
      <c r="A472" s="128"/>
      <c r="B472" s="96"/>
      <c r="C472" s="96"/>
      <c r="D472" s="96"/>
      <c r="E472" s="90"/>
      <c r="F472" s="96"/>
      <c r="G472" s="96"/>
    </row>
    <row r="473" spans="1:7" ht="24.75" x14ac:dyDescent="0.4">
      <c r="A473" s="422" t="s">
        <v>404</v>
      </c>
      <c r="B473" s="422"/>
      <c r="C473" s="422"/>
      <c r="D473" s="422"/>
      <c r="E473" s="422"/>
      <c r="F473" s="422"/>
      <c r="G473" s="96"/>
    </row>
    <row r="474" spans="1:7" ht="21" customHeight="1" x14ac:dyDescent="0.4">
      <c r="A474" s="191">
        <f>B11</f>
        <v>43819</v>
      </c>
      <c r="F474" s="2"/>
      <c r="G474" s="96"/>
    </row>
    <row r="475" spans="1:7" ht="21" x14ac:dyDescent="0.4">
      <c r="A475" s="407" t="s">
        <v>28</v>
      </c>
      <c r="B475" s="408" t="s">
        <v>29</v>
      </c>
      <c r="C475" s="408"/>
      <c r="D475" s="408" t="s">
        <v>42</v>
      </c>
      <c r="E475" s="409" t="s">
        <v>264</v>
      </c>
      <c r="F475" s="409" t="s">
        <v>295</v>
      </c>
      <c r="G475" s="96"/>
    </row>
    <row r="476" spans="1:7" ht="21" x14ac:dyDescent="0.4">
      <c r="A476" s="407"/>
      <c r="B476" s="254" t="s">
        <v>32</v>
      </c>
      <c r="C476" s="254" t="s">
        <v>31</v>
      </c>
      <c r="D476" s="408"/>
      <c r="E476" s="409"/>
      <c r="F476" s="409"/>
      <c r="G476" s="96"/>
    </row>
    <row r="477" spans="1:7" ht="22.5" x14ac:dyDescent="0.4">
      <c r="A477" s="282"/>
      <c r="B477" s="283"/>
      <c r="C477" s="283"/>
      <c r="D477" s="283"/>
      <c r="E477" s="346"/>
      <c r="F477" s="346"/>
      <c r="G477" s="96"/>
    </row>
    <row r="478" spans="1:7" ht="24.75" x14ac:dyDescent="0.4">
      <c r="A478" s="482" t="s">
        <v>52</v>
      </c>
      <c r="B478" s="482"/>
      <c r="C478" s="482"/>
      <c r="D478" s="482"/>
      <c r="E478" s="482"/>
      <c r="F478" s="482"/>
      <c r="G478" s="96"/>
    </row>
    <row r="479" spans="1:7" ht="21" x14ac:dyDescent="0.4">
      <c r="A479" s="164" t="s">
        <v>327</v>
      </c>
      <c r="B479" s="104" t="s">
        <v>30</v>
      </c>
      <c r="C479" s="296"/>
      <c r="D479" s="296"/>
      <c r="E479" s="296"/>
      <c r="F479" s="105"/>
      <c r="G479" s="96"/>
    </row>
    <row r="480" spans="1:7" ht="21" x14ac:dyDescent="0.4">
      <c r="A480" s="164" t="s">
        <v>352</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3" t="s">
        <v>442</v>
      </c>
      <c r="B484" s="484"/>
      <c r="C484" s="484"/>
      <c r="D484" s="484"/>
      <c r="E484" s="484"/>
      <c r="F484" s="484"/>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353</v>
      </c>
      <c r="B487" s="104" t="s">
        <v>30</v>
      </c>
      <c r="C487" s="297"/>
      <c r="D487" s="297"/>
      <c r="E487" s="297"/>
      <c r="F487" s="105"/>
      <c r="G487" s="96"/>
    </row>
    <row r="488" spans="1:7" ht="42" x14ac:dyDescent="0.4">
      <c r="A488" s="337" t="s">
        <v>457</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392</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397</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5" t="s">
        <v>23</v>
      </c>
      <c r="B495" s="486"/>
      <c r="C495" s="486"/>
      <c r="D495" s="486"/>
      <c r="E495" s="486"/>
      <c r="F495" s="487"/>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353</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364</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397</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2"/>
      <c r="B507" s="392"/>
      <c r="C507" s="392"/>
      <c r="D507" s="392"/>
      <c r="E507" s="392"/>
      <c r="F507" s="392"/>
      <c r="G507" s="392"/>
    </row>
    <row r="508" spans="1:7" ht="26.25" customHeight="1" x14ac:dyDescent="0.5">
      <c r="A508" s="288" t="s">
        <v>304</v>
      </c>
      <c r="B508" s="419"/>
      <c r="C508" s="419"/>
      <c r="D508" s="419"/>
      <c r="E508" s="419"/>
      <c r="F508" s="419"/>
      <c r="G508" s="96"/>
    </row>
    <row r="509" spans="1:7" ht="21" x14ac:dyDescent="0.4">
      <c r="A509" s="164" t="s">
        <v>338</v>
      </c>
      <c r="B509" s="104" t="s">
        <v>30</v>
      </c>
      <c r="C509" s="226"/>
      <c r="D509" s="225"/>
      <c r="E509" s="225"/>
      <c r="F509" s="105"/>
      <c r="G509" s="96"/>
    </row>
    <row r="510" spans="1:7" ht="21" x14ac:dyDescent="0.4">
      <c r="A510" s="164" t="s">
        <v>355</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387</v>
      </c>
      <c r="B514" s="104" t="s">
        <v>30</v>
      </c>
      <c r="C514" s="225"/>
      <c r="D514" s="248"/>
      <c r="E514" s="130"/>
      <c r="F514" s="105"/>
      <c r="G514" s="96"/>
    </row>
    <row r="515" spans="1:7" ht="21" x14ac:dyDescent="0.4">
      <c r="A515" s="103" t="s">
        <v>401</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432</v>
      </c>
      <c r="B516" s="317"/>
      <c r="C516" s="318"/>
      <c r="D516" s="247">
        <f>SUM(B509:C515,B485:C493,B479:C482,B496:C506)</f>
        <v>0</v>
      </c>
      <c r="E516" s="90"/>
      <c r="F516" s="96"/>
      <c r="G516" s="96"/>
    </row>
    <row r="517" spans="1:7" ht="21" customHeight="1" x14ac:dyDescent="0.45">
      <c r="A517" s="344" t="s">
        <v>433</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20" t="s">
        <v>97</v>
      </c>
      <c r="B520" s="420"/>
      <c r="C520" s="420"/>
      <c r="D520" s="420"/>
      <c r="E520" s="420"/>
      <c r="F520" s="420"/>
      <c r="G520" s="96"/>
    </row>
    <row r="521" spans="1:7" ht="22.5" customHeight="1" x14ac:dyDescent="0.4">
      <c r="A521" s="191">
        <f>B11</f>
        <v>43819</v>
      </c>
      <c r="B521" s="96"/>
      <c r="C521" s="96"/>
      <c r="D521" s="114"/>
      <c r="E521" s="114"/>
      <c r="F521" s="114"/>
      <c r="G521" s="96"/>
    </row>
    <row r="522" spans="1:7" ht="21" x14ac:dyDescent="0.4">
      <c r="A522" s="414" t="s">
        <v>28</v>
      </c>
      <c r="B522" s="374" t="s">
        <v>29</v>
      </c>
      <c r="C522" s="416"/>
      <c r="D522" s="375" t="s">
        <v>42</v>
      </c>
      <c r="E522" s="376" t="s">
        <v>264</v>
      </c>
      <c r="F522" s="376" t="s">
        <v>295</v>
      </c>
      <c r="G522" s="96"/>
    </row>
    <row r="523" spans="1:7" ht="21" x14ac:dyDescent="0.4">
      <c r="A523" s="415"/>
      <c r="B523" s="249" t="s">
        <v>32</v>
      </c>
      <c r="C523" s="250" t="s">
        <v>31</v>
      </c>
      <c r="D523" s="375"/>
      <c r="E523" s="376"/>
      <c r="F523" s="376"/>
      <c r="G523" s="96"/>
    </row>
    <row r="524" spans="1:7" ht="22.5" x14ac:dyDescent="0.4">
      <c r="A524" s="286"/>
      <c r="B524" s="287"/>
      <c r="C524" s="287"/>
      <c r="D524" s="283"/>
      <c r="E524" s="346"/>
      <c r="F524" s="346"/>
      <c r="G524" s="96"/>
    </row>
    <row r="525" spans="1:7" ht="24.75" x14ac:dyDescent="0.4">
      <c r="A525" s="289" t="s">
        <v>17</v>
      </c>
      <c r="B525" s="251"/>
      <c r="C525" s="417"/>
      <c r="D525" s="417"/>
      <c r="E525" s="417"/>
      <c r="F525" s="418"/>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368</v>
      </c>
      <c r="B531" s="104">
        <v>2</v>
      </c>
      <c r="C531" s="137"/>
      <c r="D531" s="105"/>
      <c r="E531" s="106"/>
      <c r="F531" s="105"/>
      <c r="G531" s="96"/>
    </row>
    <row r="532" spans="1:7" ht="21" customHeight="1" x14ac:dyDescent="0.4">
      <c r="A532" s="380" t="s">
        <v>34</v>
      </c>
      <c r="B532" s="381"/>
      <c r="C532" s="382"/>
      <c r="D532" s="315">
        <f>SUM(B526:C531)</f>
        <v>12</v>
      </c>
      <c r="E532" s="202"/>
      <c r="F532" s="202"/>
      <c r="G532" s="96"/>
    </row>
    <row r="533" spans="1:7" ht="21" customHeight="1" x14ac:dyDescent="0.4">
      <c r="A533" s="380" t="s">
        <v>33</v>
      </c>
      <c r="B533" s="381"/>
      <c r="C533" s="382"/>
      <c r="D533" s="298">
        <f>D532/(COUNT(B526:C531)*2)</f>
        <v>1</v>
      </c>
      <c r="E533" s="202"/>
      <c r="F533" s="202"/>
      <c r="G533" s="96"/>
    </row>
    <row r="534" spans="1:7" ht="21" x14ac:dyDescent="0.4">
      <c r="A534" s="406"/>
      <c r="B534" s="406"/>
      <c r="C534" s="406"/>
      <c r="D534" s="406"/>
      <c r="E534" s="406"/>
      <c r="F534" s="406"/>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8.75" customHeight="1" x14ac:dyDescent="0.4">
      <c r="A537" s="103" t="s">
        <v>202</v>
      </c>
      <c r="B537" s="104">
        <v>1</v>
      </c>
      <c r="C537" s="104"/>
      <c r="D537" s="209" t="s">
        <v>618</v>
      </c>
      <c r="E537" s="209" t="s">
        <v>668</v>
      </c>
      <c r="F537" s="105"/>
      <c r="G537" s="96"/>
    </row>
    <row r="538" spans="1:7" ht="21" x14ac:dyDescent="0.4">
      <c r="A538" s="103" t="s">
        <v>288</v>
      </c>
      <c r="B538" s="104">
        <v>2</v>
      </c>
      <c r="C538" s="104"/>
      <c r="D538" s="135"/>
      <c r="E538" s="106"/>
      <c r="F538" s="105"/>
      <c r="G538" s="96"/>
    </row>
    <row r="539" spans="1:7" ht="84" x14ac:dyDescent="0.4">
      <c r="A539" s="103" t="s">
        <v>113</v>
      </c>
      <c r="B539" s="104">
        <v>1</v>
      </c>
      <c r="C539" s="104"/>
      <c r="D539" s="161" t="s">
        <v>616</v>
      </c>
      <c r="E539" s="105" t="s">
        <v>617</v>
      </c>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405</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0"/>
      <c r="B546" s="411"/>
      <c r="C546" s="411"/>
      <c r="D546" s="411"/>
      <c r="E546" s="411"/>
      <c r="F546" s="411"/>
      <c r="G546" s="411"/>
    </row>
    <row r="547" spans="1:7" ht="35.25" customHeight="1" x14ac:dyDescent="0.4">
      <c r="A547" s="290" t="s">
        <v>304</v>
      </c>
      <c r="B547" s="265"/>
      <c r="C547" s="412"/>
      <c r="D547" s="412"/>
      <c r="E547" s="412"/>
      <c r="F547" s="413"/>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361</v>
      </c>
      <c r="B550" s="104">
        <v>2</v>
      </c>
      <c r="C550" s="137"/>
      <c r="D550" s="105"/>
      <c r="E550" s="106"/>
      <c r="F550" s="105"/>
      <c r="G550" s="96"/>
    </row>
    <row r="551" spans="1:7" ht="21" x14ac:dyDescent="0.4">
      <c r="A551" s="152" t="s">
        <v>362</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387</v>
      </c>
      <c r="B554" s="104">
        <v>2</v>
      </c>
      <c r="C554" s="118"/>
      <c r="D554" s="240"/>
      <c r="E554" s="106"/>
      <c r="F554" s="105"/>
      <c r="G554" s="96"/>
    </row>
    <row r="555" spans="1:7" ht="21" x14ac:dyDescent="0.4">
      <c r="A555" s="107" t="s">
        <v>401</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88" t="s">
        <v>34</v>
      </c>
      <c r="B556" s="388"/>
      <c r="C556" s="400"/>
      <c r="D556" s="345">
        <f>SUM(B548:C555,B536:C545)</f>
        <v>28</v>
      </c>
      <c r="E556" s="90"/>
      <c r="F556" s="96"/>
      <c r="G556" s="96"/>
    </row>
    <row r="557" spans="1:7" ht="21" x14ac:dyDescent="0.4">
      <c r="A557" s="388" t="s">
        <v>33</v>
      </c>
      <c r="B557" s="388"/>
      <c r="C557" s="388"/>
      <c r="D557" s="298">
        <f>D556/(COUNT(B548:C555,B536:C545)*2)</f>
        <v>0.93333333333333335</v>
      </c>
      <c r="E557" s="90"/>
      <c r="F557" s="96"/>
      <c r="G557" s="96"/>
    </row>
    <row r="558" spans="1:7" ht="21" x14ac:dyDescent="0.4">
      <c r="A558" s="112"/>
      <c r="B558" s="96"/>
      <c r="C558" s="96"/>
      <c r="D558" s="96"/>
      <c r="E558" s="90"/>
      <c r="F558" s="96"/>
      <c r="G558" s="96"/>
    </row>
    <row r="559" spans="1:7" ht="22.5" x14ac:dyDescent="0.45">
      <c r="A559" s="344" t="s">
        <v>434</v>
      </c>
      <c r="B559" s="153"/>
      <c r="C559" s="154"/>
      <c r="D559" s="126">
        <f>SUM(D556,D532)</f>
        <v>40</v>
      </c>
      <c r="E559" s="90"/>
      <c r="F559" s="96"/>
      <c r="G559" s="96"/>
    </row>
    <row r="560" spans="1:7" ht="21" customHeight="1" x14ac:dyDescent="0.45">
      <c r="A560" s="344" t="s">
        <v>435</v>
      </c>
      <c r="B560" s="153"/>
      <c r="C560" s="154"/>
      <c r="D560" s="127">
        <f>D559/(COUNT(B536:C545,B526:C531,B548:C555)*2)</f>
        <v>0.95238095238095233</v>
      </c>
      <c r="E560" s="239"/>
      <c r="F560" s="239"/>
      <c r="G560" s="96"/>
    </row>
    <row r="561" spans="1:7" ht="21" customHeight="1" x14ac:dyDescent="0.4">
      <c r="A561" s="128"/>
      <c r="B561" s="96"/>
      <c r="C561" s="96"/>
      <c r="D561" s="96"/>
      <c r="E561" s="90"/>
      <c r="F561" s="96"/>
      <c r="G561" s="96"/>
    </row>
    <row r="562" spans="1:7" ht="21" x14ac:dyDescent="0.4">
      <c r="A562" s="406"/>
      <c r="B562" s="406"/>
      <c r="C562" s="406"/>
      <c r="D562" s="406"/>
      <c r="E562" s="406"/>
      <c r="F562" s="406"/>
      <c r="G562" s="96"/>
    </row>
    <row r="563" spans="1:7" ht="22.5" x14ac:dyDescent="0.45">
      <c r="A563" s="387" t="s">
        <v>19</v>
      </c>
      <c r="B563" s="387"/>
      <c r="C563" s="387"/>
      <c r="D563" s="387"/>
      <c r="E563" s="387"/>
      <c r="F563" s="387"/>
      <c r="G563" s="96"/>
    </row>
    <row r="564" spans="1:7" ht="22.5" x14ac:dyDescent="0.4">
      <c r="A564" s="198">
        <f>B11</f>
        <v>43819</v>
      </c>
      <c r="B564" s="96"/>
      <c r="C564" s="96"/>
      <c r="D564" s="280"/>
      <c r="E564" s="280"/>
      <c r="F564" s="280"/>
      <c r="G564" s="96"/>
    </row>
    <row r="565" spans="1:7" ht="21" x14ac:dyDescent="0.4">
      <c r="A565" s="407" t="s">
        <v>28</v>
      </c>
      <c r="B565" s="408" t="s">
        <v>29</v>
      </c>
      <c r="C565" s="408"/>
      <c r="D565" s="408" t="s">
        <v>42</v>
      </c>
      <c r="E565" s="409" t="s">
        <v>264</v>
      </c>
      <c r="F565" s="409" t="s">
        <v>295</v>
      </c>
      <c r="G565" s="96"/>
    </row>
    <row r="566" spans="1:7" ht="21" x14ac:dyDescent="0.4">
      <c r="A566" s="407"/>
      <c r="B566" s="254" t="s">
        <v>32</v>
      </c>
      <c r="C566" s="254" t="s">
        <v>31</v>
      </c>
      <c r="D566" s="408"/>
      <c r="E566" s="409"/>
      <c r="F566" s="409"/>
      <c r="G566" s="96"/>
    </row>
    <row r="567" spans="1:7" ht="22.5" x14ac:dyDescent="0.4">
      <c r="A567" s="291"/>
      <c r="B567" s="292"/>
      <c r="C567" s="292"/>
      <c r="D567" s="292"/>
      <c r="E567" s="268"/>
      <c r="F567" s="293"/>
      <c r="G567" s="96"/>
    </row>
    <row r="568" spans="1:7" ht="24.75" x14ac:dyDescent="0.4">
      <c r="A568" s="397" t="s">
        <v>10</v>
      </c>
      <c r="B568" s="398"/>
      <c r="C568" s="398"/>
      <c r="D568" s="398"/>
      <c r="E568" s="398"/>
      <c r="F568" s="399"/>
      <c r="G568" s="96"/>
    </row>
    <row r="569" spans="1:7" ht="21" x14ac:dyDescent="0.4">
      <c r="A569" s="103" t="s">
        <v>86</v>
      </c>
      <c r="B569" s="104">
        <v>2</v>
      </c>
      <c r="C569" s="104"/>
      <c r="D569" s="105"/>
      <c r="E569" s="106"/>
      <c r="F569" s="105"/>
      <c r="G569" s="96"/>
    </row>
    <row r="570" spans="1:7" ht="105" x14ac:dyDescent="0.4">
      <c r="A570" s="103" t="s">
        <v>45</v>
      </c>
      <c r="B570" s="104">
        <v>1</v>
      </c>
      <c r="C570" s="104"/>
      <c r="D570" s="105" t="s">
        <v>629</v>
      </c>
      <c r="E570" s="105" t="s">
        <v>669</v>
      </c>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379</v>
      </c>
      <c r="B576" s="104">
        <v>2</v>
      </c>
      <c r="C576" s="118" t="str">
        <f>IF(B576=0, -5, "0")</f>
        <v>0</v>
      </c>
      <c r="D576" s="240"/>
      <c r="E576" s="106"/>
      <c r="F576" s="105"/>
      <c r="G576" s="96"/>
    </row>
    <row r="577" spans="1:7" ht="120.75" customHeight="1" x14ac:dyDescent="0.4">
      <c r="A577" s="103" t="s">
        <v>217</v>
      </c>
      <c r="B577" s="104">
        <v>1</v>
      </c>
      <c r="C577" s="104"/>
      <c r="D577" s="105" t="s">
        <v>631</v>
      </c>
      <c r="E577" s="105" t="s">
        <v>630</v>
      </c>
      <c r="F577" s="105"/>
      <c r="G577" s="96"/>
    </row>
    <row r="578" spans="1:7" ht="21" x14ac:dyDescent="0.4">
      <c r="A578" s="388" t="s">
        <v>34</v>
      </c>
      <c r="B578" s="388"/>
      <c r="C578" s="400"/>
      <c r="D578" s="345">
        <f>SUM(B569:C577)</f>
        <v>16</v>
      </c>
      <c r="E578" s="90"/>
      <c r="F578" s="96"/>
      <c r="G578" s="96"/>
    </row>
    <row r="579" spans="1:7" ht="21" x14ac:dyDescent="0.4">
      <c r="A579" s="388" t="s">
        <v>33</v>
      </c>
      <c r="B579" s="388"/>
      <c r="C579" s="388"/>
      <c r="D579" s="298">
        <f>D578/(COUNT(B569:C577)*2)</f>
        <v>0.88888888888888884</v>
      </c>
      <c r="E579" s="90"/>
      <c r="F579" s="96"/>
      <c r="G579" s="96"/>
    </row>
    <row r="580" spans="1:7" ht="21" x14ac:dyDescent="0.4">
      <c r="A580" s="299"/>
      <c r="B580" s="300"/>
      <c r="C580" s="300"/>
      <c r="D580" s="301"/>
      <c r="E580" s="90"/>
      <c r="F580" s="96"/>
      <c r="G580" s="96"/>
    </row>
    <row r="581" spans="1:7" ht="39.75" customHeight="1" x14ac:dyDescent="0.4">
      <c r="A581" s="401" t="s">
        <v>23</v>
      </c>
      <c r="B581" s="402"/>
      <c r="C581" s="402"/>
      <c r="D581" s="402"/>
      <c r="E581" s="402"/>
      <c r="F581" s="403"/>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04" t="s">
        <v>369</v>
      </c>
      <c r="B588" s="405"/>
      <c r="C588" s="405"/>
      <c r="D588" s="405"/>
      <c r="E588" s="405"/>
      <c r="F588" s="405"/>
      <c r="G588" s="405"/>
    </row>
    <row r="589" spans="1:7" ht="21" x14ac:dyDescent="0.4">
      <c r="A589" s="107" t="s">
        <v>322</v>
      </c>
      <c r="B589" s="104">
        <v>2</v>
      </c>
      <c r="C589" s="212"/>
      <c r="D589" s="141"/>
      <c r="E589" s="106"/>
      <c r="F589" s="105"/>
      <c r="G589" s="96"/>
    </row>
    <row r="590" spans="1:7" ht="21" x14ac:dyDescent="0.4">
      <c r="A590" s="139" t="s">
        <v>379</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362</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387</v>
      </c>
      <c r="B594" s="104">
        <v>2</v>
      </c>
      <c r="C594" s="104"/>
      <c r="D594" s="240"/>
      <c r="E594" s="106"/>
      <c r="F594" s="105"/>
      <c r="G594" s="96"/>
    </row>
    <row r="595" spans="1:7" ht="21" x14ac:dyDescent="0.4">
      <c r="A595" s="133" t="s">
        <v>426</v>
      </c>
      <c r="B595" s="104">
        <f>IF(D595=1, 2, IF(AND(D595&lt;1,D595&gt;0), 1, IF(D595=0,"0","NA")))</f>
        <v>2</v>
      </c>
      <c r="C595" s="104"/>
      <c r="D595" s="319">
        <f>IFERROR(E595/F595,"N.A")</f>
        <v>1</v>
      </c>
      <c r="E595" s="321">
        <f>COUNTIF('A3 Exploitation'!F569:F594,"ok")</f>
        <v>1</v>
      </c>
      <c r="F595" s="321">
        <f>COUNTA('A3 Exploitation'!F569:F594)</f>
        <v>1</v>
      </c>
      <c r="G595" s="96"/>
    </row>
    <row r="596" spans="1:7" ht="21" x14ac:dyDescent="0.4">
      <c r="A596" s="388" t="s">
        <v>34</v>
      </c>
      <c r="B596" s="388"/>
      <c r="C596" s="400"/>
      <c r="D596" s="345">
        <f>SUM(B589:C595,B582:C587)</f>
        <v>22</v>
      </c>
      <c r="E596" s="90"/>
      <c r="F596" s="96"/>
      <c r="G596" s="96"/>
    </row>
    <row r="597" spans="1:7" ht="21" x14ac:dyDescent="0.4">
      <c r="A597" s="388" t="s">
        <v>33</v>
      </c>
      <c r="B597" s="388"/>
      <c r="C597" s="388"/>
      <c r="D597" s="298">
        <f>D596/(COUNT(B582:C587,B589:C595)*2)</f>
        <v>1</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38</v>
      </c>
      <c r="E599" s="239"/>
      <c r="F599" s="239"/>
      <c r="G599" s="96"/>
    </row>
    <row r="600" spans="1:7" ht="22.5" x14ac:dyDescent="0.45">
      <c r="A600" s="394" t="s">
        <v>168</v>
      </c>
      <c r="B600" s="395"/>
      <c r="C600" s="396"/>
      <c r="D600" s="127">
        <f>D599/(COUNT(B569:C577,B589:C595,B582:C587)*2)</f>
        <v>0.95</v>
      </c>
      <c r="E600" s="90"/>
      <c r="F600" s="96"/>
      <c r="G600" s="96"/>
    </row>
    <row r="601" spans="1:7" ht="21" x14ac:dyDescent="0.4">
      <c r="A601" s="128"/>
      <c r="B601" s="96"/>
      <c r="C601" s="96"/>
      <c r="G601" s="96"/>
    </row>
    <row r="602" spans="1:7" ht="19.5" customHeight="1" x14ac:dyDescent="0.45">
      <c r="A602" s="387" t="s">
        <v>8</v>
      </c>
      <c r="B602" s="387"/>
      <c r="C602" s="387"/>
      <c r="D602" s="387"/>
      <c r="E602" s="387"/>
      <c r="F602" s="387"/>
      <c r="G602" s="96"/>
    </row>
    <row r="603" spans="1:7" ht="22.5" x14ac:dyDescent="0.4">
      <c r="A603" s="129">
        <f>B11</f>
        <v>43819</v>
      </c>
      <c r="B603" s="96"/>
      <c r="C603" s="96"/>
      <c r="D603" s="114"/>
      <c r="E603" s="114"/>
      <c r="F603" s="114"/>
      <c r="G603" s="96"/>
    </row>
    <row r="604" spans="1:7" ht="21" x14ac:dyDescent="0.4">
      <c r="A604" s="373" t="s">
        <v>28</v>
      </c>
      <c r="B604" s="375" t="s">
        <v>29</v>
      </c>
      <c r="C604" s="375"/>
      <c r="D604" s="375" t="s">
        <v>42</v>
      </c>
      <c r="E604" s="376" t="s">
        <v>264</v>
      </c>
      <c r="F604" s="376" t="s">
        <v>295</v>
      </c>
      <c r="G604" s="96"/>
    </row>
    <row r="605" spans="1:7" ht="18.75" customHeight="1" x14ac:dyDescent="0.4">
      <c r="A605" s="373"/>
      <c r="B605" s="100" t="s">
        <v>32</v>
      </c>
      <c r="C605" s="100" t="s">
        <v>31</v>
      </c>
      <c r="D605" s="375"/>
      <c r="E605" s="376"/>
      <c r="F605" s="376"/>
      <c r="G605" s="96"/>
    </row>
    <row r="606" spans="1:7" ht="18.75" customHeight="1" x14ac:dyDescent="0.4">
      <c r="A606" s="282"/>
      <c r="B606" s="283"/>
      <c r="C606" s="283"/>
      <c r="D606" s="283"/>
      <c r="E606" s="346"/>
      <c r="F606" s="346"/>
      <c r="G606" s="96"/>
    </row>
    <row r="607" spans="1:7" ht="24.75" x14ac:dyDescent="0.4">
      <c r="A607" s="284" t="s">
        <v>90</v>
      </c>
      <c r="B607" s="114"/>
      <c r="C607" s="378"/>
      <c r="D607" s="378"/>
      <c r="E607" s="378"/>
      <c r="F607" s="379"/>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436</v>
      </c>
      <c r="B615" s="104">
        <v>2</v>
      </c>
      <c r="C615" s="118" t="str">
        <f>IF(B615=0, -10, "0")</f>
        <v>0</v>
      </c>
      <c r="D615" s="105"/>
      <c r="E615" s="106"/>
      <c r="F615" s="105"/>
      <c r="G615" s="96"/>
    </row>
    <row r="616" spans="1:7" ht="21" x14ac:dyDescent="0.4">
      <c r="A616" s="388" t="s">
        <v>34</v>
      </c>
      <c r="B616" s="388"/>
      <c r="C616" s="388"/>
      <c r="D616" s="345">
        <f>SUM(B608:C615)</f>
        <v>16</v>
      </c>
      <c r="E616" s="389"/>
      <c r="F616" s="390"/>
      <c r="G616" s="96"/>
    </row>
    <row r="617" spans="1:7" ht="21" x14ac:dyDescent="0.4">
      <c r="A617" s="388" t="s">
        <v>33</v>
      </c>
      <c r="B617" s="388"/>
      <c r="C617" s="388"/>
      <c r="D617" s="298">
        <f>D616/(COUNT(B608:C615)*2)</f>
        <v>1</v>
      </c>
      <c r="E617" s="391"/>
      <c r="F617" s="392"/>
      <c r="G617" s="96"/>
    </row>
    <row r="618" spans="1:7" ht="21" x14ac:dyDescent="0.4">
      <c r="A618" s="128"/>
      <c r="B618" s="96"/>
      <c r="C618" s="393"/>
      <c r="D618" s="393"/>
      <c r="E618" s="393"/>
      <c r="F618" s="393"/>
      <c r="G618" s="96"/>
    </row>
    <row r="619" spans="1:7" ht="18.75" customHeight="1" x14ac:dyDescent="0.4">
      <c r="A619" s="284" t="s">
        <v>458</v>
      </c>
      <c r="B619" s="114"/>
      <c r="C619" s="102"/>
      <c r="D619" s="102"/>
      <c r="E619" s="102"/>
      <c r="F619" s="102"/>
      <c r="G619" s="96"/>
    </row>
    <row r="620" spans="1:7" ht="84" x14ac:dyDescent="0.4">
      <c r="A620" s="103" t="s">
        <v>83</v>
      </c>
      <c r="B620" s="104">
        <v>1</v>
      </c>
      <c r="C620" s="104"/>
      <c r="D620" s="156" t="s">
        <v>627</v>
      </c>
      <c r="E620" s="105" t="s">
        <v>628</v>
      </c>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399</v>
      </c>
      <c r="B625" s="104">
        <v>2</v>
      </c>
      <c r="C625" s="118"/>
      <c r="D625" s="55"/>
      <c r="E625" s="106"/>
      <c r="F625" s="105"/>
      <c r="G625" s="96"/>
    </row>
    <row r="626" spans="1:16382" ht="22.5" customHeight="1" x14ac:dyDescent="0.4">
      <c r="A626" s="163" t="s">
        <v>398</v>
      </c>
      <c r="B626" s="104">
        <v>2</v>
      </c>
      <c r="C626" s="118"/>
      <c r="D626" s="55"/>
      <c r="E626" s="106"/>
      <c r="F626" s="105"/>
      <c r="G626" s="96"/>
    </row>
    <row r="627" spans="1:16382" ht="49.5" customHeight="1" x14ac:dyDescent="0.4">
      <c r="A627" s="173" t="s">
        <v>436</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0" t="s">
        <v>34</v>
      </c>
      <c r="B629" s="381"/>
      <c r="C629" s="382"/>
      <c r="D629" s="201">
        <f>SUM(B620:C628)</f>
        <v>17</v>
      </c>
      <c r="E629" s="258"/>
      <c r="F629" s="258"/>
      <c r="G629" s="256"/>
    </row>
    <row r="630" spans="1:16382" ht="22.5" x14ac:dyDescent="0.4">
      <c r="A630" s="108" t="s">
        <v>33</v>
      </c>
      <c r="B630" s="109"/>
      <c r="C630" s="109"/>
      <c r="D630" s="111">
        <f>D629/(COUNT(B620:C628)*2)</f>
        <v>0.94444444444444442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8"/>
      <c r="D632" s="378"/>
      <c r="E632" s="378"/>
      <c r="F632" s="379"/>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399</v>
      </c>
      <c r="B637" s="104">
        <v>2</v>
      </c>
      <c r="C637" s="104"/>
      <c r="D637" s="55"/>
      <c r="E637" s="106"/>
      <c r="F637" s="105"/>
      <c r="G637" s="96"/>
    </row>
    <row r="638" spans="1:16382" ht="21" x14ac:dyDescent="0.4">
      <c r="A638" s="163" t="s">
        <v>398</v>
      </c>
      <c r="B638" s="104">
        <v>2</v>
      </c>
      <c r="C638" s="118"/>
      <c r="D638" s="55"/>
      <c r="E638" s="106"/>
      <c r="F638" s="105"/>
      <c r="G638" s="96"/>
    </row>
    <row r="639" spans="1:16382" ht="22.5" x14ac:dyDescent="0.4">
      <c r="A639" s="380" t="s">
        <v>34</v>
      </c>
      <c r="B639" s="381"/>
      <c r="C639" s="382"/>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3"/>
      <c r="B641" s="383"/>
      <c r="C641" s="383"/>
      <c r="D641" s="383"/>
      <c r="E641" s="383"/>
      <c r="F641" s="383"/>
      <c r="G641" s="383"/>
    </row>
    <row r="642" spans="1:7" ht="24.75" x14ac:dyDescent="0.4">
      <c r="A642" s="284" t="s">
        <v>26</v>
      </c>
      <c r="B642" s="378"/>
      <c r="C642" s="378"/>
      <c r="D642" s="378"/>
      <c r="E642" s="378"/>
      <c r="F642" s="379"/>
      <c r="G642" s="90"/>
    </row>
    <row r="643" spans="1:7" ht="21" x14ac:dyDescent="0.4">
      <c r="A643" s="133" t="s">
        <v>221</v>
      </c>
      <c r="B643" s="104">
        <v>2</v>
      </c>
      <c r="C643" s="104"/>
      <c r="D643" s="135"/>
      <c r="E643" s="106"/>
      <c r="F643" s="105"/>
      <c r="G643" s="90"/>
    </row>
    <row r="644" spans="1:7" ht="21" x14ac:dyDescent="0.4">
      <c r="A644" s="163" t="s">
        <v>399</v>
      </c>
      <c r="B644" s="104">
        <v>2</v>
      </c>
      <c r="C644" s="118"/>
      <c r="D644" s="135"/>
      <c r="E644" s="106"/>
      <c r="F644" s="105"/>
      <c r="G644" s="90"/>
    </row>
    <row r="645" spans="1:7" ht="21" x14ac:dyDescent="0.4">
      <c r="A645" s="163" t="s">
        <v>398</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18.7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4" t="s">
        <v>304</v>
      </c>
      <c r="B650" s="385"/>
      <c r="C650" s="385"/>
      <c r="D650" s="385"/>
      <c r="E650" s="385"/>
      <c r="F650" s="386"/>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63" x14ac:dyDescent="0.4">
      <c r="A653" s="130" t="s">
        <v>362</v>
      </c>
      <c r="B653" s="104">
        <v>1</v>
      </c>
      <c r="C653" s="104"/>
      <c r="D653" s="135" t="s">
        <v>597</v>
      </c>
      <c r="E653" s="105" t="s">
        <v>670</v>
      </c>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387</v>
      </c>
      <c r="B656" s="104">
        <v>2</v>
      </c>
      <c r="C656" s="118"/>
      <c r="D656" s="55"/>
      <c r="E656" s="55"/>
      <c r="F656" s="105"/>
      <c r="G656" s="96"/>
    </row>
    <row r="657" spans="1:7" ht="21" x14ac:dyDescent="0.4">
      <c r="A657" s="103" t="s">
        <v>401</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21</v>
      </c>
      <c r="E658" s="90"/>
      <c r="F658" s="96"/>
      <c r="G658" s="96"/>
    </row>
    <row r="659" spans="1:7" ht="21" x14ac:dyDescent="0.4">
      <c r="A659" s="108" t="s">
        <v>33</v>
      </c>
      <c r="B659" s="109"/>
      <c r="C659" s="110"/>
      <c r="D659" s="111">
        <f>D658/(COUNT(B651:C657,B643:C649)*2)</f>
        <v>0.95454545454545459</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66</v>
      </c>
      <c r="E661" s="90"/>
      <c r="F661" s="96"/>
      <c r="G661" s="96"/>
    </row>
    <row r="662" spans="1:7" ht="22.5" x14ac:dyDescent="0.45">
      <c r="A662" s="344" t="s">
        <v>169</v>
      </c>
      <c r="B662" s="153"/>
      <c r="C662" s="154"/>
      <c r="D662" s="127">
        <f>D661/(COUNT(B651:C657,B620:C628,B633:C638,B608:C615,B643:C649)*2)</f>
        <v>0.97058823529411764</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7" t="s">
        <v>467</v>
      </c>
      <c r="B665" s="387"/>
      <c r="C665" s="387"/>
      <c r="D665" s="387"/>
      <c r="E665" s="387"/>
      <c r="F665" s="387"/>
      <c r="G665" s="96"/>
    </row>
    <row r="666" spans="1:7" ht="21" x14ac:dyDescent="0.4">
      <c r="A666" s="198">
        <f>B11</f>
        <v>43819</v>
      </c>
      <c r="B666" s="96"/>
      <c r="C666" s="96"/>
      <c r="D666" s="96"/>
      <c r="E666" s="90"/>
      <c r="F666" s="96"/>
      <c r="G666" s="96"/>
    </row>
    <row r="667" spans="1:7" ht="21.75" customHeight="1" x14ac:dyDescent="0.4">
      <c r="A667" s="373" t="s">
        <v>28</v>
      </c>
      <c r="B667" s="375" t="s">
        <v>29</v>
      </c>
      <c r="C667" s="375"/>
      <c r="D667" s="375" t="s">
        <v>42</v>
      </c>
      <c r="E667" s="376" t="s">
        <v>264</v>
      </c>
      <c r="F667" s="376" t="s">
        <v>295</v>
      </c>
      <c r="G667" s="96"/>
    </row>
    <row r="668" spans="1:7" ht="21" x14ac:dyDescent="0.4">
      <c r="A668" s="373"/>
      <c r="B668" s="100" t="s">
        <v>32</v>
      </c>
      <c r="C668" s="100" t="s">
        <v>31</v>
      </c>
      <c r="D668" s="375"/>
      <c r="E668" s="376"/>
      <c r="F668" s="376"/>
      <c r="G668" s="96"/>
    </row>
    <row r="669" spans="1:7" ht="22.5" x14ac:dyDescent="0.4">
      <c r="A669" s="282"/>
      <c r="B669" s="283"/>
      <c r="C669" s="283"/>
      <c r="D669" s="283"/>
      <c r="E669" s="346"/>
      <c r="F669" s="346"/>
      <c r="G669" s="96"/>
    </row>
    <row r="670" spans="1:7" ht="21" x14ac:dyDescent="0.4">
      <c r="A670" s="103" t="s">
        <v>371</v>
      </c>
      <c r="B670" s="104">
        <v>2</v>
      </c>
      <c r="C670" s="104"/>
      <c r="D670" s="105"/>
      <c r="E670" s="106"/>
      <c r="F670" s="105"/>
      <c r="G670" s="96"/>
    </row>
    <row r="671" spans="1:7" ht="21" x14ac:dyDescent="0.4">
      <c r="A671" s="103" t="s">
        <v>347</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42" x14ac:dyDescent="0.4">
      <c r="A674" s="103" t="s">
        <v>66</v>
      </c>
      <c r="B674" s="104">
        <v>1</v>
      </c>
      <c r="C674" s="104"/>
      <c r="D674" s="207" t="s">
        <v>656</v>
      </c>
      <c r="E674" s="106" t="s">
        <v>572</v>
      </c>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372</v>
      </c>
      <c r="B678" s="104">
        <v>2</v>
      </c>
      <c r="C678" s="159"/>
      <c r="D678" s="222"/>
      <c r="E678" s="210"/>
      <c r="F678" s="105"/>
      <c r="G678" s="96"/>
    </row>
    <row r="679" spans="1:7" ht="21" x14ac:dyDescent="0.4">
      <c r="A679" s="107" t="s">
        <v>381</v>
      </c>
      <c r="B679" s="104">
        <v>2</v>
      </c>
      <c r="C679" s="159"/>
      <c r="D679" s="223"/>
      <c r="E679" s="210"/>
      <c r="F679" s="105"/>
      <c r="G679" s="96"/>
    </row>
    <row r="680" spans="1:7" ht="21" x14ac:dyDescent="0.4">
      <c r="A680" s="192" t="s">
        <v>13</v>
      </c>
      <c r="B680" s="104">
        <v>2</v>
      </c>
      <c r="C680" s="216"/>
      <c r="D680" s="207"/>
      <c r="E680" s="106"/>
      <c r="F680" s="105"/>
      <c r="G680" s="96"/>
    </row>
    <row r="681" spans="1:7" ht="117" customHeight="1" x14ac:dyDescent="0.4">
      <c r="A681" s="192" t="s">
        <v>177</v>
      </c>
      <c r="B681" s="104">
        <v>1</v>
      </c>
      <c r="C681" s="216"/>
      <c r="D681" s="207" t="s">
        <v>657</v>
      </c>
      <c r="E681" s="105" t="s">
        <v>614</v>
      </c>
      <c r="F681" s="105"/>
      <c r="G681" s="96"/>
    </row>
    <row r="682" spans="1:7" ht="21" x14ac:dyDescent="0.4">
      <c r="A682" s="192" t="s">
        <v>14</v>
      </c>
      <c r="B682" s="104">
        <v>2</v>
      </c>
      <c r="C682" s="216"/>
      <c r="D682" s="105"/>
      <c r="E682" s="106"/>
      <c r="F682" s="105"/>
      <c r="G682" s="96"/>
    </row>
    <row r="683" spans="1:7" ht="21" x14ac:dyDescent="0.4">
      <c r="A683" s="107" t="s">
        <v>459</v>
      </c>
      <c r="B683" s="104">
        <v>2</v>
      </c>
      <c r="C683" s="159"/>
      <c r="D683" s="209"/>
      <c r="E683" s="106"/>
      <c r="F683" s="105"/>
      <c r="G683" s="96"/>
    </row>
    <row r="684" spans="1:7" ht="63" x14ac:dyDescent="0.4">
      <c r="A684" s="233" t="s">
        <v>460</v>
      </c>
      <c r="B684" s="104">
        <v>2</v>
      </c>
      <c r="C684" s="140" t="str">
        <f>IF(B684=0, -5, "0")</f>
        <v>0</v>
      </c>
      <c r="D684" s="209"/>
      <c r="E684" s="106"/>
      <c r="F684" s="105"/>
      <c r="G684" s="96"/>
    </row>
    <row r="685" spans="1:7" ht="21" x14ac:dyDescent="0.4">
      <c r="A685" s="213" t="s">
        <v>373</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437</v>
      </c>
      <c r="B687" s="104">
        <v>2</v>
      </c>
      <c r="C687" s="118"/>
      <c r="D687" s="103"/>
      <c r="E687" s="106"/>
      <c r="F687" s="105"/>
      <c r="G687" s="96"/>
    </row>
    <row r="688" spans="1:7" ht="42" x14ac:dyDescent="0.4">
      <c r="A688" s="208" t="s">
        <v>461</v>
      </c>
      <c r="B688" s="104">
        <v>1</v>
      </c>
      <c r="C688" s="118"/>
      <c r="D688" s="358" t="s">
        <v>671</v>
      </c>
      <c r="E688" s="105" t="s">
        <v>633</v>
      </c>
      <c r="F688" s="105"/>
      <c r="G688" s="96"/>
    </row>
    <row r="689" spans="1:7" ht="21" x14ac:dyDescent="0.4">
      <c r="A689" s="107" t="s">
        <v>401</v>
      </c>
      <c r="B689" s="104">
        <f>IF(D689=1, 2, IF(AND(D689&lt;1,D689&gt;0), 1, IF(D689=0,"0","NA")))</f>
        <v>1</v>
      </c>
      <c r="C689" s="104"/>
      <c r="D689" s="319">
        <f>IFERROR(E689/F689,"N.A")</f>
        <v>0.5</v>
      </c>
      <c r="E689" s="321">
        <f>COUNTIF('A3 Exploitation'!F670:F688,"ok")</f>
        <v>1</v>
      </c>
      <c r="F689" s="321">
        <f>COUNTA('A3 Exploitation'!F670:F688)</f>
        <v>2</v>
      </c>
      <c r="G689" s="96"/>
    </row>
    <row r="690" spans="1:7" ht="22.5" x14ac:dyDescent="0.45">
      <c r="A690" s="344" t="s">
        <v>406</v>
      </c>
      <c r="B690" s="153"/>
      <c r="C690" s="154"/>
      <c r="D690" s="126">
        <f>SUM(B670:C689)</f>
        <v>34</v>
      </c>
      <c r="E690" s="90"/>
      <c r="F690" s="96"/>
      <c r="G690" s="96"/>
    </row>
    <row r="691" spans="1:7" ht="22.5" x14ac:dyDescent="0.45">
      <c r="A691" s="344" t="s">
        <v>407</v>
      </c>
      <c r="B691" s="153"/>
      <c r="C691" s="154"/>
      <c r="D691" s="127">
        <f>D690/(COUNT(B670:C689)*2)</f>
        <v>0.89473684210526316</v>
      </c>
      <c r="G691" s="96"/>
    </row>
    <row r="692" spans="1:7" ht="21" x14ac:dyDescent="0.4">
      <c r="A692" s="202"/>
      <c r="B692" s="259"/>
      <c r="C692" s="259"/>
      <c r="G692" s="215"/>
    </row>
    <row r="693" spans="1:7" ht="21" customHeight="1" x14ac:dyDescent="0.4">
      <c r="A693" s="377" t="s">
        <v>438</v>
      </c>
      <c r="B693" s="377"/>
      <c r="C693" s="377"/>
      <c r="D693" s="377"/>
      <c r="E693" s="377"/>
      <c r="F693" s="377"/>
      <c r="G693" s="215"/>
    </row>
    <row r="694" spans="1:7" ht="21" customHeight="1" x14ac:dyDescent="0.4">
      <c r="A694" s="198">
        <f>B11</f>
        <v>43819</v>
      </c>
      <c r="B694" s="96"/>
      <c r="C694" s="96"/>
      <c r="D694" s="214"/>
      <c r="E694" s="214"/>
      <c r="F694" s="214"/>
      <c r="G694" s="215"/>
    </row>
    <row r="695" spans="1:7" ht="21" x14ac:dyDescent="0.4">
      <c r="A695" s="372" t="s">
        <v>28</v>
      </c>
      <c r="B695" s="374" t="s">
        <v>29</v>
      </c>
      <c r="C695" s="374"/>
      <c r="D695" s="375" t="s">
        <v>42</v>
      </c>
      <c r="E695" s="376" t="s">
        <v>264</v>
      </c>
      <c r="F695" s="376" t="s">
        <v>295</v>
      </c>
      <c r="G695" s="215"/>
    </row>
    <row r="696" spans="1:7" ht="21" x14ac:dyDescent="0.4">
      <c r="A696" s="373"/>
      <c r="B696" s="100" t="s">
        <v>32</v>
      </c>
      <c r="C696" s="100" t="s">
        <v>31</v>
      </c>
      <c r="D696" s="375"/>
      <c r="E696" s="376"/>
      <c r="F696" s="376"/>
      <c r="G696" s="215"/>
    </row>
    <row r="697" spans="1:7" ht="22.5" x14ac:dyDescent="0.4">
      <c r="A697" s="282"/>
      <c r="B697" s="283"/>
      <c r="C697" s="283"/>
      <c r="D697" s="283"/>
      <c r="E697" s="346"/>
      <c r="F697" s="346"/>
      <c r="G697" s="96"/>
    </row>
    <row r="698" spans="1:7" ht="24.75" x14ac:dyDescent="0.4">
      <c r="A698" s="369" t="s">
        <v>299</v>
      </c>
      <c r="B698" s="370"/>
      <c r="C698" s="370"/>
      <c r="D698" s="370"/>
      <c r="E698" s="370"/>
      <c r="F698" s="371"/>
      <c r="G698" s="215"/>
    </row>
    <row r="699" spans="1:7" ht="84" x14ac:dyDescent="0.4">
      <c r="A699" s="133" t="s">
        <v>218</v>
      </c>
      <c r="B699" s="216">
        <v>1</v>
      </c>
      <c r="C699" s="216"/>
      <c r="D699" s="160" t="s">
        <v>632</v>
      </c>
      <c r="E699" s="160" t="s">
        <v>658</v>
      </c>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67"/>
      <c r="C704" s="368"/>
      <c r="D704" s="201">
        <f>SUM(B699:C703)</f>
        <v>9</v>
      </c>
      <c r="E704" s="90"/>
      <c r="F704" s="96"/>
      <c r="G704" s="96"/>
    </row>
    <row r="705" spans="1:7" ht="21" x14ac:dyDescent="0.4">
      <c r="A705" s="108" t="s">
        <v>33</v>
      </c>
      <c r="B705" s="367"/>
      <c r="C705" s="368"/>
      <c r="D705" s="306">
        <f>D704/(COUNT(B699:C703)*2)</f>
        <v>0.9</v>
      </c>
      <c r="E705" s="90"/>
      <c r="F705" s="96"/>
      <c r="G705" s="96"/>
    </row>
    <row r="706" spans="1:7" ht="21" x14ac:dyDescent="0.4">
      <c r="A706" s="149"/>
      <c r="B706" s="294"/>
      <c r="C706" s="294"/>
      <c r="D706" s="204"/>
      <c r="E706" s="304"/>
      <c r="F706" s="305"/>
      <c r="G706" s="96"/>
    </row>
    <row r="707" spans="1:7" ht="24.75" x14ac:dyDescent="0.4">
      <c r="A707" s="369" t="s">
        <v>300</v>
      </c>
      <c r="B707" s="370"/>
      <c r="C707" s="370"/>
      <c r="D707" s="370"/>
      <c r="E707" s="370"/>
      <c r="F707" s="371"/>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401</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408</v>
      </c>
      <c r="B714" s="153"/>
      <c r="C714" s="154"/>
      <c r="D714" s="247">
        <f>SUM(D711,D704)</f>
        <v>13</v>
      </c>
      <c r="G714" s="96"/>
    </row>
    <row r="715" spans="1:7" ht="22.5" x14ac:dyDescent="0.45">
      <c r="A715" s="344" t="s">
        <v>409</v>
      </c>
      <c r="B715" s="153"/>
      <c r="C715" s="154"/>
      <c r="D715" s="127">
        <f>D714/(COUNT(B708:C710,B699:C703)*2)</f>
        <v>0.9285714285714286</v>
      </c>
      <c r="E715" s="90"/>
      <c r="F715" s="96"/>
    </row>
    <row r="716" spans="1:7" x14ac:dyDescent="0.3">
      <c r="A716" s="2"/>
    </row>
    <row r="717" spans="1:7" s="3" customFormat="1" ht="22.5" x14ac:dyDescent="0.45">
      <c r="A717" s="295" t="s">
        <v>401</v>
      </c>
      <c r="B717" s="36"/>
      <c r="C717" s="36"/>
      <c r="D717" s="320">
        <f>AVERAGE(D710,D689,D657,D595,D555,D515,D466,D419,D361,D295,D240,D181,D127,D43)</f>
        <v>0.7857142857142857</v>
      </c>
      <c r="E717" s="84"/>
      <c r="F717" s="85"/>
      <c r="G717" s="80"/>
    </row>
    <row r="718" spans="1:7" ht="22.5" x14ac:dyDescent="0.3">
      <c r="A718" s="19" t="s">
        <v>402</v>
      </c>
      <c r="B718" s="20"/>
      <c r="C718" s="21"/>
      <c r="D718" s="22">
        <f>SUM(D714,D690,D661,D599,D559,D516,D470,D423,D365,D299,D244,D182,D128,D47)</f>
        <v>562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0.8144927536231884</v>
      </c>
      <c r="E719" s="3"/>
      <c r="F719" s="3"/>
    </row>
  </sheetData>
  <sheetProtection algorithmName="SHA-512" hashValue="+EuYVLS7UPB8QIEXuXp15u4vLlXbbakfZ4glgV+AYa8dXcUhdUO07cHrENL0jy0zx8qeE4gUUuB5AVLJ6/kMwQ==" saltValue="16TXMA7PgZI5g3yVFipfRw=="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zoomScale="80" zoomScaleNormal="90" zoomScaleSheetLayoutView="80" workbookViewId="0">
      <selection activeCell="D83" sqref="D8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7"/>
      <c r="E1" s="477"/>
      <c r="F1" s="477"/>
      <c r="G1" s="477"/>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8" t="s">
        <v>46</v>
      </c>
      <c r="B6" s="478"/>
      <c r="C6" s="478"/>
      <c r="D6" s="478"/>
      <c r="E6" s="478"/>
      <c r="F6" s="478"/>
      <c r="G6" s="79"/>
    </row>
    <row r="7" spans="1:7" s="2" customFormat="1" ht="21.75" customHeight="1" x14ac:dyDescent="0.45">
      <c r="A7" s="479" t="str">
        <f>'Page de garde'!D18</f>
        <v>UHD Ksar Hellal</v>
      </c>
      <c r="B7" s="479"/>
      <c r="C7" s="479"/>
      <c r="D7" s="479"/>
      <c r="E7" s="479"/>
      <c r="F7" s="479"/>
      <c r="G7" s="79"/>
    </row>
    <row r="8" spans="1:7" s="2" customFormat="1" ht="24" x14ac:dyDescent="0.45">
      <c r="A8" s="4" t="s">
        <v>39</v>
      </c>
      <c r="B8" s="480" t="str">
        <f>'A4 Exploitation'!B9:F9</f>
        <v>Mme Meriam CHOUCHENE</v>
      </c>
      <c r="C8" s="480"/>
      <c r="D8" s="480"/>
      <c r="E8" s="480"/>
      <c r="F8" s="480"/>
      <c r="G8" s="79"/>
    </row>
    <row r="9" spans="1:7" s="2" customFormat="1" ht="24" x14ac:dyDescent="0.45">
      <c r="A9" s="5" t="s">
        <v>41</v>
      </c>
      <c r="B9" s="481" t="str">
        <f>'A4 Exploitation'!B10:F10</f>
        <v>Directeur magasin &amp; Chefs rayons</v>
      </c>
      <c r="C9" s="481"/>
      <c r="D9" s="481"/>
      <c r="E9" s="481"/>
      <c r="F9" s="481"/>
      <c r="G9" s="79"/>
    </row>
    <row r="10" spans="1:7" s="2" customFormat="1" ht="24" x14ac:dyDescent="0.45">
      <c r="A10" s="4" t="s">
        <v>40</v>
      </c>
      <c r="B10" s="476">
        <f>'A4 Exploitation'!B11:F11</f>
        <v>43819</v>
      </c>
      <c r="C10" s="476"/>
      <c r="D10" s="476"/>
      <c r="E10" s="476"/>
      <c r="F10" s="476"/>
      <c r="G10" s="79"/>
    </row>
    <row r="11" spans="1:7" s="2" customFormat="1" ht="24" x14ac:dyDescent="0.45">
      <c r="A11" s="4" t="s">
        <v>248</v>
      </c>
      <c r="B11" s="468">
        <f>D215</f>
        <v>0.81034482758620685</v>
      </c>
      <c r="C11" s="468"/>
      <c r="D11" s="468"/>
      <c r="E11" s="468"/>
      <c r="F11" s="468"/>
      <c r="G11" s="79"/>
    </row>
    <row r="12" spans="1:7" s="2" customFormat="1" ht="22.5" x14ac:dyDescent="0.45">
      <c r="A12" s="1"/>
      <c r="D12" s="447"/>
      <c r="E12" s="447"/>
      <c r="F12" s="447"/>
      <c r="G12" s="447"/>
    </row>
    <row r="13" spans="1:7" s="2" customFormat="1" ht="11.25" customHeight="1" x14ac:dyDescent="0.3">
      <c r="A13" s="469" t="s">
        <v>28</v>
      </c>
      <c r="B13" s="470" t="s">
        <v>29</v>
      </c>
      <c r="C13" s="470"/>
      <c r="D13" s="470" t="s">
        <v>42</v>
      </c>
      <c r="E13" s="470" t="s">
        <v>158</v>
      </c>
      <c r="F13" s="470" t="s">
        <v>159</v>
      </c>
    </row>
    <row r="14" spans="1:7" s="2" customFormat="1" ht="12.75" customHeight="1" x14ac:dyDescent="0.3">
      <c r="A14" s="469"/>
      <c r="B14" s="18" t="s">
        <v>32</v>
      </c>
      <c r="C14" s="18" t="s">
        <v>31</v>
      </c>
      <c r="D14" s="470"/>
      <c r="E14" s="470"/>
      <c r="F14" s="470"/>
      <c r="G14" s="78"/>
    </row>
    <row r="15" spans="1:7" x14ac:dyDescent="0.3">
      <c r="A15" s="471"/>
      <c r="B15" s="472"/>
      <c r="C15" s="472"/>
      <c r="D15" s="472"/>
      <c r="E15" s="472"/>
      <c r="F15" s="472"/>
    </row>
    <row r="16" spans="1:7" ht="19.5" x14ac:dyDescent="0.4">
      <c r="A16" s="473" t="s">
        <v>0</v>
      </c>
      <c r="B16" s="474"/>
      <c r="C16" s="474"/>
      <c r="D16" s="474"/>
      <c r="E16" s="474"/>
      <c r="F16" s="474"/>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439</v>
      </c>
      <c r="B21" s="55">
        <v>2</v>
      </c>
      <c r="C21" s="55"/>
      <c r="D21" s="58"/>
      <c r="E21" s="55"/>
      <c r="F21" s="55"/>
    </row>
    <row r="22" spans="1:7" x14ac:dyDescent="0.3">
      <c r="A22" s="475" t="s">
        <v>34</v>
      </c>
      <c r="B22" s="459"/>
      <c r="C22" s="460"/>
      <c r="D22" s="330">
        <f>SUM(B17:C21)</f>
        <v>10</v>
      </c>
    </row>
    <row r="23" spans="1:7" x14ac:dyDescent="0.3">
      <c r="A23" s="454" t="s">
        <v>249</v>
      </c>
      <c r="B23" s="455"/>
      <c r="C23" s="456"/>
      <c r="D23" s="17">
        <f>D22/(COUNT(B17:C21)*2)</f>
        <v>1</v>
      </c>
    </row>
    <row r="24" spans="1:7" x14ac:dyDescent="0.3">
      <c r="A24" s="10"/>
      <c r="B24" s="11"/>
      <c r="C24" s="11"/>
      <c r="D24" s="12"/>
    </row>
    <row r="25" spans="1:7" ht="19.5" x14ac:dyDescent="0.4">
      <c r="A25" s="457" t="s">
        <v>4</v>
      </c>
      <c r="B25" s="458"/>
      <c r="C25" s="458"/>
      <c r="D25" s="458"/>
      <c r="E25" s="458"/>
      <c r="F25" s="458"/>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4" t="s">
        <v>34</v>
      </c>
      <c r="B33" s="455"/>
      <c r="C33" s="456"/>
      <c r="D33" s="329">
        <f>SUM(B26:C32)</f>
        <v>14</v>
      </c>
    </row>
    <row r="34" spans="1:6" x14ac:dyDescent="0.3">
      <c r="A34" s="454" t="s">
        <v>249</v>
      </c>
      <c r="B34" s="455"/>
      <c r="C34" s="456"/>
      <c r="D34" s="17">
        <f>D33/(COUNT(B26:C32)*2)</f>
        <v>1</v>
      </c>
    </row>
    <row r="35" spans="1:6" x14ac:dyDescent="0.3">
      <c r="A35" s="10"/>
      <c r="B35" s="11"/>
      <c r="C35" s="11"/>
      <c r="D35" s="12"/>
    </row>
    <row r="36" spans="1:6" ht="19.5" x14ac:dyDescent="0.4">
      <c r="A36" s="457" t="s">
        <v>178</v>
      </c>
      <c r="B36" s="458"/>
      <c r="C36" s="458"/>
      <c r="D36" s="458"/>
      <c r="E36" s="458"/>
      <c r="F36" s="458"/>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4" t="s">
        <v>34</v>
      </c>
      <c r="B42" s="455"/>
      <c r="C42" s="456"/>
      <c r="D42" s="329">
        <f>SUM(B37:C41)</f>
        <v>10</v>
      </c>
    </row>
    <row r="43" spans="1:6" x14ac:dyDescent="0.3">
      <c r="A43" s="454" t="s">
        <v>249</v>
      </c>
      <c r="B43" s="455"/>
      <c r="C43" s="456"/>
      <c r="D43" s="17">
        <f>D42/(COUNT(B37:C41)*2)</f>
        <v>1</v>
      </c>
    </row>
    <row r="44" spans="1:6" x14ac:dyDescent="0.3">
      <c r="A44" s="338"/>
      <c r="B44" s="339"/>
      <c r="C44" s="339"/>
      <c r="D44" s="340"/>
    </row>
    <row r="45" spans="1:6" ht="19.5" x14ac:dyDescent="0.4">
      <c r="A45" s="463" t="s">
        <v>404</v>
      </c>
      <c r="B45" s="464"/>
      <c r="C45" s="464"/>
      <c r="D45" s="464"/>
      <c r="E45" s="464"/>
      <c r="F45" s="46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463</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4" t="s">
        <v>34</v>
      </c>
      <c r="B58" s="455"/>
      <c r="C58" s="456"/>
      <c r="D58" s="341">
        <f>SUM(B46:C57)</f>
        <v>0</v>
      </c>
    </row>
    <row r="59" spans="1:6" x14ac:dyDescent="0.3">
      <c r="A59" s="454" t="s">
        <v>249</v>
      </c>
      <c r="B59" s="455"/>
      <c r="C59" s="456"/>
      <c r="D59" s="17" t="e">
        <f>D58/(COUNT(B46:C57)*2)</f>
        <v>#DIV/0!</v>
      </c>
    </row>
    <row r="60" spans="1:6" x14ac:dyDescent="0.3">
      <c r="A60" s="29"/>
      <c r="B60" s="30"/>
      <c r="C60" s="30"/>
      <c r="D60" s="31"/>
    </row>
    <row r="61" spans="1:6" ht="19.5" x14ac:dyDescent="0.4">
      <c r="A61" s="466" t="s">
        <v>19</v>
      </c>
      <c r="B61" s="467"/>
      <c r="C61" s="467"/>
      <c r="D61" s="467"/>
      <c r="E61" s="467"/>
      <c r="F61" s="467"/>
    </row>
    <row r="62" spans="1:6" ht="36" customHeight="1" x14ac:dyDescent="0.3">
      <c r="A62" s="6" t="s">
        <v>224</v>
      </c>
      <c r="B62" s="55">
        <v>1</v>
      </c>
      <c r="C62" s="55"/>
      <c r="D62" s="56" t="s">
        <v>643</v>
      </c>
      <c r="E62" s="56" t="s">
        <v>644</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54" t="s">
        <v>34</v>
      </c>
      <c r="B68" s="455"/>
      <c r="C68" s="456"/>
      <c r="D68" s="329">
        <f>SUM(B62:C67)</f>
        <v>11</v>
      </c>
    </row>
    <row r="69" spans="1:6" x14ac:dyDescent="0.3">
      <c r="A69" s="454" t="s">
        <v>249</v>
      </c>
      <c r="B69" s="455"/>
      <c r="C69" s="456"/>
      <c r="D69" s="17">
        <f>D68/(COUNT(B62:C67)*2)</f>
        <v>0.91666666666666663</v>
      </c>
    </row>
    <row r="70" spans="1:6" x14ac:dyDescent="0.3">
      <c r="A70" s="10"/>
      <c r="B70" s="11"/>
      <c r="C70" s="11"/>
      <c r="D70" s="12"/>
    </row>
    <row r="71" spans="1:6" ht="19.5" x14ac:dyDescent="0.4">
      <c r="A71" s="457" t="s">
        <v>8</v>
      </c>
      <c r="B71" s="458"/>
      <c r="C71" s="458"/>
      <c r="D71" s="458"/>
      <c r="E71" s="458"/>
      <c r="F71" s="458"/>
    </row>
    <row r="72" spans="1:6" ht="50.25" x14ac:dyDescent="0.35">
      <c r="A72" s="25" t="s">
        <v>146</v>
      </c>
      <c r="B72" s="55">
        <v>0</v>
      </c>
      <c r="C72" s="6">
        <f>IF(B72=0, -5, "0")</f>
        <v>-5</v>
      </c>
      <c r="D72" s="56" t="s">
        <v>595</v>
      </c>
      <c r="E72" s="56" t="s">
        <v>596</v>
      </c>
      <c r="F72" s="55"/>
    </row>
    <row r="73" spans="1:6" x14ac:dyDescent="0.3">
      <c r="A73" s="7" t="s">
        <v>139</v>
      </c>
      <c r="B73" s="55">
        <v>2</v>
      </c>
      <c r="C73" s="55"/>
      <c r="D73" s="55"/>
      <c r="E73" s="60"/>
      <c r="F73" s="55"/>
    </row>
    <row r="74" spans="1:6" ht="33" x14ac:dyDescent="0.3">
      <c r="A74" s="7" t="s">
        <v>203</v>
      </c>
      <c r="B74" s="55">
        <v>1</v>
      </c>
      <c r="C74" s="55"/>
      <c r="D74" s="56" t="s">
        <v>640</v>
      </c>
      <c r="E74" s="56" t="s">
        <v>605</v>
      </c>
      <c r="F74" s="55"/>
    </row>
    <row r="75" spans="1:6" x14ac:dyDescent="0.3">
      <c r="A75" s="7" t="s">
        <v>79</v>
      </c>
      <c r="B75" s="55">
        <v>2</v>
      </c>
      <c r="C75" s="55"/>
      <c r="D75" s="59"/>
      <c r="E75" s="55"/>
      <c r="F75" s="55"/>
    </row>
    <row r="76" spans="1:6" ht="20.25" customHeight="1"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4" t="s">
        <v>34</v>
      </c>
      <c r="B79" s="455"/>
      <c r="C79" s="456"/>
      <c r="D79" s="329">
        <f>SUM(B72:C78)</f>
        <v>6</v>
      </c>
    </row>
    <row r="80" spans="1:6" x14ac:dyDescent="0.3">
      <c r="A80" s="454" t="s">
        <v>249</v>
      </c>
      <c r="B80" s="455"/>
      <c r="C80" s="456"/>
      <c r="D80" s="17">
        <f>D79/(COUNT(B72:C78)*2)</f>
        <v>0.375</v>
      </c>
    </row>
    <row r="81" spans="1:6" x14ac:dyDescent="0.3">
      <c r="A81" s="10"/>
      <c r="B81" s="11"/>
      <c r="C81" s="11"/>
      <c r="D81" s="12"/>
    </row>
    <row r="82" spans="1:6" ht="19.5" x14ac:dyDescent="0.4">
      <c r="A82" s="457" t="s">
        <v>462</v>
      </c>
      <c r="B82" s="458"/>
      <c r="C82" s="458"/>
      <c r="D82" s="458"/>
      <c r="E82" s="458"/>
      <c r="F82" s="458"/>
    </row>
    <row r="83" spans="1:6" ht="34.5" x14ac:dyDescent="0.4">
      <c r="A83" s="6" t="s">
        <v>225</v>
      </c>
      <c r="B83" s="61">
        <v>1</v>
      </c>
      <c r="C83" s="62"/>
      <c r="D83" s="56" t="s">
        <v>556</v>
      </c>
      <c r="E83" s="56" t="s">
        <v>615</v>
      </c>
      <c r="F83" s="55"/>
    </row>
    <row r="84" spans="1:6" ht="34.5" x14ac:dyDescent="0.4">
      <c r="A84" s="6" t="s">
        <v>226</v>
      </c>
      <c r="B84" s="61">
        <v>1</v>
      </c>
      <c r="C84" s="62"/>
      <c r="D84" s="56" t="s">
        <v>600</v>
      </c>
      <c r="E84" s="56" t="s">
        <v>601</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56"/>
      <c r="E95" s="5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4" t="s">
        <v>34</v>
      </c>
      <c r="B100" s="455"/>
      <c r="C100" s="456"/>
      <c r="D100" s="329">
        <f>SUM(B83:C99)</f>
        <v>24</v>
      </c>
    </row>
    <row r="101" spans="1:6" x14ac:dyDescent="0.3">
      <c r="A101" s="454" t="s">
        <v>249</v>
      </c>
      <c r="B101" s="455"/>
      <c r="C101" s="456"/>
      <c r="D101" s="17">
        <f>D100/(COUNT(B83:C99)*2)</f>
        <v>0.92307692307692313</v>
      </c>
    </row>
    <row r="102" spans="1:6" x14ac:dyDescent="0.3">
      <c r="A102" s="10"/>
      <c r="B102" s="11"/>
      <c r="C102" s="11"/>
      <c r="D102" s="12"/>
    </row>
    <row r="103" spans="1:6" ht="19.5" x14ac:dyDescent="0.4">
      <c r="A103" s="457" t="s">
        <v>170</v>
      </c>
      <c r="B103" s="458"/>
      <c r="C103" s="458"/>
      <c r="D103" s="458"/>
      <c r="E103" s="458"/>
      <c r="F103" s="458"/>
    </row>
    <row r="104" spans="1:6" ht="34.5" x14ac:dyDescent="0.4">
      <c r="A104" s="32" t="s">
        <v>227</v>
      </c>
      <c r="B104" s="69">
        <v>2</v>
      </c>
      <c r="C104" s="62"/>
      <c r="D104" s="63"/>
      <c r="E104" s="56"/>
      <c r="F104" s="55"/>
    </row>
    <row r="105" spans="1:6" ht="51" x14ac:dyDescent="0.4">
      <c r="A105" s="6" t="s">
        <v>226</v>
      </c>
      <c r="B105" s="69">
        <v>1</v>
      </c>
      <c r="C105" s="62"/>
      <c r="D105" s="56" t="s">
        <v>675</v>
      </c>
      <c r="E105" s="56" t="s">
        <v>676</v>
      </c>
      <c r="F105" s="55"/>
    </row>
    <row r="106" spans="1:6" ht="19.5" x14ac:dyDescent="0.4">
      <c r="A106" s="6" t="s">
        <v>254</v>
      </c>
      <c r="B106" s="69">
        <v>2</v>
      </c>
      <c r="C106" s="62"/>
      <c r="D106" s="66"/>
      <c r="E106" s="55"/>
      <c r="F106" s="55"/>
    </row>
    <row r="107" spans="1:6" ht="34.5" x14ac:dyDescent="0.4">
      <c r="A107" s="7" t="s">
        <v>255</v>
      </c>
      <c r="B107" s="69">
        <v>1</v>
      </c>
      <c r="C107" s="62"/>
      <c r="D107" s="56" t="s">
        <v>591</v>
      </c>
      <c r="E107" s="56" t="s">
        <v>592</v>
      </c>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33.75" x14ac:dyDescent="0.35">
      <c r="A110" s="24" t="s">
        <v>194</v>
      </c>
      <c r="B110" s="69">
        <v>1</v>
      </c>
      <c r="C110" s="6" t="str">
        <f>IF(B110=0, -5, "0")</f>
        <v>0</v>
      </c>
      <c r="D110" s="56" t="s">
        <v>593</v>
      </c>
      <c r="E110" s="55" t="s">
        <v>496</v>
      </c>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ht="66" x14ac:dyDescent="0.3">
      <c r="A113" s="9" t="s">
        <v>237</v>
      </c>
      <c r="B113" s="69">
        <v>0</v>
      </c>
      <c r="C113" s="55"/>
      <c r="D113" s="56" t="s">
        <v>639</v>
      </c>
      <c r="E113" s="56" t="s">
        <v>672</v>
      </c>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ht="66" x14ac:dyDescent="0.3">
      <c r="A117" s="32" t="s">
        <v>191</v>
      </c>
      <c r="B117" s="69">
        <v>1</v>
      </c>
      <c r="C117" s="55"/>
      <c r="D117" s="56" t="s">
        <v>590</v>
      </c>
      <c r="E117" s="56" t="s">
        <v>677</v>
      </c>
      <c r="F117" s="55"/>
    </row>
    <row r="118" spans="1:6" x14ac:dyDescent="0.3">
      <c r="A118" s="454" t="s">
        <v>34</v>
      </c>
      <c r="B118" s="455"/>
      <c r="C118" s="456"/>
      <c r="D118" s="329">
        <f>SUM(B104:C117)</f>
        <v>22</v>
      </c>
    </row>
    <row r="119" spans="1:6" x14ac:dyDescent="0.3">
      <c r="A119" s="454" t="s">
        <v>249</v>
      </c>
      <c r="B119" s="455"/>
      <c r="C119" s="456"/>
      <c r="D119" s="17">
        <f>D118/(COUNT(B104:C117)*2)</f>
        <v>0.7857142857142857</v>
      </c>
    </row>
    <row r="120" spans="1:6" x14ac:dyDescent="0.3">
      <c r="A120" s="10"/>
      <c r="B120" s="11"/>
      <c r="C120" s="11"/>
      <c r="D120" s="12"/>
    </row>
    <row r="121" spans="1:6" x14ac:dyDescent="0.3">
      <c r="A121" s="29"/>
      <c r="B121" s="30"/>
      <c r="C121" s="30"/>
      <c r="D121" s="31"/>
    </row>
    <row r="122" spans="1:6" ht="19.5" x14ac:dyDescent="0.4">
      <c r="A122" s="457" t="s">
        <v>171</v>
      </c>
      <c r="B122" s="458"/>
      <c r="C122" s="458"/>
      <c r="D122" s="458"/>
      <c r="E122" s="458"/>
      <c r="F122" s="458"/>
    </row>
    <row r="123" spans="1:6" ht="34.5" x14ac:dyDescent="0.4">
      <c r="A123" s="32" t="s">
        <v>228</v>
      </c>
      <c r="B123" s="69">
        <v>1</v>
      </c>
      <c r="C123" s="62"/>
      <c r="D123" s="56" t="s">
        <v>673</v>
      </c>
      <c r="E123" s="56" t="s">
        <v>594</v>
      </c>
      <c r="F123" s="55"/>
    </row>
    <row r="124" spans="1:6" ht="34.5" x14ac:dyDescent="0.4">
      <c r="A124" s="6" t="s">
        <v>153</v>
      </c>
      <c r="B124" s="69">
        <v>1</v>
      </c>
      <c r="C124" s="62"/>
      <c r="D124" s="56" t="s">
        <v>585</v>
      </c>
      <c r="E124" s="55" t="s">
        <v>601</v>
      </c>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49.5" x14ac:dyDescent="0.3">
      <c r="A129" s="7" t="s">
        <v>136</v>
      </c>
      <c r="B129" s="69">
        <v>1</v>
      </c>
      <c r="C129" s="55"/>
      <c r="D129" s="56" t="s">
        <v>583</v>
      </c>
      <c r="E129" s="56" t="s">
        <v>584</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4" t="s">
        <v>34</v>
      </c>
      <c r="B134" s="455"/>
      <c r="C134" s="456"/>
      <c r="D134" s="329">
        <f>SUM(B123:C133)</f>
        <v>19</v>
      </c>
    </row>
    <row r="135" spans="1:6" x14ac:dyDescent="0.3">
      <c r="A135" s="454" t="s">
        <v>249</v>
      </c>
      <c r="B135" s="455"/>
      <c r="C135" s="456"/>
      <c r="D135" s="17">
        <f>D134/(COUNT(B123:C133)*2)</f>
        <v>0.86363636363636365</v>
      </c>
    </row>
    <row r="136" spans="1:6" x14ac:dyDescent="0.3">
      <c r="A136" s="10"/>
      <c r="B136" s="11"/>
      <c r="C136" s="11"/>
      <c r="D136" s="12"/>
    </row>
    <row r="137" spans="1:6" ht="19.5" x14ac:dyDescent="0.4">
      <c r="A137" s="457" t="s">
        <v>154</v>
      </c>
      <c r="B137" s="458"/>
      <c r="C137" s="458"/>
      <c r="D137" s="458"/>
      <c r="E137" s="458"/>
      <c r="F137" s="458"/>
    </row>
    <row r="138" spans="1:6" x14ac:dyDescent="0.3">
      <c r="A138" s="26" t="s">
        <v>229</v>
      </c>
      <c r="B138" s="70">
        <v>2</v>
      </c>
      <c r="C138" s="55"/>
      <c r="D138" s="71"/>
      <c r="E138" s="71"/>
      <c r="F138" s="55"/>
    </row>
    <row r="139" spans="1:6" ht="33" x14ac:dyDescent="0.3">
      <c r="A139" s="26" t="s">
        <v>226</v>
      </c>
      <c r="B139" s="70">
        <v>1</v>
      </c>
      <c r="C139" s="55"/>
      <c r="D139" s="56" t="s">
        <v>568</v>
      </c>
      <c r="E139" s="56" t="s">
        <v>569</v>
      </c>
      <c r="F139" s="55"/>
    </row>
    <row r="140" spans="1:6" ht="34.5" x14ac:dyDescent="0.4">
      <c r="A140" s="6" t="s">
        <v>247</v>
      </c>
      <c r="B140" s="70">
        <v>1</v>
      </c>
      <c r="C140" s="62"/>
      <c r="D140" s="56" t="s">
        <v>570</v>
      </c>
      <c r="E140" s="56" t="s">
        <v>571</v>
      </c>
      <c r="F140" s="55"/>
    </row>
    <row r="141" spans="1:6" ht="19.5" x14ac:dyDescent="0.4">
      <c r="A141" s="6" t="s">
        <v>204</v>
      </c>
      <c r="B141" s="70">
        <v>0</v>
      </c>
      <c r="C141" s="62"/>
      <c r="D141" s="56" t="s">
        <v>573</v>
      </c>
      <c r="E141" s="56" t="s">
        <v>574</v>
      </c>
      <c r="F141" s="55"/>
    </row>
    <row r="142" spans="1:6" ht="67.5" x14ac:dyDescent="0.4">
      <c r="A142" s="6" t="s">
        <v>246</v>
      </c>
      <c r="B142" s="70">
        <v>0</v>
      </c>
      <c r="C142" s="62"/>
      <c r="D142" s="56" t="s">
        <v>638</v>
      </c>
      <c r="E142" s="56" t="s">
        <v>564</v>
      </c>
      <c r="F142" s="55"/>
    </row>
    <row r="143" spans="1:6" ht="36" x14ac:dyDescent="0.35">
      <c r="A143" s="25" t="s">
        <v>172</v>
      </c>
      <c r="B143" s="70">
        <v>2</v>
      </c>
      <c r="C143" s="6" t="str">
        <f>IF(B143=0, -5, "0")</f>
        <v>0</v>
      </c>
      <c r="D143" s="66"/>
      <c r="E143" s="63"/>
      <c r="F143" s="55"/>
    </row>
    <row r="144" spans="1:6" ht="33.75" x14ac:dyDescent="0.35">
      <c r="A144" s="24" t="s">
        <v>195</v>
      </c>
      <c r="B144" s="70">
        <v>0</v>
      </c>
      <c r="C144" s="6">
        <f>IF(B144=0, -5, "0")</f>
        <v>-5</v>
      </c>
      <c r="D144" s="56" t="s">
        <v>563</v>
      </c>
      <c r="E144" s="56" t="s">
        <v>562</v>
      </c>
      <c r="F144" s="55"/>
    </row>
    <row r="145" spans="1:6" ht="49.5" x14ac:dyDescent="0.3">
      <c r="A145" s="6" t="s">
        <v>137</v>
      </c>
      <c r="B145" s="70">
        <v>1</v>
      </c>
      <c r="C145" s="77"/>
      <c r="D145" s="56" t="s">
        <v>575</v>
      </c>
      <c r="E145" s="56" t="s">
        <v>576</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4" t="s">
        <v>34</v>
      </c>
      <c r="B149" s="455"/>
      <c r="C149" s="456"/>
      <c r="D149" s="329">
        <f>SUM(B138:C148)</f>
        <v>8</v>
      </c>
    </row>
    <row r="150" spans="1:6" x14ac:dyDescent="0.3">
      <c r="A150" s="454" t="s">
        <v>249</v>
      </c>
      <c r="B150" s="455"/>
      <c r="C150" s="456"/>
      <c r="D150" s="16">
        <f>D149/(COUNT(B138:C148)*2)</f>
        <v>0.33333333333333331</v>
      </c>
    </row>
    <row r="151" spans="1:6" x14ac:dyDescent="0.3">
      <c r="A151" s="10"/>
      <c r="B151" s="11"/>
      <c r="C151" s="11"/>
      <c r="D151" s="15"/>
    </row>
    <row r="152" spans="1:6" ht="19.5" x14ac:dyDescent="0.4">
      <c r="A152" s="457" t="s">
        <v>61</v>
      </c>
      <c r="B152" s="458"/>
      <c r="C152" s="458"/>
      <c r="D152" s="458"/>
      <c r="E152" s="458"/>
      <c r="F152" s="458"/>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49.5" x14ac:dyDescent="0.3">
      <c r="A156" s="26" t="s">
        <v>232</v>
      </c>
      <c r="B156" s="69">
        <v>1</v>
      </c>
      <c r="C156" s="56"/>
      <c r="D156" s="56" t="s">
        <v>612</v>
      </c>
      <c r="E156" s="56" t="s">
        <v>678</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ht="33" x14ac:dyDescent="0.3">
      <c r="A162" s="7" t="s">
        <v>82</v>
      </c>
      <c r="B162" s="69">
        <v>1</v>
      </c>
      <c r="C162" s="56"/>
      <c r="D162" s="56" t="s">
        <v>679</v>
      </c>
      <c r="E162" s="56" t="s">
        <v>615</v>
      </c>
      <c r="F162" s="55"/>
    </row>
    <row r="163" spans="1:6" ht="49.5" x14ac:dyDescent="0.3">
      <c r="A163" s="32" t="s">
        <v>173</v>
      </c>
      <c r="B163" s="69">
        <v>1</v>
      </c>
      <c r="C163" s="56"/>
      <c r="D163" s="56" t="s">
        <v>611</v>
      </c>
      <c r="E163" s="56" t="s">
        <v>678</v>
      </c>
      <c r="F163" s="55"/>
    </row>
    <row r="164" spans="1:6" x14ac:dyDescent="0.3">
      <c r="A164" s="6" t="s">
        <v>259</v>
      </c>
      <c r="B164" s="69">
        <v>2</v>
      </c>
      <c r="C164" s="56"/>
      <c r="D164" s="73"/>
      <c r="E164" s="55"/>
      <c r="F164" s="55"/>
    </row>
    <row r="165" spans="1:6" x14ac:dyDescent="0.3">
      <c r="A165" s="454" t="s">
        <v>34</v>
      </c>
      <c r="B165" s="455"/>
      <c r="C165" s="456"/>
      <c r="D165" s="329">
        <f>SUM(B153:C164)</f>
        <v>21</v>
      </c>
    </row>
    <row r="166" spans="1:6" x14ac:dyDescent="0.3">
      <c r="A166" s="454" t="s">
        <v>249</v>
      </c>
      <c r="B166" s="455"/>
      <c r="C166" s="456"/>
      <c r="D166" s="17">
        <f>D165/(COUNT(B153:C164)*2)</f>
        <v>0.875</v>
      </c>
    </row>
    <row r="167" spans="1:6" x14ac:dyDescent="0.3">
      <c r="A167" s="10"/>
      <c r="B167" s="11"/>
      <c r="C167" s="11"/>
      <c r="D167" s="12"/>
    </row>
    <row r="168" spans="1:6" ht="19.5" x14ac:dyDescent="0.4">
      <c r="A168" s="457" t="s">
        <v>176</v>
      </c>
      <c r="B168" s="458"/>
      <c r="C168" s="458"/>
      <c r="D168" s="458"/>
      <c r="E168" s="458"/>
      <c r="F168" s="458"/>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4" t="s">
        <v>34</v>
      </c>
      <c r="B177" s="459"/>
      <c r="C177" s="460"/>
      <c r="D177" s="330">
        <f>SUM(B169:C176)</f>
        <v>16</v>
      </c>
    </row>
    <row r="178" spans="1:6" x14ac:dyDescent="0.3">
      <c r="A178" s="454" t="s">
        <v>249</v>
      </c>
      <c r="B178" s="455"/>
      <c r="C178" s="456"/>
      <c r="D178" s="17">
        <f>D177/(COUNT(B169:C176)*2)</f>
        <v>1</v>
      </c>
    </row>
    <row r="179" spans="1:6" x14ac:dyDescent="0.3">
      <c r="A179" s="10"/>
      <c r="B179" s="11"/>
      <c r="C179" s="13"/>
      <c r="D179" s="14"/>
    </row>
    <row r="180" spans="1:6" ht="19.5" x14ac:dyDescent="0.4">
      <c r="A180" s="457" t="s">
        <v>64</v>
      </c>
      <c r="B180" s="458"/>
      <c r="C180" s="458"/>
      <c r="D180" s="458"/>
      <c r="E180" s="458"/>
      <c r="F180" s="458"/>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4" t="s">
        <v>34</v>
      </c>
      <c r="B185" s="455"/>
      <c r="C185" s="456"/>
      <c r="D185" s="329">
        <f>SUM(B181:C184)</f>
        <v>8</v>
      </c>
    </row>
    <row r="186" spans="1:6" x14ac:dyDescent="0.3">
      <c r="A186" s="454" t="s">
        <v>249</v>
      </c>
      <c r="B186" s="455"/>
      <c r="C186" s="456"/>
      <c r="D186" s="17">
        <f>D185/(COUNT(B181:C184)*2)</f>
        <v>1</v>
      </c>
    </row>
    <row r="187" spans="1:6" x14ac:dyDescent="0.3">
      <c r="A187" s="10"/>
      <c r="B187" s="11"/>
      <c r="C187" s="11"/>
      <c r="D187" s="12"/>
    </row>
    <row r="188" spans="1:6" ht="19.5" x14ac:dyDescent="0.4">
      <c r="A188" s="461" t="s">
        <v>15</v>
      </c>
      <c r="B188" s="462"/>
      <c r="C188" s="462"/>
      <c r="D188" s="462"/>
      <c r="E188" s="462"/>
      <c r="F188" s="462"/>
    </row>
    <row r="189" spans="1:6" ht="33" x14ac:dyDescent="0.3">
      <c r="A189" s="6" t="s">
        <v>150</v>
      </c>
      <c r="B189" s="55">
        <v>1</v>
      </c>
      <c r="C189" s="55"/>
      <c r="D189" s="56" t="s">
        <v>621</v>
      </c>
      <c r="E189" s="56" t="s">
        <v>528</v>
      </c>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4" t="s">
        <v>34</v>
      </c>
      <c r="B193" s="455"/>
      <c r="C193" s="456"/>
      <c r="D193" s="329">
        <f>SUM(B189:C192)</f>
        <v>7</v>
      </c>
    </row>
    <row r="194" spans="1:7" x14ac:dyDescent="0.3">
      <c r="A194" s="454" t="s">
        <v>249</v>
      </c>
      <c r="B194" s="455"/>
      <c r="C194" s="456"/>
      <c r="D194" s="17">
        <f>D193/(COUNT(B189:C192)*2)</f>
        <v>0.875</v>
      </c>
    </row>
    <row r="195" spans="1:7" x14ac:dyDescent="0.3">
      <c r="A195" s="10"/>
      <c r="B195" s="11"/>
      <c r="C195" s="11"/>
      <c r="D195" s="12"/>
    </row>
    <row r="196" spans="1:7" ht="19.5" x14ac:dyDescent="0.4">
      <c r="A196" s="457" t="s">
        <v>65</v>
      </c>
      <c r="B196" s="458"/>
      <c r="C196" s="458"/>
      <c r="D196" s="458"/>
      <c r="E196" s="458"/>
      <c r="F196" s="458"/>
    </row>
    <row r="197" spans="1:7" x14ac:dyDescent="0.3">
      <c r="A197" s="26" t="s">
        <v>268</v>
      </c>
      <c r="B197" s="55">
        <v>2</v>
      </c>
      <c r="C197" s="55"/>
      <c r="D197" s="56"/>
      <c r="E197" s="56"/>
      <c r="F197" s="55"/>
    </row>
    <row r="198" spans="1:7" ht="33" x14ac:dyDescent="0.3">
      <c r="A198" s="26" t="s">
        <v>179</v>
      </c>
      <c r="B198" s="55">
        <v>1</v>
      </c>
      <c r="C198" s="55"/>
      <c r="D198" s="56" t="s">
        <v>620</v>
      </c>
      <c r="E198" s="56" t="s">
        <v>680</v>
      </c>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33" x14ac:dyDescent="0.3">
      <c r="A201" s="6" t="s">
        <v>263</v>
      </c>
      <c r="B201" s="55">
        <v>1</v>
      </c>
      <c r="C201" s="55"/>
      <c r="D201" s="56" t="s">
        <v>674</v>
      </c>
      <c r="E201" s="56" t="s">
        <v>604</v>
      </c>
      <c r="F201" s="55"/>
    </row>
    <row r="202" spans="1:7" x14ac:dyDescent="0.3">
      <c r="A202" s="454" t="s">
        <v>34</v>
      </c>
      <c r="B202" s="455"/>
      <c r="C202" s="456"/>
      <c r="D202" s="329">
        <f>SUM(B197:C201)</f>
        <v>8</v>
      </c>
    </row>
    <row r="203" spans="1:7" x14ac:dyDescent="0.3">
      <c r="A203" s="454" t="s">
        <v>249</v>
      </c>
      <c r="B203" s="455"/>
      <c r="C203" s="456"/>
      <c r="D203" s="17">
        <f>D202/(COUNT(B197:C201)*2)</f>
        <v>0.8</v>
      </c>
    </row>
    <row r="204" spans="1:7" x14ac:dyDescent="0.3">
      <c r="A204" s="10"/>
      <c r="B204" s="11"/>
      <c r="C204" s="11"/>
      <c r="D204" s="12"/>
    </row>
    <row r="205" spans="1:7" ht="19.5" x14ac:dyDescent="0.4">
      <c r="A205" s="457" t="s">
        <v>175</v>
      </c>
      <c r="B205" s="458"/>
      <c r="C205" s="458"/>
      <c r="D205" s="458"/>
      <c r="E205" s="458"/>
      <c r="F205" s="458"/>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54" t="s">
        <v>34</v>
      </c>
      <c r="B210" s="455"/>
      <c r="C210" s="456"/>
      <c r="D210" s="34">
        <f>SUM(B206:C209)</f>
        <v>4</v>
      </c>
    </row>
    <row r="211" spans="1:6" x14ac:dyDescent="0.3">
      <c r="A211" s="454" t="s">
        <v>249</v>
      </c>
      <c r="B211" s="455"/>
      <c r="C211" s="456"/>
      <c r="D211" s="17">
        <f>D210/(COUNT(B206:C209)*2)</f>
        <v>1</v>
      </c>
    </row>
    <row r="213" spans="1:6" ht="18" x14ac:dyDescent="0.35">
      <c r="A213" s="37" t="s">
        <v>401</v>
      </c>
      <c r="B213" s="36"/>
      <c r="C213" s="36"/>
      <c r="D213" s="87">
        <f>E213/F213</f>
        <v>0.4</v>
      </c>
      <c r="E213" s="323">
        <f>COUNTIF('A3 Technique'!F17:F209,"ok")</f>
        <v>2</v>
      </c>
      <c r="F213" s="323">
        <f>COUNTA('A3 Technique'!F17:F209)</f>
        <v>5</v>
      </c>
    </row>
    <row r="214" spans="1:6" ht="22.5" x14ac:dyDescent="0.3">
      <c r="A214" s="19" t="s">
        <v>402</v>
      </c>
      <c r="B214" s="20"/>
      <c r="C214" s="21"/>
      <c r="D214" s="22">
        <f>SUM(D210,D202,D193,D185,D177,D79,D68,D33,D22,D134,D165,D149,D118,D100,D42,D58)</f>
        <v>188</v>
      </c>
    </row>
    <row r="215" spans="1:6" ht="22.5" x14ac:dyDescent="0.3">
      <c r="A215" s="19" t="s">
        <v>274</v>
      </c>
      <c r="B215" s="20"/>
      <c r="C215" s="21"/>
      <c r="D215" s="23">
        <f>D214/(COUNT(B206:C209,B197:C201,B189:C192,B181:C184,B169:C176,B72:C78,B62:C67,B26:C32,B17:C21,B123:C133,B153:C164,B138:C148,B104:C117,B83:C99,B37:C41,B46:C57)*2)</f>
        <v>0.81034482758620685</v>
      </c>
    </row>
  </sheetData>
  <sheetProtection algorithmName="SHA-512" hashValue="/r7G3YTEXJ87wR9HLwTs7CaXsOvshs1vYYrISpfnVAynlk4wqMOZHQIxO+nDmh0wUwf+HsDTccMcLcHiXBy7rA==" saltValue="l41NcpVRvJeDgD6M8TqXvw=="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2019-12-24T15:57:33Z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