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330"/>
  <workbookPr codeName="ThisWorkbook"/>
  <mc:AlternateContent xmlns:mc="http://schemas.openxmlformats.org/markup-compatibility/2006">
    <mc:Choice Requires="x15">
      <x15ac:absPath xmlns:x15ac="http://schemas.microsoft.com/office/spreadsheetml/2010/11/ac" url="E:\rapport rectif PLS charifa\"/>
    </mc:Choice>
  </mc:AlternateContent>
  <xr:revisionPtr revIDLastSave="0" documentId="13_ncr:1_{F8B9E9CE-425D-43CD-8077-DB1782C6D6F4}" xr6:coauthVersionLast="33" xr6:coauthVersionMax="33" xr10:uidLastSave="{00000000-0000-0000-0000-000000000000}"/>
  <bookViews>
    <workbookView xWindow="0" yWindow="0" windowWidth="20490" windowHeight="7665" tabRatio="916" activeTab="7"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1" l="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F543" i="31" l="1"/>
  <c r="D197" i="32"/>
  <c r="D197" i="25"/>
  <c r="F543" i="43"/>
  <c r="D444"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B476" i="40" s="1"/>
  <c r="D222" i="40"/>
  <c r="D223" i="40" s="1"/>
  <c r="D25" i="40"/>
  <c r="D26" i="40" s="1"/>
  <c r="D476" i="38"/>
  <c r="B476" i="38" s="1"/>
  <c r="D477" i="38" s="1"/>
  <c r="D285" i="38"/>
  <c r="D286" i="38" s="1"/>
  <c r="D25" i="38"/>
  <c r="D26" i="38" s="1"/>
  <c r="D493" i="31"/>
  <c r="D494" i="31" s="1"/>
  <c r="D476" i="31"/>
  <c r="D222" i="31"/>
  <c r="D223" i="31" s="1"/>
  <c r="D25" i="31"/>
  <c r="D26" i="31" s="1"/>
  <c r="D476" i="33"/>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F532" i="40"/>
  <c r="E532" i="40"/>
  <c r="F512" i="40"/>
  <c r="E512" i="40"/>
  <c r="F498" i="40"/>
  <c r="E498" i="40"/>
  <c r="D498" i="40" s="1"/>
  <c r="B498" i="40" s="1"/>
  <c r="D499" i="40" s="1"/>
  <c r="F476" i="40"/>
  <c r="E476" i="40"/>
  <c r="F439" i="40"/>
  <c r="E439" i="40"/>
  <c r="D439" i="40" s="1"/>
  <c r="B439" i="40" s="1"/>
  <c r="F386" i="40"/>
  <c r="E386" i="40"/>
  <c r="F353" i="40"/>
  <c r="E353" i="40"/>
  <c r="D353" i="40" s="1"/>
  <c r="B353" i="40" s="1"/>
  <c r="D354" i="40" s="1"/>
  <c r="F313" i="40"/>
  <c r="E313" i="40"/>
  <c r="F261" i="40"/>
  <c r="E261" i="40"/>
  <c r="D261" i="40" s="1"/>
  <c r="B261" i="40" s="1"/>
  <c r="F200" i="40"/>
  <c r="E200" i="40"/>
  <c r="F153" i="40"/>
  <c r="E153" i="40"/>
  <c r="D153" i="40" s="1"/>
  <c r="B153" i="40" s="1"/>
  <c r="D154" i="40" s="1"/>
  <c r="F99" i="40"/>
  <c r="E99" i="40"/>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F532" i="38"/>
  <c r="E532" i="38"/>
  <c r="D532" i="38" s="1"/>
  <c r="B532" i="38" s="1"/>
  <c r="D533" i="38" s="1"/>
  <c r="D534" i="38" s="1"/>
  <c r="F512" i="38"/>
  <c r="E512" i="38"/>
  <c r="F498" i="38"/>
  <c r="E498" i="38"/>
  <c r="D498" i="38" s="1"/>
  <c r="B498" i="38" s="1"/>
  <c r="D499" i="38" s="1"/>
  <c r="F476" i="38"/>
  <c r="E476" i="38"/>
  <c r="F439" i="38"/>
  <c r="E439" i="38"/>
  <c r="D439" i="38" s="1"/>
  <c r="F386" i="38"/>
  <c r="E386" i="38"/>
  <c r="F353" i="38"/>
  <c r="E353" i="38"/>
  <c r="D353" i="38" s="1"/>
  <c r="B353" i="38" s="1"/>
  <c r="D354" i="38" s="1"/>
  <c r="F313" i="38"/>
  <c r="E313" i="38"/>
  <c r="F261" i="38"/>
  <c r="E261" i="38"/>
  <c r="D261" i="38" s="1"/>
  <c r="B261" i="38" s="1"/>
  <c r="F200" i="38"/>
  <c r="E200" i="38"/>
  <c r="F153" i="38"/>
  <c r="E153" i="38"/>
  <c r="D153" i="38" s="1"/>
  <c r="B153" i="38" s="1"/>
  <c r="D154" i="38" s="1"/>
  <c r="F99" i="38"/>
  <c r="E99" i="38"/>
  <c r="D99" i="38" s="1"/>
  <c r="F41" i="38"/>
  <c r="E41" i="38"/>
  <c r="D41" i="38" s="1"/>
  <c r="B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E532" i="33"/>
  <c r="D532" i="33" s="1"/>
  <c r="D533" i="33" s="1"/>
  <c r="D534" i="33" s="1"/>
  <c r="F512" i="33"/>
  <c r="E512" i="33"/>
  <c r="D512" i="33" s="1"/>
  <c r="D513" i="33" s="1"/>
  <c r="D514" i="33" s="1"/>
  <c r="F498" i="33"/>
  <c r="E498" i="33"/>
  <c r="D498" i="33" s="1"/>
  <c r="D499" i="33" s="1"/>
  <c r="F476" i="33"/>
  <c r="E476" i="33"/>
  <c r="F439" i="33"/>
  <c r="E439" i="33"/>
  <c r="D439" i="33" s="1"/>
  <c r="D440" i="33" s="1"/>
  <c r="F386" i="33"/>
  <c r="E386" i="33"/>
  <c r="D386" i="33" s="1"/>
  <c r="D387" i="33" s="1"/>
  <c r="F353" i="33"/>
  <c r="E353" i="33"/>
  <c r="D353" i="33" s="1"/>
  <c r="D354" i="33" s="1"/>
  <c r="F313" i="33"/>
  <c r="E313" i="33"/>
  <c r="D313" i="33" s="1"/>
  <c r="F261" i="33"/>
  <c r="E261" i="33"/>
  <c r="D261" i="33" s="1"/>
  <c r="D262" i="33" s="1"/>
  <c r="F200" i="33"/>
  <c r="E200" i="33"/>
  <c r="D200" i="33" s="1"/>
  <c r="D201" i="33" s="1"/>
  <c r="F153" i="33"/>
  <c r="E153" i="33"/>
  <c r="D153" i="33" s="1"/>
  <c r="F99" i="33"/>
  <c r="E99" i="33"/>
  <c r="D99" i="33" s="1"/>
  <c r="F41" i="33"/>
  <c r="E41" i="33"/>
  <c r="D41" i="33" s="1"/>
  <c r="D42" i="33" s="1"/>
  <c r="F200" i="43"/>
  <c r="F153" i="43"/>
  <c r="F99" i="43"/>
  <c r="F41" i="43"/>
  <c r="E543" i="43"/>
  <c r="D543" i="43" s="1"/>
  <c r="D544" i="43" s="1"/>
  <c r="E532" i="43"/>
  <c r="F532" i="43"/>
  <c r="F512" i="43"/>
  <c r="E512" i="43"/>
  <c r="D512" i="43" s="1"/>
  <c r="B512" i="43" s="1"/>
  <c r="D513" i="43" s="1"/>
  <c r="D514" i="43" s="1"/>
  <c r="B152" i="29" s="1"/>
  <c r="F498" i="43"/>
  <c r="E498" i="43"/>
  <c r="D498" i="43" s="1"/>
  <c r="B498" i="43" s="1"/>
  <c r="D499" i="43" s="1"/>
  <c r="F476" i="43"/>
  <c r="E476" i="43"/>
  <c r="F439" i="43"/>
  <c r="E439" i="43"/>
  <c r="D439" i="43" s="1"/>
  <c r="B439" i="43" s="1"/>
  <c r="D440" i="43" s="1"/>
  <c r="F386" i="43"/>
  <c r="E386" i="43"/>
  <c r="D386" i="43" s="1"/>
  <c r="B386" i="43" s="1"/>
  <c r="D387" i="43" s="1"/>
  <c r="F353" i="43"/>
  <c r="E353" i="43"/>
  <c r="D353" i="43" s="1"/>
  <c r="F313" i="43"/>
  <c r="E313" i="43"/>
  <c r="D313" i="43" s="1"/>
  <c r="B313" i="43" s="1"/>
  <c r="D314" i="43" s="1"/>
  <c r="F261" i="43"/>
  <c r="E261" i="43"/>
  <c r="D261" i="43" s="1"/>
  <c r="B261" i="43" s="1"/>
  <c r="D262" i="43" s="1"/>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200" i="38" l="1"/>
  <c r="B200" i="38" s="1"/>
  <c r="D313" i="38"/>
  <c r="B313" i="38" s="1"/>
  <c r="D314" i="38" s="1"/>
  <c r="D386" i="38"/>
  <c r="B386" i="38" s="1"/>
  <c r="D387" i="38" s="1"/>
  <c r="D512" i="38"/>
  <c r="D547" i="38" s="1"/>
  <c r="D543" i="38"/>
  <c r="B543" i="38" s="1"/>
  <c r="D544" i="38" s="1"/>
  <c r="D532" i="40"/>
  <c r="B532" i="40" s="1"/>
  <c r="D533" i="40" s="1"/>
  <c r="D534" i="40" s="1"/>
  <c r="D99" i="40"/>
  <c r="B99" i="40" s="1"/>
  <c r="D100" i="40" s="1"/>
  <c r="D101" i="40" s="1"/>
  <c r="D200" i="40"/>
  <c r="B200" i="40" s="1"/>
  <c r="D313" i="40"/>
  <c r="B313" i="40" s="1"/>
  <c r="D314" i="40" s="1"/>
  <c r="D386" i="40"/>
  <c r="B386" i="40" s="1"/>
  <c r="D387" i="40" s="1"/>
  <c r="D512" i="40"/>
  <c r="D543" i="40"/>
  <c r="B543" i="40" s="1"/>
  <c r="D544" i="40" s="1"/>
  <c r="D545" i="40" s="1"/>
  <c r="D100" i="33"/>
  <c r="B439" i="38"/>
  <c r="D440" i="38" s="1"/>
  <c r="B41" i="40"/>
  <c r="D42" i="40" s="1"/>
  <c r="D45" i="40" s="1"/>
  <c r="D46" i="40" s="1"/>
  <c r="B99" i="38"/>
  <c r="D100" i="38" s="1"/>
  <c r="D101" i="38" s="1"/>
  <c r="B512" i="38"/>
  <c r="D513" i="38" s="1"/>
  <c r="D514" i="38" s="1"/>
  <c r="B512" i="40"/>
  <c r="D513" i="40" s="1"/>
  <c r="D514" i="40" s="1"/>
  <c r="D41" i="43"/>
  <c r="B41" i="43" s="1"/>
  <c r="D42" i="43" s="1"/>
  <c r="D45" i="43" s="1"/>
  <c r="D46" i="43" s="1"/>
  <c r="D532" i="43"/>
  <c r="D533" i="43" s="1"/>
  <c r="D534" i="43" s="1"/>
  <c r="B162" i="29" s="1"/>
  <c r="D547" i="33"/>
  <c r="D155" i="43"/>
  <c r="D157" i="43"/>
  <c r="D158" i="43" s="1"/>
  <c r="D390" i="43"/>
  <c r="D391" i="43" s="1"/>
  <c r="D388" i="43"/>
  <c r="D202" i="43"/>
  <c r="D204" i="43"/>
  <c r="D205" i="43" s="1"/>
  <c r="D443" i="43"/>
  <c r="D441" i="43"/>
  <c r="D265" i="43"/>
  <c r="D266" i="43" s="1"/>
  <c r="D263" i="43"/>
  <c r="D478" i="43"/>
  <c r="D480" i="43"/>
  <c r="D481" i="43" s="1"/>
  <c r="D545" i="43"/>
  <c r="B171" i="29" s="1"/>
  <c r="D101" i="43"/>
  <c r="D102" i="43"/>
  <c r="D103" i="43" s="1"/>
  <c r="D315" i="43"/>
  <c r="D317" i="43"/>
  <c r="D318" i="43" s="1"/>
  <c r="D500" i="43"/>
  <c r="D502" i="43"/>
  <c r="D503" i="43" s="1"/>
  <c r="B143" i="29"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477" i="31"/>
  <c r="D478" i="31" s="1"/>
  <c r="D314" i="33"/>
  <c r="D315" i="33" s="1"/>
  <c r="D154" i="33"/>
  <c r="D157" i="33" s="1"/>
  <c r="D158" i="33" s="1"/>
  <c r="D477" i="33"/>
  <c r="D480" i="33" s="1"/>
  <c r="D481" i="33" s="1"/>
  <c r="D155" i="40"/>
  <c r="D157" i="40"/>
  <c r="D158" i="40" s="1"/>
  <c r="D480" i="40"/>
  <c r="D481" i="40" s="1"/>
  <c r="D478" i="40"/>
  <c r="D102" i="40"/>
  <c r="D103" i="40" s="1"/>
  <c r="D390" i="40"/>
  <c r="D391" i="40" s="1"/>
  <c r="D388" i="40"/>
  <c r="D263" i="40"/>
  <c r="D317" i="40"/>
  <c r="D318" i="40" s="1"/>
  <c r="D315" i="40"/>
  <c r="D355" i="40"/>
  <c r="D500" i="40"/>
  <c r="D85" i="40"/>
  <c r="D173" i="40"/>
  <c r="D388" i="38"/>
  <c r="D390" i="38"/>
  <c r="D391" i="38" s="1"/>
  <c r="D545" i="38"/>
  <c r="D263" i="38"/>
  <c r="D265" i="38"/>
  <c r="D266" i="38" s="1"/>
  <c r="D155" i="38"/>
  <c r="D157" i="38"/>
  <c r="D158" i="38" s="1"/>
  <c r="D480" i="38"/>
  <c r="D481" i="38" s="1"/>
  <c r="D478" i="38"/>
  <c r="D102" i="38"/>
  <c r="D103" i="38" s="1"/>
  <c r="D317" i="38"/>
  <c r="D318" i="38" s="1"/>
  <c r="D315" i="38"/>
  <c r="D43" i="38"/>
  <c r="D355" i="38"/>
  <c r="D500" i="38"/>
  <c r="D85" i="38"/>
  <c r="D173" i="38"/>
  <c r="D480" i="31"/>
  <c r="D481" i="31" s="1"/>
  <c r="D85" i="31"/>
  <c r="D173" i="31"/>
  <c r="D263" i="33"/>
  <c r="D265" i="33"/>
  <c r="D266" i="33" s="1"/>
  <c r="D388" i="33"/>
  <c r="D390" i="33"/>
  <c r="D391" i="33" s="1"/>
  <c r="D317" i="33"/>
  <c r="D318"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78" i="33" l="1"/>
  <c r="D43" i="40"/>
  <c r="D547" i="40"/>
  <c r="D43" i="43"/>
  <c r="D441" i="38"/>
  <c r="D443" i="38"/>
  <c r="D444" i="38" s="1"/>
  <c r="D102" i="33"/>
  <c r="D103" i="33" s="1"/>
  <c r="D101" i="33"/>
  <c r="D547" i="43"/>
  <c r="D441" i="40"/>
  <c r="D355" i="43"/>
  <c r="D357" i="43"/>
  <c r="D358" i="43" s="1"/>
  <c r="B107" i="29" s="1"/>
  <c r="D155" i="33"/>
  <c r="D204" i="40"/>
  <c r="D205" i="40" s="1"/>
  <c r="D204" i="38"/>
  <c r="D205" i="38" s="1"/>
  <c r="B71" i="29"/>
  <c r="D222" i="36"/>
  <c r="D223" i="36" s="1"/>
  <c r="D100" i="36"/>
  <c r="D101" i="36" s="1"/>
  <c r="D548" i="33"/>
  <c r="D549" i="33"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D118" i="39" s="1"/>
  <c r="D119" i="39" s="1"/>
  <c r="C112" i="39"/>
  <c r="C100" i="39"/>
  <c r="C99" i="39"/>
  <c r="C94" i="39"/>
  <c r="C93" i="39"/>
  <c r="C82" i="39"/>
  <c r="C80" i="39"/>
  <c r="C77" i="39"/>
  <c r="C76" i="39"/>
  <c r="C75" i="39"/>
  <c r="C61" i="39"/>
  <c r="C60" i="39"/>
  <c r="D63" i="39" s="1"/>
  <c r="D64" i="39" s="1"/>
  <c r="C56" i="39"/>
  <c r="C51" i="39"/>
  <c r="D52" i="39" s="1"/>
  <c r="D53" i="39" s="1"/>
  <c r="C37" i="39"/>
  <c r="D42" i="39" s="1"/>
  <c r="D43" i="39" s="1"/>
  <c r="C26" i="39"/>
  <c r="D33" i="39" s="1"/>
  <c r="D34" i="39" s="1"/>
  <c r="D22" i="39"/>
  <c r="D23" i="39" s="1"/>
  <c r="B165" i="29"/>
  <c r="B155" i="29"/>
  <c r="A8" i="38"/>
  <c r="A7" i="39" s="1"/>
  <c r="D102" i="39" l="1"/>
  <c r="D103" i="39" s="1"/>
  <c r="D84" i="41"/>
  <c r="D85" i="41" s="1"/>
  <c r="D102" i="41"/>
  <c r="D103" i="41" s="1"/>
  <c r="D118" i="41"/>
  <c r="D119" i="41" s="1"/>
  <c r="D149" i="41"/>
  <c r="D150" i="41" s="1"/>
  <c r="D161" i="39"/>
  <c r="D162" i="39" s="1"/>
  <c r="D63" i="41"/>
  <c r="D64" i="41" s="1"/>
  <c r="D161" i="41"/>
  <c r="D162" i="41" s="1"/>
  <c r="D84" i="39"/>
  <c r="D85" i="39" s="1"/>
  <c r="D133" i="39"/>
  <c r="D134" i="39" s="1"/>
  <c r="D149" i="39"/>
  <c r="D150" i="39" s="1"/>
  <c r="D133" i="41"/>
  <c r="D134" i="41"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41" l="1"/>
  <c r="B184" i="29"/>
  <c r="B11" i="39"/>
  <c r="B183" i="29"/>
  <c r="B12" i="43"/>
  <c r="B35" i="29"/>
  <c r="B128" i="29"/>
  <c r="B101" i="29"/>
  <c r="B12" i="40" l="1"/>
  <c r="B39" i="29"/>
  <c r="B29" i="29"/>
  <c r="B12" i="38"/>
  <c r="B38" i="29"/>
  <c r="B28" i="29"/>
  <c r="E543" i="31"/>
  <c r="F532" i="31"/>
  <c r="E532" i="31"/>
  <c r="F512" i="31"/>
  <c r="E512" i="31"/>
  <c r="D512" i="31" s="1"/>
  <c r="D513" i="31" s="1"/>
  <c r="D514" i="31" s="1"/>
  <c r="F498" i="31"/>
  <c r="E498" i="31"/>
  <c r="F476" i="31"/>
  <c r="E476" i="31"/>
  <c r="F439" i="31"/>
  <c r="E439" i="31"/>
  <c r="F386" i="31"/>
  <c r="E386" i="31"/>
  <c r="D386" i="31" s="1"/>
  <c r="D387" i="31" s="1"/>
  <c r="F353" i="31"/>
  <c r="E353" i="31"/>
  <c r="F313" i="31"/>
  <c r="E313" i="31"/>
  <c r="D313" i="31" s="1"/>
  <c r="D314" i="31" s="1"/>
  <c r="F261" i="31"/>
  <c r="E261" i="31"/>
  <c r="F200" i="31"/>
  <c r="E200" i="31"/>
  <c r="D200" i="31" s="1"/>
  <c r="D201" i="31" s="1"/>
  <c r="F153" i="31"/>
  <c r="E153" i="31"/>
  <c r="F99" i="31"/>
  <c r="E99" i="31"/>
  <c r="D99" i="31" s="1"/>
  <c r="D100" i="31" s="1"/>
  <c r="F41" i="31"/>
  <c r="E41" i="31"/>
  <c r="F197" i="25"/>
  <c r="F197" i="35"/>
  <c r="E197" i="35"/>
  <c r="D197" i="35" s="1"/>
  <c r="B44" i="29"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41" i="31" l="1"/>
  <c r="D153" i="31"/>
  <c r="D154" i="31" s="1"/>
  <c r="D261" i="31"/>
  <c r="D262" i="31" s="1"/>
  <c r="D353" i="31"/>
  <c r="D354" i="31" s="1"/>
  <c r="D355" i="31" s="1"/>
  <c r="D439" i="31"/>
  <c r="D440" i="31" s="1"/>
  <c r="D498" i="31"/>
  <c r="D499" i="31" s="1"/>
  <c r="D532" i="31"/>
  <c r="D533" i="31" s="1"/>
  <c r="D534" i="31" s="1"/>
  <c r="D133" i="35"/>
  <c r="D134" i="35" s="1"/>
  <c r="D63" i="35"/>
  <c r="D64" i="35" s="1"/>
  <c r="D118" i="35"/>
  <c r="D119" i="35" s="1"/>
  <c r="D149" i="35"/>
  <c r="D150" i="35" s="1"/>
  <c r="D161" i="35"/>
  <c r="D162" i="35" s="1"/>
  <c r="D101" i="31"/>
  <c r="D102" i="31"/>
  <c r="D103" i="31" s="1"/>
  <c r="D202" i="31"/>
  <c r="D204" i="31"/>
  <c r="D205" i="31" s="1"/>
  <c r="D317" i="31"/>
  <c r="D318" i="31" s="1"/>
  <c r="D315" i="31"/>
  <c r="D390" i="31"/>
  <c r="D391" i="31" s="1"/>
  <c r="D388" i="31"/>
  <c r="D102" i="35"/>
  <c r="D103" i="35" s="1"/>
  <c r="D42" i="31"/>
  <c r="D157" i="31"/>
  <c r="D158" i="31" s="1"/>
  <c r="D155" i="31"/>
  <c r="D265" i="31"/>
  <c r="D266" i="31" s="1"/>
  <c r="D263" i="31"/>
  <c r="D443" i="31"/>
  <c r="D444" i="31" s="1"/>
  <c r="D441" i="31"/>
  <c r="D500" i="31"/>
  <c r="D502" i="31"/>
  <c r="D503" i="31"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5" i="37"/>
  <c r="B170" i="29"/>
  <c r="D195" i="35"/>
  <c r="B172" i="29"/>
  <c r="B90" i="29"/>
  <c r="B117" i="29"/>
  <c r="B135" i="29"/>
  <c r="B63" i="29"/>
  <c r="B72" i="29"/>
  <c r="B108" i="29"/>
  <c r="D357" i="31" l="1"/>
  <c r="D358" i="31" s="1"/>
  <c r="D198" i="35"/>
  <c r="D199" i="35" s="1"/>
  <c r="B11" i="35" s="1"/>
  <c r="D45" i="31"/>
  <c r="D46" i="31" s="1"/>
  <c r="D43" i="3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1" i="37"/>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1" i="32"/>
  <c r="B182" i="29"/>
  <c r="B100" i="29"/>
  <c r="C191" i="25"/>
  <c r="D194" i="25" s="1"/>
  <c r="C165" i="25"/>
  <c r="D169" i="25" s="1"/>
  <c r="D170" i="25" s="1"/>
  <c r="C157" i="25"/>
  <c r="C156" i="25"/>
  <c r="C155" i="25"/>
  <c r="D161" i="25" s="1"/>
  <c r="D162" i="25" s="1"/>
  <c r="C145" i="25"/>
  <c r="C144" i="25"/>
  <c r="C138" i="25"/>
  <c r="C132" i="25"/>
  <c r="C130" i="25"/>
  <c r="C128" i="25"/>
  <c r="C127" i="25"/>
  <c r="C116" i="25"/>
  <c r="C115" i="25"/>
  <c r="D118" i="25" s="1"/>
  <c r="D119" i="25" s="1"/>
  <c r="C112" i="25"/>
  <c r="C100" i="25"/>
  <c r="C99" i="25"/>
  <c r="C94" i="25"/>
  <c r="C93" i="25"/>
  <c r="C82" i="25"/>
  <c r="C80" i="25"/>
  <c r="C77" i="25"/>
  <c r="D84" i="25" s="1"/>
  <c r="D85" i="25" s="1"/>
  <c r="C76" i="25"/>
  <c r="C75" i="25"/>
  <c r="C61" i="25"/>
  <c r="C60" i="25"/>
  <c r="C56" i="25"/>
  <c r="C51" i="25"/>
  <c r="C37" i="25"/>
  <c r="D42" i="25" s="1"/>
  <c r="D43" i="25" s="1"/>
  <c r="D186" i="25"/>
  <c r="D187" i="25" s="1"/>
  <c r="D177" i="25"/>
  <c r="D178" i="25" s="1"/>
  <c r="D52" i="25"/>
  <c r="D53" i="25" s="1"/>
  <c r="C26" i="25"/>
  <c r="D33" i="25" s="1"/>
  <c r="D34" i="25" s="1"/>
  <c r="D22" i="25"/>
  <c r="D23" i="25" s="1"/>
  <c r="D149" i="25"/>
  <c r="D150" i="25" s="1"/>
  <c r="J178" i="29"/>
  <c r="J169" i="29"/>
  <c r="J160" i="29"/>
  <c r="J150" i="29"/>
  <c r="J141" i="29"/>
  <c r="J132" i="29"/>
  <c r="J123" i="29"/>
  <c r="J114" i="29"/>
  <c r="J105" i="29"/>
  <c r="J96" i="29"/>
  <c r="J87" i="29"/>
  <c r="J78" i="29"/>
  <c r="J69" i="29"/>
  <c r="J60" i="29"/>
  <c r="J51" i="29"/>
  <c r="J42" i="29"/>
  <c r="J33" i="29"/>
  <c r="J23" i="29"/>
  <c r="D63" i="25" l="1"/>
  <c r="D64" i="25" s="1"/>
  <c r="D102" i="25"/>
  <c r="D103" i="25" s="1"/>
  <c r="D133" i="25"/>
  <c r="D134" i="25" s="1"/>
  <c r="D198" i="25"/>
  <c r="D199" i="25" s="1"/>
  <c r="D195" i="25"/>
  <c r="B27" i="29"/>
  <c r="B37" i="29"/>
  <c r="B12" i="31"/>
  <c r="B11" i="25" l="1"/>
  <c r="B181" i="29"/>
  <c r="B26" i="29"/>
  <c r="B46" i="29"/>
</calcChain>
</file>

<file path=xl/sharedStrings.xml><?xml version="1.0" encoding="utf-8"?>
<sst xmlns="http://schemas.openxmlformats.org/spreadsheetml/2006/main" count="5244" uniqueCount="528">
  <si>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</si>
  <si>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</si>
  <si>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</si>
  <si>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</si>
  <si>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</si>
  <si>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</si>
  <si>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</si>
  <si>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</si>
  <si>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</si>
  <si>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</si>
  <si>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</si>
  <si>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</si>
  <si>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</si>
  <si>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</si>
  <si>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</si>
  <si>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</si>
  <si>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</si>
  <si>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</si>
  <si>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</si>
  <si>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</si>
  <si>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</si>
  <si>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</si>
  <si>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</si>
  <si>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</si>
  <si>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</si>
  <si>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</si>
  <si>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</si>
  <si>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</si>
  <si>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</si>
  <si>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</si>
  <si>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</si>
  <si>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</si>
  <si>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</si>
  <si>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</si>
  <si>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</si>
  <si>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</si>
  <si>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</si>
  <si>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</si>
  <si>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</si>
  <si>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</si>
  <si>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</si>
  <si>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</si>
  <si>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</si>
  <si>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</si>
  <si>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</si>
  <si>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</si>
  <si>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</si>
  <si>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</si>
  <si>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</si>
  <si>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</si>
  <si>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</si>
  <si>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</si>
  <si>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</si>
  <si>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</si>
  <si>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</si>
  <si>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</si>
  <si>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</si>
  <si>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</si>
  <si>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</si>
  <si>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</si>
  <si>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</si>
  <si>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</si>
  <si>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</si>
  <si>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</si>
  <si>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</si>
  <si>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</si>
  <si>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</si>
  <si>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</si>
  <si>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</si>
  <si>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</si>
  <si>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</si>
  <si>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</si>
  <si>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</si>
  <si>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</si>
  <si>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</si>
  <si>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</si>
  <si>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</si>
  <si>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</si>
  <si>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</si>
  <si>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</si>
  <si>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</si>
  <si>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</si>
  <si>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</si>
  <si>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</si>
  <si>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</si>
  <si>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</si>
  <si>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</si>
  <si>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</si>
  <si>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</si>
  <si>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</si>
  <si>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</si>
  <si>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</si>
  <si>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</si>
  <si>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</si>
  <si>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</si>
  <si>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</si>
  <si>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</si>
  <si>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</si>
  <si>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</si>
  <si>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</si>
  <si>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</si>
  <si>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</si>
  <si>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</si>
  <si>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</si>
  <si>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</si>
  <si>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</si>
  <si>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</si>
  <si>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</si>
  <si>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</si>
  <si>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</si>
  <si>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</si>
  <si>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</si>
  <si>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</si>
  <si>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</si>
  <si>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</si>
  <si>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</si>
  <si>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</si>
  <si>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</si>
  <si>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</si>
  <si>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</si>
  <si>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</si>
  <si>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</si>
  <si>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</si>
  <si>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</si>
  <si>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</si>
  <si>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</si>
  <si>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</si>
  <si>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</si>
  <si>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</si>
  <si>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</si>
  <si>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</si>
  <si>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</si>
  <si>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</si>
  <si>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</si>
  <si>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</si>
  <si>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</si>
  <si>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</si>
  <si>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</si>
  <si>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</si>
  <si>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</si>
  <si>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</si>
  <si>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</si>
  <si>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</si>
  <si>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</si>
  <si>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</si>
  <si>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</si>
  <si>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</si>
  <si>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</si>
  <si>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</si>
  <si>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</si>
  <si>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</si>
  <si>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</si>
  <si>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</si>
  <si>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</si>
  <si>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</si>
  <si>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</si>
  <si>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</si>
  <si>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</si>
  <si>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</si>
  <si>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</si>
  <si>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</si>
  <si>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</si>
  <si>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</si>
  <si>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</si>
  <si>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</si>
  <si>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</si>
  <si>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</si>
  <si>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</si>
  <si>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</si>
  <si>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</si>
  <si>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</si>
  <si>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</si>
  <si>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</si>
  <si>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</si>
  <si>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</si>
  <si>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</si>
  <si>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</si>
  <si>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</si>
  <si>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</si>
  <si>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</si>
  <si>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</si>
  <si>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</si>
  <si>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</si>
  <si>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</si>
  <si>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</si>
  <si>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</si>
  <si>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</si>
  <si>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</si>
  <si>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</si>
  <si>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</si>
  <si>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</si>
  <si>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</si>
  <si>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</si>
  <si>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</si>
  <si>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</si>
  <si>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</si>
  <si>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</si>
  <si>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</si>
  <si>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</si>
  <si>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</si>
  <si>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</si>
  <si>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</si>
  <si>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</si>
  <si>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</si>
  <si>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</si>
  <si>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</si>
  <si>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</si>
  <si>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</si>
  <si>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</si>
  <si>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</si>
  <si>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</si>
  <si>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</si>
  <si>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</si>
  <si>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</si>
  <si>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</si>
  <si>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</si>
  <si>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</si>
  <si>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</si>
  <si>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</si>
  <si>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</si>
  <si>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</si>
  <si>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</si>
  <si>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</si>
  <si>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</si>
  <si>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</si>
  <si>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</si>
  <si>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</si>
  <si>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</si>
  <si>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</si>
  <si>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</si>
  <si>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</si>
  <si>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</si>
  <si>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</si>
  <si>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</si>
  <si>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</si>
  <si>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</si>
  <si>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</si>
  <si>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</si>
  <si>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</si>
  <si>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</si>
  <si>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</si>
  <si>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</si>
  <si>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</si>
  <si>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</si>
  <si>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</si>
  <si>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</si>
  <si>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</si>
  <si>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</si>
  <si>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</si>
  <si>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</si>
  <si>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</si>
  <si>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</si>
  <si>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</si>
  <si>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</si>
  <si>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</si>
  <si>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</si>
  <si>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</si>
  <si>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</si>
  <si>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</si>
  <si>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</si>
  <si>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</si>
  <si>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</si>
  <si>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</si>
  <si>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</si>
  <si>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</si>
  <si>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</si>
  <si>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</si>
  <si>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</si>
  <si>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</si>
  <si>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</si>
  <si>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</si>
  <si>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</si>
  <si>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</si>
  <si>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</si>
  <si>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</si>
  <si>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</si>
  <si>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</si>
  <si>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</si>
  <si>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</si>
  <si>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</si>
  <si>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</si>
  <si>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</si>
  <si>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</si>
  <si>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</si>
  <si>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</si>
  <si>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</si>
  <si>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</si>
  <si>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</si>
  <si>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</si>
  <si>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</si>
  <si>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</si>
  <si>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</si>
  <si>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</si>
  <si>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</si>
  <si>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</si>
  <si>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</si>
  <si>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</si>
  <si>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</si>
  <si>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</si>
  <si>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</si>
  <si>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</si>
  <si>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</si>
  <si>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</si>
  <si>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</si>
  <si>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</si>
  <si>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</si>
  <si>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</si>
  <si>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</si>
  <si>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</si>
  <si>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</si>
  <si>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</si>
  <si>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</si>
  <si>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</si>
  <si>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</si>
  <si>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</si>
  <si>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</si>
  <si>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</si>
  <si>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</si>
  <si>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</si>
  <si>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</si>
  <si>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</si>
  <si>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</si>
  <si>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</si>
  <si>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</si>
  <si>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</si>
  <si>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</si>
  <si>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</si>
  <si>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</si>
  <si>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</si>
  <si>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</si>
  <si>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</si>
  <si>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</si>
  <si>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</si>
  <si>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</si>
  <si>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</si>
  <si>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</si>
  <si>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</si>
  <si>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</si>
  <si>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</si>
  <si>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</si>
  <si>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</si>
  <si>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</si>
  <si>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</si>
  <si>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</si>
  <si>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</si>
  <si>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</si>
  <si>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</si>
  <si>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</si>
  <si>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</si>
  <si>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</si>
  <si>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</si>
  <si>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</si>
  <si>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</si>
  <si>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</si>
  <si>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</si>
  <si>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</si>
  <si>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</si>
  <si>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</si>
  <si>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</si>
  <si>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</si>
  <si>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</si>
  <si>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</si>
  <si>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</si>
  <si>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</si>
  <si>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</si>
  <si>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</si>
  <si>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</si>
  <si>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</si>
  <si>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</si>
  <si>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</si>
  <si>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</si>
  <si>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</si>
  <si>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</si>
  <si>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</si>
  <si>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</si>
  <si>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</si>
  <si>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</si>
  <si>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</si>
  <si>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</si>
  <si>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</si>
  <si>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</si>
  <si>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</si>
  <si>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</si>
  <si>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</si>
  <si>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</si>
  <si>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</si>
  <si>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</si>
  <si>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</si>
  <si>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</si>
  <si>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</si>
  <si>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</si>
  <si>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</si>
  <si>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</si>
  <si>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</si>
  <si>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</si>
  <si>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</si>
  <si>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</si>
  <si>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</si>
  <si>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</si>
  <si>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</si>
  <si>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</si>
  <si>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</si>
  <si>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</si>
  <si>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</si>
  <si>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</si>
  <si>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</si>
  <si>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</si>
  <si>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</si>
  <si>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Les caisses en plastique appartenant au fournisseur 'Boulangerie Wafa' sont soit détériorées soit dans un état de propreté insatisfaisant. Alerter le fournisseur sur cet écart.</t>
  </si>
  <si>
    <t>Assurer la traçabilité correcte à la réception et à la décongélation des gâteaux pour une meilleure maitrise de la gestion du stock.</t>
  </si>
  <si>
    <t>La fin de cuisson des poulets rôtis ne fait pas l'objet de vérification de la température de fin de cuisson par un thermomètre à sonde.
Attente prolongée des poulets rôtis dans la rôtissoire en arrêt.</t>
  </si>
  <si>
    <t>Assurer la vérification de  l'atteinte de la température de 80°C à cœur des poulets rôtis en fin de cuisson.
Veiller à exposer les poulets rôtis directement à la fin de cuisson.</t>
  </si>
  <si>
    <t>Absence de suivi de la cuisson des produits de la mer utilisés pour la fabrication des pizzas.</t>
  </si>
  <si>
    <t>Le cadencier du 19/02 présente 44 poulets, la traçabilité présente 44 poulets et la vente présente 40 poulets vendus.
On note l'absence de scannage de casse de 4 poulets le 20/02/2018. 
Le cadencier du 20/02 présente 32 poulets, traçabilité 32 poulets, vente 26 poulets 'Mazraa' du lot 18048.
Sachant que le nombre initial de poulets  réceptionnés aux rayon le 19/02 est 80 pièces, et que seulement 26 poulets ont été vendus du même lot, on note que le nombre de poulets restant le jour de l'audit est de 60 poulets au lieu de 54 poulets. 
Absence de la fiche de contrôle des produits réceptionnés au rayon le 18/02/2018.</t>
  </si>
  <si>
    <t>Assurer la traçabilité correcte des poulets rôtis et le scannage journalier des casses. 
Assurer le remplissage systématique des fiches des produits réceptionnés au rayon.</t>
  </si>
  <si>
    <t>La DLC indiquée sur l’étiquette UHD du carré sans sel ‘Meriah’ emballé le 21/02/2018 est supérieure à la DLC fournisseur.</t>
  </si>
  <si>
    <t>Améliorer la gestion de stock de sorte à éviter le dépassement de la DLC des fournisseurs des fromages en portions.</t>
  </si>
  <si>
    <t>Même thermomètre à sonde pour traiteur.</t>
  </si>
  <si>
    <t>Interdire aux opératrices de porter des épingles sur les lieux de travail.</t>
  </si>
  <si>
    <t>Opérateur barbu. Eliminer ou protéger les barbes.</t>
  </si>
  <si>
    <t xml:space="preserve">Manque de traçabilité de la quantité de viande découpée le 20/02/2018.
</t>
  </si>
  <si>
    <t>Veiller à indiquer les quantités exactes des produits mis à la vente.</t>
  </si>
  <si>
    <t>Les oranges utilisés pour la fabrication de jus au magasin ne font pas l'objet de décontamination selon le protocole 3 bacs.
Le nettoyage des oranges est réalisé au niveau de la poissonnerie. Il y'a risque de contamination croisée lors de cette opération par des germes pathogènes ou transmission d'allergène.</t>
  </si>
  <si>
    <t>Assurer la décontamination des oranges selon le protocole 3 bacs dans un milieu adapté à cet effet.</t>
  </si>
  <si>
    <t xml:space="preserve">Exposition des morceaux de potiron emballés sans étiquetage. </t>
  </si>
  <si>
    <t>Le nettoyage de l'appareil presse orange n'est pas inclus dans le plan de nettoyage et désinfection.</t>
  </si>
  <si>
    <t>Réserve encombrée; le nettoyage sous palettes est difficile.
Présence de toile d'araignée au plafond de la réserve.</t>
  </si>
  <si>
    <t>Entreposage des aliments pour animaux 'retour' à proximité des autres produits alimentaires.</t>
  </si>
  <si>
    <t xml:space="preserve">Présence de restes de dattes au sol de la chambre froide. </t>
  </si>
  <si>
    <t>Présence de piqûres de moisissures sur le meuble froid des yaourts.</t>
  </si>
  <si>
    <t>Le nombre de louches ne suffit pas aux produits exposés.</t>
  </si>
  <si>
    <t>Absence de protection à l'exposition de l'ail.</t>
  </si>
  <si>
    <t>Les condiments sont déstockés du froid et exposés à température ambiante.</t>
  </si>
  <si>
    <t>Présence d'un chat au dessous du meuble froid de la pâtisserie.</t>
  </si>
  <si>
    <t>L'opératrice 'Chahia' n'est pas formée aux bonnes pratiques d'hygiène et ne dispose pas de dossier médical sur place avec bulletin d'analyse.</t>
  </si>
  <si>
    <t>Absence de local déchets.</t>
  </si>
  <si>
    <t>Même chambre froide FLEG</t>
  </si>
  <si>
    <t>Manque de couvercles pour certains présentoirs d’épices.</t>
  </si>
  <si>
    <t>Taux d'hygrométrie 59%</t>
  </si>
  <si>
    <t>Le système d'aération était mis en arrêt.</t>
  </si>
  <si>
    <t>Colmater les trous au murs et plafond de la réserve.</t>
  </si>
  <si>
    <t>Ecaillement du revêtement interne du meuble yaourts.</t>
  </si>
  <si>
    <t>Le revêtement du sol de la chambre froide est écaillé.</t>
  </si>
  <si>
    <t>T° meuble 11°C.</t>
  </si>
  <si>
    <t>Meuble d'exposition à température ambiante est partiellement protégé.</t>
  </si>
  <si>
    <t>T° affichée du meuble froid 6,8°C</t>
  </si>
  <si>
    <t>T° à cœur du riz est 7,1°C.</t>
  </si>
  <si>
    <t>Le revêtement du sol de la chambre froide est rugueux.</t>
  </si>
  <si>
    <t>Absence d'éclairage au meuble d'exposition des volailles LS.</t>
  </si>
  <si>
    <t>L'afficheur de température du sas est non fonctionnel.</t>
  </si>
  <si>
    <t>T° du laboratoire 12°C.</t>
  </si>
  <si>
    <t xml:space="preserve">Détérioration des miroirs décoratifs des meubles froids.
Ecaillement du revêtement interne des meubles froids. </t>
  </si>
  <si>
    <t>T° meuble volaille trad. 5°C.</t>
  </si>
  <si>
    <t>Fixer le revêtement du sol de la chambre froide positive.</t>
  </si>
  <si>
    <t>Présence de rouille sur le revêtement mural de la boucherie.
Le support de la station de nettoyage est démonté à la plonge traiteur.</t>
  </si>
  <si>
    <t>Absence de local déchets. Les bennes à ordures sont maintenues au trottoir de la zone de réception.</t>
  </si>
  <si>
    <t>Les grandes bennes à ordures ne sont pas munies de couvercles.</t>
  </si>
  <si>
    <t>Absence de dispositif d'eau sous pression dans la zone de réception.</t>
  </si>
  <si>
    <t>Présence de givre dans la chambre froide négative pâtisserie et dans le meuble d'exposition des volailles trad.</t>
  </si>
  <si>
    <t>Procéder au dégivrage des enceintes frigorifiques.</t>
  </si>
  <si>
    <t>Mme Meriam CHOUCHENE</t>
  </si>
  <si>
    <t>Directeur magasin &amp; chefs rayons</t>
  </si>
  <si>
    <t>Khezema Sousse</t>
  </si>
  <si>
    <t>Manque de traçabilité de 6 pièces de gâteaux 'Sopral' Assortiment *4 du lot 13022018 réceptionné le 17/02/2018. Sachant que la fiche de contrôle des produits aux rayons PFT présente 32 pièces réceptionnées, on note que le: 
19/02: traçabilité 4 pièces
21/02: traçabilité 2 pièces
21/02: traçabilité 1 pièce casse du lot emballé le 21/02.
On note la présence de 20 pièces au stocks au lieu de 26 pièces.
Absence de trace de vente de ces produits au logiciel de gestion de vente 'Hit Parade'.</t>
  </si>
  <si>
    <t>Présence des bulletins d'analyse et plans d'action</t>
  </si>
  <si>
    <t>Enregistrements des autocontrôles de nettoyage et de désinfection</t>
  </si>
  <si>
    <t xml:space="preserve">Utilisation correcte des cadenciers de cuisson et de fabrication </t>
  </si>
  <si>
    <t>Présence des bulletins d'analyses et plans d'action</t>
  </si>
  <si>
    <t xml:space="preserve">Respect des durées de vie des produits trad. exposés dans le stand </t>
  </si>
  <si>
    <t>La chambre froide négative est localisée dans le rayon poissonnerie; le passage est obligatoire par la poissonnerie lors du ravitaillement.</t>
  </si>
  <si>
    <t>T° à cœur escalope de dinde 4,9°C.</t>
  </si>
  <si>
    <t>Prévoir un local déchets adapté.</t>
  </si>
  <si>
    <t>Taux de réalisation du plan d'action précédent</t>
  </si>
  <si>
    <t>Le revêtement du sol de la chambre froide est écaillé.
La chambre froide négative destinée au stockage des produits PLS, traiteur et produits de la mer est localisée au rayon poissonnerie; L'emplacement de la chambre froide ne permet pas la séparation des flux et la prévention contre la contamination croisée.</t>
  </si>
  <si>
    <t>Fixer les couvercles manquants.</t>
  </si>
  <si>
    <t xml:space="preserve">Même thermomètre à sonde du fromage/ traiteur.
</t>
  </si>
  <si>
    <t>Prévoir des thermomètres à sonde séparés.</t>
  </si>
  <si>
    <t>Correct</t>
  </si>
  <si>
    <t>Conforme</t>
  </si>
  <si>
    <t>Les étiquettes du fournisseur antérieurement décollées, ont été recollées à l’intérieur des paquets des gâteaux.</t>
  </si>
  <si>
    <t>Entreposage de la benne à ordure à coté de la table de travail.</t>
  </si>
  <si>
    <t>La traçabilité des moules décortiquées du 16/01/2018 présente 2kg 700g et celle du 13/02/2018 est de 1kg hors la quantité emballée le 13/02/2018 et exposée au meuble est de 4kg.</t>
  </si>
  <si>
    <t>Renforcer le nettoyage et la désinfection de la chambre froide.</t>
  </si>
  <si>
    <t>Renforcer la lutte contre les nuisibles.</t>
  </si>
  <si>
    <t>Dr Hatem  KARAA</t>
  </si>
  <si>
    <t>Directeur du magasin et chefs rayons</t>
  </si>
  <si>
    <t xml:space="preserve">Les vérifications mensuelles du thermomètre et des températures d'ambiance des chambres froides et des linéaires ne sont pas réalisées pour le mois de mai 2018
</t>
  </si>
  <si>
    <t>Revoir la qualité des matières premières utilisées</t>
  </si>
  <si>
    <t>Même thermomètre à sonde que celui du rayon fromage / traiteur</t>
  </si>
  <si>
    <t>Durée d'exposition des produits cuits n'est pas respectée (exemple osso bocco cuit le 4/6 ayant une durée d'exposition de 05 heures sans indication d'actions correctives)</t>
  </si>
  <si>
    <t>Prévoir un thermomètre à sode propre au rayon traiteur</t>
  </si>
  <si>
    <t>Présence de souillures au niveau de la partie supérieure des portes des chambres froides fromage et charcuterie</t>
  </si>
  <si>
    <t>Renforcer les opérations de nettoyage</t>
  </si>
  <si>
    <t>La DLC indiquée sur l’étiquette UHD du carré sans sel ‘Meriah’ emballé le 08/06/2018 est supérieure à la DLC fournisseur (DLC magasin: 12/06 alors que celle du fournisseur est 11/06)</t>
  </si>
  <si>
    <t>Fromage brie entamé non identifié en chambre froide fromage</t>
  </si>
  <si>
    <t>Assurer l'identification des formages entamés et entreposés en chambre froide</t>
  </si>
  <si>
    <t>Jambon et salami chahia entamé non identifiés par le date d'entame</t>
  </si>
  <si>
    <t>Assurer l'identification systèmatique par la date d'entame de la charcuterie entamée</t>
  </si>
  <si>
    <t>Stagnation des eaux de nettoyage en chambre froide</t>
  </si>
  <si>
    <t>Drainer les eaux de nettoyage</t>
  </si>
  <si>
    <t>Accumulation de souillures diverses au niveau du rigole d'évacuation des eaux usées placée en face de la chambre froide</t>
  </si>
  <si>
    <t>Nettoyer régulièrement la rigole d'évacuation des eaux usées</t>
  </si>
  <si>
    <t>La vérification mensuelle à la thermosonde des températures des chambres froides et du linéaire n'est pas réalisée</t>
  </si>
  <si>
    <t xml:space="preserve">Assurer la vérification mensuelle à la thermosonde des températures des chambres froides et du linéaire </t>
  </si>
  <si>
    <t>Réserve encombrée: le nettoyage sous les palettes est difficile
les marches de l'escalier conduisant vers collantes</t>
  </si>
  <si>
    <t xml:space="preserve">Dépassement des dates limites de consommation des articles suivants :
01 pot de yaourt Fraise Yab : DLC 29/04/2018
01 pot mammie nova fraise : DLC 15/05/2018
01 pot danino poire : DLC 06/06/2018
02 pots délice mamzouj : DLC 29/05/2018
01 pièce de saumon fumé au poivre DLC 06/06/2018
01 pot de brassé Yab DLC 12/05/2018
01 brassé vanille délice DLC 30/05/2018
01 brassé Albéne Fraise : 07/06/2018
</t>
  </si>
  <si>
    <t>Renforcer le contrôle des DLC des denrées présentées à la vente</t>
  </si>
  <si>
    <t xml:space="preserve">Non-respect des dates de retrait des articles suivants :
02 pots de danette pistache DLC 08/06/2018
04 pots de mamzouj délice DLC 09/06/2018
</t>
  </si>
  <si>
    <t xml:space="preserve">Respecter les dates de retrait des denrées présentées à la vente conformément aux procédures internes </t>
  </si>
  <si>
    <t>Affiche +3,5°C</t>
  </si>
  <si>
    <t>Taux d'hygromètrie est de 55%</t>
  </si>
  <si>
    <t>Chambre froide négative (PLS, Traiteur et poissonnerie) est en panne</t>
  </si>
  <si>
    <t>Ecaillement du revetement interne des meubles yaourt</t>
  </si>
  <si>
    <t>Températre meuble 8°C</t>
  </si>
  <si>
    <t>le revetement du sol de la chambre froide est écaillé</t>
  </si>
  <si>
    <t>Chambre froide négative est en panne (stockage en chambre froide terminal de cuisson)</t>
  </si>
  <si>
    <t>conforme</t>
  </si>
  <si>
    <t>Température meuble froid 5,4°C</t>
  </si>
  <si>
    <t>température à cœur du riz 6,5°C</t>
  </si>
  <si>
    <t xml:space="preserve">Tube néon non fonctionnel en chambre froide </t>
  </si>
  <si>
    <t>Température 11,5°C</t>
  </si>
  <si>
    <t>T° à cœur cuisse de dinde 4,2°C.</t>
  </si>
  <si>
    <t>Décollement du revetement du stand</t>
  </si>
  <si>
    <t>Décollement du revetement de la chambre froide positive</t>
  </si>
  <si>
    <t>Chambre froide négative est en panne (en commun avec PLS et traiteur)</t>
  </si>
  <si>
    <t xml:space="preserve">Absence de local déchets. Les bennes à ordures sont maintenues au trottoir de la zone de réception. Prévoir un local déchets adapté.
Les grandes bennes à ordures ne sont pas munies de couvercles. 
Absence de dispositif d'eau sous pression dans la zone de réception. 
</t>
  </si>
  <si>
    <t>Poubelle à pédale du rayon traiteur casée</t>
  </si>
  <si>
    <t>Givre en chambre froide négative terminal de cuisson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</si>
</sst>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rgb="FF000000"/>
      <name val="Comic Sans MS"/>
      <family val="4"/>
    </font>
    <font>
      <sz val="11"/>
      <name val="Calibri"/>
      <family val="2"/>
      <scheme val="minor"/>
    </font>
    <font>
      <b/>
      <sz val="11"/>
      <name val="Calibri Light"/>
      <family val="2"/>
      <scheme val="major"/>
    </font>
    <font>
      <b/>
      <sz val="14"/>
      <name val="Calibri"/>
      <family val="2"/>
      <scheme val="minor"/>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74">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vertical="top" wrapText="1"/>
      <protection locked="0"/>
    </xf>
    <xf numFmtId="9" fontId="8" fillId="14" borderId="1" xfId="0" applyNumberFormat="1" applyFont="1" applyFill="1" applyBorder="1" applyProtection="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6" fontId="8" fillId="0" borderId="1" xfId="0" applyNumberFormat="1" applyFont="1" applyFill="1" applyBorder="1" applyAlignment="1" applyProtection="1">
      <alignment wrapText="1"/>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xf>
    <xf numFmtId="0" fontId="43" fillId="0" borderId="1" xfId="0" applyFont="1" applyBorder="1" applyAlignment="1" applyProtection="1">
      <alignment wrapText="1"/>
      <protection locked="0"/>
    </xf>
    <xf numFmtId="0" fontId="43" fillId="0" borderId="4" xfId="0" applyFont="1" applyBorder="1" applyAlignment="1" applyProtection="1">
      <alignment wrapText="1"/>
      <protection locked="0"/>
    </xf>
    <xf numFmtId="9" fontId="43" fillId="0" borderId="1" xfId="0" applyNumberFormat="1" applyFont="1" applyBorder="1" applyAlignment="1" applyProtection="1">
      <alignment wrapText="1"/>
      <protection locked="0"/>
    </xf>
    <xf numFmtId="0" fontId="43" fillId="0" borderId="7" xfId="0" applyFont="1" applyBorder="1" applyAlignment="1" applyProtection="1">
      <alignment wrapText="1"/>
      <protection locked="0"/>
    </xf>
    <xf numFmtId="0" fontId="45" fillId="2" borderId="1" xfId="1" applyFont="1" applyFill="1" applyBorder="1" applyAlignment="1" applyProtection="1">
      <alignment horizontal="left" wrapText="1"/>
      <protection locked="0"/>
    </xf>
    <xf numFmtId="165" fontId="44" fillId="4" borderId="1" xfId="0" applyNumberFormat="1" applyFont="1" applyFill="1" applyBorder="1" applyAlignment="1" applyProtection="1">
      <alignment horizontal="center" wrapText="1"/>
      <protection hidden="1"/>
    </xf>
    <xf numFmtId="10" fontId="44" fillId="0" borderId="4" xfId="0" applyNumberFormat="1" applyFont="1" applyFill="1" applyBorder="1" applyAlignment="1" applyProtection="1">
      <alignment horizontal="center" wrapText="1"/>
      <protection hidden="1"/>
    </xf>
    <xf numFmtId="0" fontId="14" fillId="0" borderId="0" xfId="0" applyFont="1" applyAlignment="1">
      <alignment wrapText="1"/>
    </xf>
    <xf numFmtId="10" fontId="44" fillId="0" borderId="5" xfId="0" applyNumberFormat="1" applyFont="1" applyFill="1" applyBorder="1" applyAlignment="1" applyProtection="1">
      <alignment horizontal="center" wrapText="1"/>
      <protection hidden="1"/>
    </xf>
    <xf numFmtId="0" fontId="14" fillId="0" borderId="0" xfId="0" applyFont="1" applyAlignment="1" applyProtection="1">
      <alignment wrapText="1"/>
      <protection locked="0"/>
    </xf>
    <xf numFmtId="0" fontId="14" fillId="0" borderId="0" xfId="0" applyFont="1" applyFill="1" applyAlignment="1" applyProtection="1">
      <alignment wrapText="1"/>
      <protection locked="0"/>
    </xf>
    <xf numFmtId="0" fontId="45" fillId="0" borderId="1" xfId="0" applyFont="1" applyBorder="1" applyAlignment="1" applyProtection="1">
      <alignment wrapText="1"/>
      <protection locked="0"/>
    </xf>
    <xf numFmtId="10" fontId="44" fillId="0" borderId="1" xfId="0" applyNumberFormat="1" applyFont="1" applyFill="1" applyBorder="1" applyAlignment="1" applyProtection="1">
      <alignment horizontal="center" wrapText="1"/>
      <protection hidden="1"/>
    </xf>
    <xf numFmtId="0" fontId="46" fillId="7" borderId="1" xfId="0" applyFont="1" applyFill="1" applyBorder="1" applyAlignment="1" applyProtection="1">
      <alignment horizontal="center" wrapText="1"/>
      <protection hidden="1"/>
    </xf>
    <xf numFmtId="165" fontId="46" fillId="7" borderId="1" xfId="0" applyNumberFormat="1" applyFont="1" applyFill="1" applyBorder="1" applyAlignment="1" applyProtection="1">
      <alignment horizontal="center" wrapText="1"/>
      <protection hidden="1"/>
    </xf>
    <xf numFmtId="9" fontId="14" fillId="16" borderId="1" xfId="0" applyNumberFormat="1" applyFont="1" applyFill="1" applyBorder="1" applyAlignment="1" applyProtection="1">
      <alignmen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14" fillId="4" borderId="0" xfId="0" applyFont="1" applyFill="1" applyAlignment="1" applyProtection="1">
      <alignment horizontal="center" vertical="center" wrapText="1"/>
      <protection hidden="1"/>
    </xf>
    <xf numFmtId="0" fontId="47" fillId="2" borderId="0" xfId="0" applyFont="1" applyFill="1"/>
    <xf numFmtId="0" fontId="8" fillId="2" borderId="1" xfId="0" applyFont="1" applyFill="1" applyBorder="1" applyAlignment="1" applyProtection="1">
      <alignment horizontal="center" vertical="center" wrapText="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77745504"/>
        <c:axId val="373875840"/>
      </c:barChart>
      <c:catAx>
        <c:axId val="277745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3875840"/>
        <c:crosses val="autoZero"/>
        <c:auto val="1"/>
        <c:lblAlgn val="ctr"/>
        <c:lblOffset val="100"/>
        <c:noMultiLvlLbl val="0"/>
      </c:catAx>
      <c:valAx>
        <c:axId val="373875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745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0.94444444444444442</c:v>
                </c:pt>
                <c:pt idx="1">
                  <c:v>0.86842105263157898</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71863840"/>
        <c:axId val="271864400"/>
      </c:barChart>
      <c:catAx>
        <c:axId val="27186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864400"/>
        <c:crosses val="autoZero"/>
        <c:auto val="1"/>
        <c:lblAlgn val="ctr"/>
        <c:lblOffset val="100"/>
        <c:noMultiLvlLbl val="0"/>
      </c:catAx>
      <c:valAx>
        <c:axId val="271864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86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370215376"/>
        <c:axId val="370215936"/>
      </c:barChart>
      <c:catAx>
        <c:axId val="37021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0215936"/>
        <c:crosses val="autoZero"/>
        <c:auto val="1"/>
        <c:lblAlgn val="ctr"/>
        <c:lblOffset val="100"/>
        <c:noMultiLvlLbl val="0"/>
      </c:catAx>
      <c:valAx>
        <c:axId val="370215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021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1</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73248288"/>
        <c:axId val="273248848"/>
      </c:barChart>
      <c:catAx>
        <c:axId val="273248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248848"/>
        <c:crosses val="autoZero"/>
        <c:auto val="1"/>
        <c:lblAlgn val="ctr"/>
        <c:lblOffset val="100"/>
        <c:noMultiLvlLbl val="0"/>
      </c:catAx>
      <c:valAx>
        <c:axId val="273248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248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0.9375</c:v>
                </c:pt>
                <c:pt idx="1">
                  <c:v>0.95454545454545459</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75042096"/>
        <c:axId val="375042656"/>
      </c:barChart>
      <c:catAx>
        <c:axId val="375042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5042656"/>
        <c:crosses val="autoZero"/>
        <c:auto val="1"/>
        <c:lblAlgn val="ctr"/>
        <c:lblOffset val="100"/>
        <c:noMultiLvlLbl val="0"/>
      </c:catAx>
      <c:valAx>
        <c:axId val="375042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5042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75045456"/>
        <c:axId val="222569392"/>
      </c:barChart>
      <c:catAx>
        <c:axId val="375045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569392"/>
        <c:crosses val="autoZero"/>
        <c:auto val="1"/>
        <c:lblAlgn val="ctr"/>
        <c:lblOffset val="100"/>
        <c:noMultiLvlLbl val="0"/>
      </c:catAx>
      <c:valAx>
        <c:axId val="222569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5045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0.9107142857142857</c:v>
                </c:pt>
                <c:pt idx="1">
                  <c:v>0.85526315789473684</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22572192"/>
        <c:axId val="222572752"/>
      </c:barChart>
      <c:catAx>
        <c:axId val="222572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572752"/>
        <c:crosses val="autoZero"/>
        <c:auto val="1"/>
        <c:lblAlgn val="ctr"/>
        <c:lblOffset val="100"/>
        <c:noMultiLvlLbl val="0"/>
      </c:catAx>
      <c:valAx>
        <c:axId val="222572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572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c:v>
                </c:pt>
                <c:pt idx="1">
                  <c:v>0.88782051282051277</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24038528"/>
        <c:axId val="224039088"/>
      </c:barChart>
      <c:catAx>
        <c:axId val="224038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39088"/>
        <c:crosses val="autoZero"/>
        <c:auto val="1"/>
        <c:lblAlgn val="ctr"/>
        <c:lblOffset val="100"/>
        <c:noMultiLvlLbl val="0"/>
      </c:catAx>
      <c:valAx>
        <c:axId val="224039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38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0.89535714285714285</c:v>
                </c:pt>
                <c:pt idx="1">
                  <c:v>0.87154183535762475</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80950304"/>
        <c:axId val="280950864"/>
        <c:extLst/>
      </c:barChart>
      <c:catAx>
        <c:axId val="2809503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950864"/>
        <c:crosses val="autoZero"/>
        <c:auto val="1"/>
        <c:lblAlgn val="ctr"/>
        <c:lblOffset val="100"/>
        <c:noMultiLvlLbl val="0"/>
      </c:catAx>
      <c:valAx>
        <c:axId val="2809508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80950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0.64285714285714279</c:v>
                </c:pt>
                <c:pt idx="1">
                  <c:v>0.44771241830065361</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26697280"/>
        <c:axId val="226697840"/>
        <c:extLst/>
      </c:barChart>
      <c:catAx>
        <c:axId val="22669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697840"/>
        <c:crosses val="autoZero"/>
        <c:auto val="1"/>
        <c:lblAlgn val="ctr"/>
        <c:lblOffset val="100"/>
        <c:noMultiLvlLbl val="0"/>
      </c:catAx>
      <c:valAx>
        <c:axId val="22669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669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0.80882352941176472</c:v>
                </c:pt>
                <c:pt idx="1">
                  <c:v>0.97368421052631582</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62329120"/>
        <c:axId val="362330800"/>
      </c:barChart>
      <c:catAx>
        <c:axId val="362329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2330800"/>
        <c:crosses val="autoZero"/>
        <c:auto val="1"/>
        <c:lblAlgn val="ctr"/>
        <c:lblOffset val="100"/>
        <c:noMultiLvlLbl val="0"/>
      </c:catAx>
      <c:valAx>
        <c:axId val="36233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2329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0.77777777777777779</c:v>
                </c:pt>
                <c:pt idx="1">
                  <c:v>0.9285714285714286</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365266256"/>
        <c:axId val="365266816"/>
      </c:barChart>
      <c:catAx>
        <c:axId val="365266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5266816"/>
        <c:crosses val="autoZero"/>
        <c:auto val="1"/>
        <c:lblAlgn val="ctr"/>
        <c:lblOffset val="100"/>
        <c:noMultiLvlLbl val="0"/>
      </c:catAx>
      <c:valAx>
        <c:axId val="36526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5266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0.77419354838709675</c:v>
                </c:pt>
                <c:pt idx="1">
                  <c:v>0.5</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376250832"/>
        <c:axId val="376251392"/>
      </c:barChart>
      <c:catAx>
        <c:axId val="376250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6251392"/>
        <c:crosses val="autoZero"/>
        <c:auto val="1"/>
        <c:lblAlgn val="ctr"/>
        <c:lblOffset val="100"/>
        <c:noMultiLvlLbl val="0"/>
      </c:catAx>
      <c:valAx>
        <c:axId val="376251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6250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0.94871794871794868</c:v>
                </c:pt>
                <c:pt idx="1">
                  <c:v>0.97560975609756095</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49301232"/>
        <c:axId val="449301792"/>
      </c:barChart>
      <c:catAx>
        <c:axId val="449301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9301792"/>
        <c:crosses val="autoZero"/>
        <c:auto val="1"/>
        <c:lblAlgn val="ctr"/>
        <c:lblOffset val="100"/>
        <c:noMultiLvlLbl val="0"/>
      </c:catAx>
      <c:valAx>
        <c:axId val="449301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9301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0.87142857142857144</c:v>
                </c:pt>
                <c:pt idx="1">
                  <c:v>1</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372317824"/>
        <c:axId val="372318384"/>
      </c:barChart>
      <c:catAx>
        <c:axId val="372317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2318384"/>
        <c:crosses val="autoZero"/>
        <c:auto val="1"/>
        <c:lblAlgn val="ctr"/>
        <c:lblOffset val="100"/>
        <c:noMultiLvlLbl val="0"/>
      </c:catAx>
      <c:valAx>
        <c:axId val="37231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2317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0.91304347826086951</c:v>
                </c:pt>
                <c:pt idx="1">
                  <c:v>0.91666666666666663</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72321184"/>
        <c:axId val="283190704"/>
      </c:barChart>
      <c:catAx>
        <c:axId val="37232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190704"/>
        <c:crosses val="autoZero"/>
        <c:auto val="1"/>
        <c:lblAlgn val="ctr"/>
        <c:lblOffset val="100"/>
        <c:noMultiLvlLbl val="0"/>
      </c:catAx>
      <c:valAx>
        <c:axId val="283190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232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0.91176470588235292</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83193504"/>
        <c:axId val="283194064"/>
      </c:barChart>
      <c:catAx>
        <c:axId val="28319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194064"/>
        <c:crosses val="autoZero"/>
        <c:auto val="1"/>
        <c:lblAlgn val="ctr"/>
        <c:lblOffset val="100"/>
        <c:noMultiLvlLbl val="0"/>
      </c:catAx>
      <c:valAx>
        <c:axId val="28319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19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0.90740740740740744</c:v>
                </c:pt>
                <c:pt idx="1">
                  <c:v>0.75862068965517238</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82164864"/>
        <c:axId val="282165424"/>
      </c:barChart>
      <c:catAx>
        <c:axId val="282164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2165424"/>
        <c:crosses val="autoZero"/>
        <c:auto val="1"/>
        <c:lblAlgn val="ctr"/>
        <c:lblOffset val="100"/>
        <c:noMultiLvlLbl val="0"/>
      </c:catAx>
      <c:valAx>
        <c:axId val="282165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2164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37" zoomScaleSheetLayoutView="100" workbookViewId="0">
      <selection activeCell="E19" sqref="E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9" t="s">
        <v>324</v>
      </c>
      <c r="B18" s="319"/>
      <c r="C18" s="319"/>
      <c r="D18" s="320" t="s">
        <v>462</v>
      </c>
      <c r="E18" s="320"/>
      <c r="F18" s="320"/>
      <c r="G18" s="320"/>
      <c r="H18" s="320"/>
      <c r="I18" s="320"/>
      <c r="J18" s="320"/>
      <c r="K18" s="320"/>
    </row>
    <row r="20" spans="1:11" ht="16.5" x14ac:dyDescent="0.3">
      <c r="A20" s="83"/>
      <c r="B20" s="78"/>
      <c r="C20" s="78"/>
      <c r="D20" s="78"/>
      <c r="E20" s="78"/>
      <c r="F20" s="78"/>
      <c r="G20" s="78"/>
      <c r="H20" s="78"/>
      <c r="I20" s="78"/>
    </row>
    <row r="21" spans="1:11" x14ac:dyDescent="0.25">
      <c r="A21" s="321" t="s">
        <v>325</v>
      </c>
      <c r="B21" s="321"/>
      <c r="C21" s="321"/>
      <c r="D21" s="321"/>
      <c r="E21" s="321"/>
      <c r="F21" s="321"/>
      <c r="G21" s="321"/>
      <c r="H21" s="321"/>
      <c r="I21" s="321"/>
      <c r="J21" s="321"/>
      <c r="K21" s="321"/>
    </row>
    <row r="22" spans="1:11" x14ac:dyDescent="0.25">
      <c r="A22" s="84"/>
      <c r="B22" s="79"/>
      <c r="C22" s="79"/>
      <c r="D22" s="78"/>
      <c r="E22" s="78"/>
      <c r="F22" s="78"/>
      <c r="G22" s="78"/>
      <c r="H22" s="78"/>
      <c r="I22" s="78"/>
    </row>
    <row r="23" spans="1:11" ht="42" customHeight="1" x14ac:dyDescent="0.25">
      <c r="A23" s="85" t="s">
        <v>326</v>
      </c>
      <c r="B23" s="322" t="s">
        <v>327</v>
      </c>
      <c r="C23" s="322"/>
      <c r="D23" s="78"/>
      <c r="E23" s="78"/>
      <c r="F23" s="78"/>
      <c r="G23" s="78"/>
      <c r="H23" s="78"/>
      <c r="I23" s="78"/>
      <c r="J23" s="77" t="str">
        <f>D18</f>
        <v>Khezema Sousse</v>
      </c>
    </row>
    <row r="24" spans="1:11" ht="33" customHeight="1" x14ac:dyDescent="0.25">
      <c r="A24" s="86" t="s">
        <v>328</v>
      </c>
      <c r="B24" s="323">
        <f>AVERAGE('A1 Exploitation'!D549,'A1 Technique'!D199)</f>
        <v>0.89535714285714285</v>
      </c>
      <c r="C24" s="323"/>
      <c r="D24" s="78"/>
      <c r="E24" s="78"/>
      <c r="F24" s="78"/>
      <c r="G24" s="78"/>
      <c r="H24" s="78"/>
      <c r="I24" s="78"/>
    </row>
    <row r="25" spans="1:11" ht="33" customHeight="1" x14ac:dyDescent="0.25">
      <c r="A25" s="85" t="s">
        <v>329</v>
      </c>
      <c r="B25" s="323">
        <f>AVERAGE('A2 Exploitation'!D549,'A2 Technique'!D199)</f>
        <v>0.87154183535762475</v>
      </c>
      <c r="C25" s="323"/>
      <c r="D25" s="78"/>
      <c r="E25" s="78"/>
      <c r="F25" s="78"/>
      <c r="G25" s="78"/>
      <c r="H25" s="78"/>
      <c r="I25" s="78"/>
    </row>
    <row r="26" spans="1:11" ht="33" customHeight="1" x14ac:dyDescent="0.25">
      <c r="A26" s="86" t="s">
        <v>330</v>
      </c>
      <c r="B26" s="323">
        <f>AVERAGE('A3 Exploitation'!D549,'A3 Technique'!D199)</f>
        <v>0</v>
      </c>
      <c r="C26" s="323"/>
      <c r="D26" s="78"/>
      <c r="E26" s="78"/>
      <c r="F26" s="78"/>
      <c r="G26" s="78"/>
      <c r="H26" s="78"/>
      <c r="I26" s="78"/>
    </row>
    <row r="27" spans="1:11" ht="33" customHeight="1" x14ac:dyDescent="0.25">
      <c r="A27" s="86" t="s">
        <v>331</v>
      </c>
      <c r="B27" s="323">
        <f>AVERAGE('A4 Exploitation'!D549,'A4 Technique'!D199)</f>
        <v>0</v>
      </c>
      <c r="C27" s="323"/>
      <c r="D27" s="78"/>
      <c r="E27" s="78"/>
      <c r="F27" s="78"/>
      <c r="G27" s="78"/>
      <c r="H27" s="78"/>
      <c r="I27" s="78"/>
    </row>
    <row r="28" spans="1:11" ht="33" customHeight="1" x14ac:dyDescent="0.25">
      <c r="A28" s="85" t="s">
        <v>332</v>
      </c>
      <c r="B28" s="323">
        <f>AVERAGE('A5 Exploitation'!D549,'A5 Technique'!D199)</f>
        <v>0</v>
      </c>
      <c r="C28" s="323"/>
      <c r="D28" s="78"/>
      <c r="E28" s="78"/>
      <c r="F28" s="78"/>
      <c r="G28" s="78"/>
      <c r="H28" s="78"/>
      <c r="I28" s="78"/>
    </row>
    <row r="29" spans="1:11" ht="33" customHeight="1" x14ac:dyDescent="0.25">
      <c r="A29" s="85" t="s">
        <v>333</v>
      </c>
      <c r="B29" s="323">
        <f>AVERAGE('A6 Exploitation'!D549,'A6 Technique'!D199)</f>
        <v>0</v>
      </c>
      <c r="C29" s="32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22" t="s">
        <v>334</v>
      </c>
      <c r="C33" s="322"/>
      <c r="D33" s="78"/>
      <c r="E33" s="78"/>
      <c r="F33" s="78"/>
      <c r="G33" s="78"/>
      <c r="H33" s="78"/>
      <c r="I33" s="78"/>
      <c r="J33" s="77" t="str">
        <f>D18</f>
        <v>Khezema Sousse</v>
      </c>
    </row>
    <row r="34" spans="1:10" ht="33" customHeight="1" x14ac:dyDescent="0.25">
      <c r="A34" s="86" t="s">
        <v>328</v>
      </c>
      <c r="B34" s="323">
        <f>'A1 Exploitation'!D549</f>
        <v>0.88</v>
      </c>
      <c r="C34" s="323"/>
      <c r="D34" s="78"/>
      <c r="E34" s="78"/>
      <c r="F34" s="78"/>
      <c r="G34" s="78"/>
      <c r="H34" s="78"/>
      <c r="I34" s="78"/>
    </row>
    <row r="35" spans="1:10" ht="33" customHeight="1" x14ac:dyDescent="0.25">
      <c r="A35" s="85" t="s">
        <v>329</v>
      </c>
      <c r="B35" s="323">
        <f>'A2 Exploitation'!D549</f>
        <v>0.88782051282051277</v>
      </c>
      <c r="C35" s="323"/>
      <c r="D35" s="78"/>
      <c r="E35" s="78"/>
      <c r="F35" s="78"/>
      <c r="G35" s="78"/>
      <c r="H35" s="78"/>
      <c r="I35" s="78"/>
    </row>
    <row r="36" spans="1:10" ht="33" customHeight="1" x14ac:dyDescent="0.25">
      <c r="A36" s="86" t="s">
        <v>330</v>
      </c>
      <c r="B36" s="323">
        <f>'A3 Exploitation'!D549</f>
        <v>0</v>
      </c>
      <c r="C36" s="323"/>
      <c r="D36" s="78"/>
      <c r="E36" s="78"/>
      <c r="F36" s="78"/>
      <c r="G36" s="78"/>
      <c r="H36" s="78"/>
      <c r="I36" s="78"/>
    </row>
    <row r="37" spans="1:10" ht="33" customHeight="1" x14ac:dyDescent="0.25">
      <c r="A37" s="86" t="s">
        <v>331</v>
      </c>
      <c r="B37" s="323">
        <f>'A4 Exploitation'!D549</f>
        <v>0</v>
      </c>
      <c r="C37" s="323"/>
      <c r="D37" s="78"/>
      <c r="E37" s="78"/>
      <c r="F37" s="78"/>
      <c r="G37" s="78"/>
      <c r="H37" s="78"/>
      <c r="I37" s="78"/>
    </row>
    <row r="38" spans="1:10" ht="33" customHeight="1" x14ac:dyDescent="0.25">
      <c r="A38" s="85" t="s">
        <v>332</v>
      </c>
      <c r="B38" s="323">
        <f>'A5 Exploitation'!D549</f>
        <v>0</v>
      </c>
      <c r="C38" s="323"/>
      <c r="D38" s="78"/>
      <c r="E38" s="78"/>
      <c r="F38" s="78"/>
      <c r="G38" s="78"/>
      <c r="H38" s="78"/>
      <c r="I38" s="78"/>
    </row>
    <row r="39" spans="1:10" ht="33" customHeight="1" x14ac:dyDescent="0.25">
      <c r="A39" s="85" t="s">
        <v>333</v>
      </c>
      <c r="B39" s="323">
        <f>'A6 Exploitation'!D549</f>
        <v>0</v>
      </c>
      <c r="C39" s="32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24" t="s">
        <v>335</v>
      </c>
      <c r="C42" s="324"/>
      <c r="D42" s="78"/>
      <c r="E42" s="78"/>
      <c r="F42" s="78"/>
      <c r="G42" s="78"/>
      <c r="H42" s="78"/>
      <c r="I42" s="78"/>
      <c r="J42" s="77" t="str">
        <f>D18</f>
        <v>Khezema Sousse</v>
      </c>
    </row>
    <row r="43" spans="1:10" ht="33" customHeight="1" x14ac:dyDescent="0.25">
      <c r="A43" s="86" t="s">
        <v>328</v>
      </c>
      <c r="B43" s="323">
        <f>AVERAGE('A1 Exploitation'!D547, 'A1 Technique'!D197)</f>
        <v>0.64285714285714279</v>
      </c>
      <c r="C43" s="323"/>
      <c r="D43" s="78"/>
      <c r="E43" s="78"/>
      <c r="F43" s="78"/>
      <c r="G43" s="78"/>
      <c r="H43" s="78"/>
      <c r="I43" s="78"/>
    </row>
    <row r="44" spans="1:10" ht="33" customHeight="1" x14ac:dyDescent="0.25">
      <c r="A44" s="85" t="s">
        <v>329</v>
      </c>
      <c r="B44" s="323">
        <f>AVERAGE('A2 Exploitation'!D547, 'A2 Technique'!D197)</f>
        <v>0.44771241830065361</v>
      </c>
      <c r="C44" s="323"/>
      <c r="D44" s="78"/>
      <c r="E44" s="78"/>
      <c r="F44" s="78"/>
      <c r="G44" s="78"/>
      <c r="H44" s="78"/>
      <c r="I44" s="78"/>
    </row>
    <row r="45" spans="1:10" ht="33" customHeight="1" x14ac:dyDescent="0.25">
      <c r="A45" s="86" t="s">
        <v>330</v>
      </c>
      <c r="B45" s="323" t="e">
        <f>AVERAGE('A3 Exploitation'!D547, 'A3 Technique'!D197)</f>
        <v>#DIV/0!</v>
      </c>
      <c r="C45" s="323"/>
      <c r="D45" s="78"/>
      <c r="E45" s="78"/>
      <c r="F45" s="78"/>
      <c r="G45" s="78"/>
      <c r="H45" s="78"/>
      <c r="I45" s="78"/>
    </row>
    <row r="46" spans="1:10" ht="33" customHeight="1" x14ac:dyDescent="0.25">
      <c r="A46" s="86" t="s">
        <v>331</v>
      </c>
      <c r="B46" s="323" t="e">
        <f>AVERAGE('A4 Exploitation'!D547, 'A4 Technique'!D197)</f>
        <v>#DIV/0!</v>
      </c>
      <c r="C46" s="323"/>
      <c r="D46" s="78"/>
      <c r="E46" s="78"/>
      <c r="F46" s="78"/>
      <c r="G46" s="78"/>
      <c r="H46" s="78"/>
      <c r="I46" s="78"/>
    </row>
    <row r="47" spans="1:10" ht="33" customHeight="1" x14ac:dyDescent="0.25">
      <c r="A47" s="85" t="s">
        <v>332</v>
      </c>
      <c r="B47" s="323" t="e">
        <f>AVERAGE('A5 Exploitation'!D547, 'A5 Technique'!D197)</f>
        <v>#DIV/0!</v>
      </c>
      <c r="C47" s="323"/>
      <c r="D47" s="78"/>
      <c r="E47" s="78"/>
      <c r="F47" s="78"/>
      <c r="G47" s="78"/>
      <c r="H47" s="78"/>
      <c r="I47" s="78"/>
    </row>
    <row r="48" spans="1:10" ht="33" customHeight="1" x14ac:dyDescent="0.25">
      <c r="A48" s="85" t="s">
        <v>333</v>
      </c>
      <c r="B48" s="323" t="e">
        <f>AVERAGE('A6 Exploitation'!D547, 'A6 Technique'!D197)</f>
        <v>#DIV/0!</v>
      </c>
      <c r="C48" s="32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22" t="s">
        <v>336</v>
      </c>
      <c r="C51" s="322"/>
      <c r="D51" s="78"/>
      <c r="E51" s="78"/>
      <c r="F51" s="78"/>
      <c r="G51" s="78"/>
      <c r="H51" s="78"/>
      <c r="I51" s="78"/>
      <c r="J51" s="77" t="str">
        <f>D18</f>
        <v>Khezema Sousse</v>
      </c>
    </row>
    <row r="52" spans="1:10" ht="33" customHeight="1" x14ac:dyDescent="0.25">
      <c r="A52" s="86" t="s">
        <v>328</v>
      </c>
      <c r="B52" s="325">
        <f>'A1 Exploitation'!D46</f>
        <v>1</v>
      </c>
      <c r="C52" s="325"/>
      <c r="D52" s="78"/>
      <c r="E52" s="78"/>
      <c r="F52" s="78"/>
      <c r="G52" s="78"/>
      <c r="H52" s="78"/>
      <c r="I52" s="78"/>
    </row>
    <row r="53" spans="1:10" ht="33" customHeight="1" x14ac:dyDescent="0.25">
      <c r="A53" s="85" t="s">
        <v>329</v>
      </c>
      <c r="B53" s="325">
        <f>'A2 Exploitation'!D46</f>
        <v>1</v>
      </c>
      <c r="C53" s="325"/>
      <c r="D53" s="78"/>
      <c r="E53" s="78"/>
      <c r="F53" s="78"/>
      <c r="G53" s="78"/>
      <c r="H53" s="78"/>
      <c r="I53" s="78"/>
    </row>
    <row r="54" spans="1:10" ht="33" customHeight="1" x14ac:dyDescent="0.25">
      <c r="A54" s="86" t="s">
        <v>330</v>
      </c>
      <c r="B54" s="325">
        <f>'A3 Exploitation'!D46</f>
        <v>0</v>
      </c>
      <c r="C54" s="325"/>
      <c r="D54" s="78"/>
      <c r="E54" s="78"/>
      <c r="F54" s="78"/>
      <c r="G54" s="78"/>
      <c r="H54" s="78"/>
      <c r="I54" s="78"/>
    </row>
    <row r="55" spans="1:10" ht="33" customHeight="1" x14ac:dyDescent="0.25">
      <c r="A55" s="86" t="s">
        <v>331</v>
      </c>
      <c r="B55" s="325">
        <f>'A4 Exploitation'!D46</f>
        <v>0</v>
      </c>
      <c r="C55" s="325"/>
      <c r="D55" s="78"/>
      <c r="E55" s="78"/>
      <c r="F55" s="78"/>
      <c r="G55" s="78"/>
      <c r="H55" s="78"/>
      <c r="I55" s="78"/>
    </row>
    <row r="56" spans="1:10" ht="33" customHeight="1" x14ac:dyDescent="0.25">
      <c r="A56" s="85" t="s">
        <v>332</v>
      </c>
      <c r="B56" s="325">
        <f>'A5 Exploitation'!D46</f>
        <v>0</v>
      </c>
      <c r="C56" s="325"/>
      <c r="D56" s="78"/>
      <c r="E56" s="78"/>
      <c r="F56" s="78"/>
      <c r="G56" s="78"/>
      <c r="H56" s="78"/>
      <c r="I56" s="78"/>
    </row>
    <row r="57" spans="1:10" ht="33" customHeight="1" x14ac:dyDescent="0.25">
      <c r="A57" s="85" t="s">
        <v>333</v>
      </c>
      <c r="B57" s="325">
        <f>'A6 Exploitation'!D46</f>
        <v>0</v>
      </c>
      <c r="C57" s="325"/>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22" t="s">
        <v>337</v>
      </c>
      <c r="C60" s="322"/>
      <c r="D60" s="78"/>
      <c r="E60" s="78"/>
      <c r="F60" s="78"/>
      <c r="G60" s="78"/>
      <c r="H60" s="78"/>
      <c r="I60" s="78"/>
      <c r="J60" s="77" t="str">
        <f>D18</f>
        <v>Khezema Sousse</v>
      </c>
    </row>
    <row r="61" spans="1:10" ht="33" customHeight="1" x14ac:dyDescent="0.25">
      <c r="A61" s="86" t="s">
        <v>328</v>
      </c>
      <c r="B61" s="323">
        <f>'A1 Exploitation'!D103</f>
        <v>0.80882352941176472</v>
      </c>
      <c r="C61" s="323"/>
      <c r="D61" s="78"/>
      <c r="E61" s="78"/>
      <c r="F61" s="78"/>
      <c r="G61" s="78"/>
      <c r="H61" s="78"/>
      <c r="I61" s="78"/>
    </row>
    <row r="62" spans="1:10" ht="33" customHeight="1" x14ac:dyDescent="0.25">
      <c r="A62" s="85" t="s">
        <v>329</v>
      </c>
      <c r="B62" s="323">
        <f>'A2 Exploitation'!D103</f>
        <v>0.97368421052631582</v>
      </c>
      <c r="C62" s="323"/>
      <c r="D62" s="78"/>
      <c r="E62" s="78"/>
      <c r="F62" s="78"/>
      <c r="G62" s="78"/>
      <c r="H62" s="78"/>
      <c r="I62" s="78"/>
    </row>
    <row r="63" spans="1:10" ht="33" customHeight="1" x14ac:dyDescent="0.25">
      <c r="A63" s="86" t="s">
        <v>330</v>
      </c>
      <c r="B63" s="323">
        <f>'A3 Exploitation'!D103</f>
        <v>0</v>
      </c>
      <c r="C63" s="323"/>
      <c r="D63" s="78"/>
      <c r="E63" s="78"/>
      <c r="F63" s="78"/>
      <c r="G63" s="78"/>
      <c r="H63" s="78"/>
      <c r="I63" s="78"/>
    </row>
    <row r="64" spans="1:10" ht="33" customHeight="1" x14ac:dyDescent="0.25">
      <c r="A64" s="86" t="s">
        <v>331</v>
      </c>
      <c r="B64" s="323">
        <f>'A4 Exploitation'!D103</f>
        <v>0</v>
      </c>
      <c r="C64" s="323"/>
      <c r="D64" s="78"/>
      <c r="E64" s="78"/>
      <c r="F64" s="78"/>
      <c r="G64" s="78"/>
      <c r="H64" s="78"/>
      <c r="I64" s="78"/>
    </row>
    <row r="65" spans="1:10" ht="33" customHeight="1" x14ac:dyDescent="0.25">
      <c r="A65" s="85" t="s">
        <v>332</v>
      </c>
      <c r="B65" s="323">
        <f>'A5 Exploitation'!D103</f>
        <v>0</v>
      </c>
      <c r="C65" s="323"/>
      <c r="D65" s="78"/>
      <c r="E65" s="78"/>
      <c r="F65" s="78"/>
      <c r="G65" s="78"/>
      <c r="H65" s="78"/>
      <c r="I65" s="78"/>
    </row>
    <row r="66" spans="1:10" ht="33" customHeight="1" x14ac:dyDescent="0.25">
      <c r="A66" s="85" t="s">
        <v>333</v>
      </c>
      <c r="B66" s="323">
        <f>'A6 Exploitation'!D103</f>
        <v>0</v>
      </c>
      <c r="C66" s="32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22" t="s">
        <v>338</v>
      </c>
      <c r="C69" s="322"/>
      <c r="D69" s="78"/>
      <c r="E69" s="78"/>
      <c r="F69" s="78"/>
      <c r="G69" s="78"/>
      <c r="H69" s="78"/>
      <c r="I69" s="78"/>
      <c r="J69" s="77" t="str">
        <f>D18</f>
        <v>Khezema Sousse</v>
      </c>
    </row>
    <row r="70" spans="1:10" ht="33" customHeight="1" x14ac:dyDescent="0.25">
      <c r="A70" s="86" t="s">
        <v>328</v>
      </c>
      <c r="B70" s="323">
        <f>'A1 Exploitation'!D158</f>
        <v>0.77777777777777779</v>
      </c>
      <c r="C70" s="323"/>
      <c r="D70" s="78"/>
      <c r="E70" s="78"/>
      <c r="F70" s="78"/>
      <c r="G70" s="78"/>
      <c r="H70" s="78"/>
      <c r="I70" s="78"/>
    </row>
    <row r="71" spans="1:10" ht="33" customHeight="1" x14ac:dyDescent="0.25">
      <c r="A71" s="85" t="s">
        <v>329</v>
      </c>
      <c r="B71" s="323">
        <f>'A2 Exploitation'!D158</f>
        <v>0.9285714285714286</v>
      </c>
      <c r="C71" s="323"/>
      <c r="D71" s="78"/>
      <c r="E71" s="78"/>
      <c r="F71" s="78"/>
      <c r="G71" s="78"/>
      <c r="H71" s="78"/>
      <c r="I71" s="78"/>
    </row>
    <row r="72" spans="1:10" ht="33" customHeight="1" x14ac:dyDescent="0.25">
      <c r="A72" s="86" t="s">
        <v>330</v>
      </c>
      <c r="B72" s="323">
        <f>'A3 Exploitation'!D158</f>
        <v>0</v>
      </c>
      <c r="C72" s="323"/>
      <c r="D72" s="78"/>
      <c r="E72" s="78"/>
      <c r="F72" s="78"/>
      <c r="G72" s="78"/>
      <c r="H72" s="78"/>
      <c r="I72" s="78"/>
    </row>
    <row r="73" spans="1:10" ht="33" customHeight="1" x14ac:dyDescent="0.25">
      <c r="A73" s="86" t="s">
        <v>331</v>
      </c>
      <c r="B73" s="323">
        <f>'A4 Exploitation'!D158</f>
        <v>0</v>
      </c>
      <c r="C73" s="323"/>
      <c r="D73" s="78"/>
      <c r="E73" s="78"/>
      <c r="F73" s="78"/>
      <c r="G73" s="78"/>
      <c r="H73" s="78"/>
      <c r="I73" s="78"/>
    </row>
    <row r="74" spans="1:10" ht="33" customHeight="1" x14ac:dyDescent="0.25">
      <c r="A74" s="85" t="s">
        <v>332</v>
      </c>
      <c r="B74" s="323">
        <f>'A5 Exploitation'!D158</f>
        <v>0</v>
      </c>
      <c r="C74" s="323"/>
      <c r="D74" s="78"/>
      <c r="E74" s="78"/>
      <c r="F74" s="78"/>
      <c r="G74" s="78"/>
      <c r="H74" s="78"/>
      <c r="I74" s="78"/>
    </row>
    <row r="75" spans="1:10" ht="33" customHeight="1" x14ac:dyDescent="0.25">
      <c r="A75" s="85" t="s">
        <v>333</v>
      </c>
      <c r="B75" s="323">
        <f>'A6 Exploitation'!D158</f>
        <v>0</v>
      </c>
      <c r="C75" s="32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22" t="s">
        <v>339</v>
      </c>
      <c r="C78" s="322"/>
      <c r="D78" s="78"/>
      <c r="E78" s="78"/>
      <c r="F78" s="78"/>
      <c r="G78" s="78"/>
      <c r="H78" s="78"/>
      <c r="I78" s="78"/>
      <c r="J78" s="77" t="str">
        <f>D18</f>
        <v>Khezema Sousse</v>
      </c>
    </row>
    <row r="79" spans="1:10" ht="33" customHeight="1" x14ac:dyDescent="0.25">
      <c r="A79" s="86" t="s">
        <v>328</v>
      </c>
      <c r="B79" s="323">
        <f>'A1 Exploitation'!D205</f>
        <v>0.77419354838709675</v>
      </c>
      <c r="C79" s="323"/>
      <c r="D79" s="78"/>
      <c r="E79" s="78"/>
      <c r="F79" s="78"/>
      <c r="G79" s="78"/>
      <c r="H79" s="78"/>
      <c r="I79" s="78"/>
    </row>
    <row r="80" spans="1:10" ht="33" customHeight="1" x14ac:dyDescent="0.25">
      <c r="A80" s="85" t="s">
        <v>329</v>
      </c>
      <c r="B80" s="323">
        <f>'A2 Exploitation'!D205</f>
        <v>0.5</v>
      </c>
      <c r="C80" s="323"/>
      <c r="D80" s="78"/>
      <c r="E80" s="78"/>
      <c r="F80" s="78"/>
      <c r="G80" s="78"/>
      <c r="H80" s="78"/>
      <c r="I80" s="78"/>
    </row>
    <row r="81" spans="1:10" ht="33" customHeight="1" x14ac:dyDescent="0.25">
      <c r="A81" s="86" t="s">
        <v>330</v>
      </c>
      <c r="B81" s="323">
        <f>'A3 Exploitation'!D205</f>
        <v>0</v>
      </c>
      <c r="C81" s="323"/>
      <c r="D81" s="78"/>
      <c r="E81" s="78"/>
      <c r="F81" s="78"/>
      <c r="G81" s="78"/>
      <c r="H81" s="78"/>
      <c r="I81" s="78"/>
    </row>
    <row r="82" spans="1:10" ht="33" customHeight="1" x14ac:dyDescent="0.25">
      <c r="A82" s="86" t="s">
        <v>331</v>
      </c>
      <c r="B82" s="323">
        <f>'A4 Exploitation'!D205</f>
        <v>0</v>
      </c>
      <c r="C82" s="323"/>
      <c r="D82" s="78"/>
      <c r="E82" s="78"/>
      <c r="F82" s="78"/>
      <c r="G82" s="78"/>
      <c r="H82" s="78"/>
      <c r="I82" s="78"/>
    </row>
    <row r="83" spans="1:10" ht="33" customHeight="1" x14ac:dyDescent="0.25">
      <c r="A83" s="85" t="s">
        <v>332</v>
      </c>
      <c r="B83" s="323">
        <f>'A5 Exploitation'!D205</f>
        <v>0</v>
      </c>
      <c r="C83" s="323"/>
      <c r="D83" s="78"/>
      <c r="E83" s="78"/>
      <c r="F83" s="78"/>
      <c r="G83" s="78"/>
      <c r="H83" s="78"/>
      <c r="I83" s="78"/>
    </row>
    <row r="84" spans="1:10" ht="33" customHeight="1" x14ac:dyDescent="0.25">
      <c r="A84" s="85" t="s">
        <v>333</v>
      </c>
      <c r="B84" s="323">
        <f>'A6 Exploitation'!D205</f>
        <v>0</v>
      </c>
      <c r="C84" s="32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22" t="s">
        <v>340</v>
      </c>
      <c r="C87" s="322"/>
      <c r="D87" s="78"/>
      <c r="E87" s="78"/>
      <c r="F87" s="78"/>
      <c r="G87" s="78"/>
      <c r="H87" s="78"/>
      <c r="I87" s="78"/>
      <c r="J87" s="77" t="str">
        <f>D18</f>
        <v>Khezema Sousse</v>
      </c>
    </row>
    <row r="88" spans="1:10" ht="33" customHeight="1" x14ac:dyDescent="0.25">
      <c r="A88" s="86" t="s">
        <v>328</v>
      </c>
      <c r="B88" s="323">
        <f>'A1 Exploitation'!D266</f>
        <v>0.94871794871794868</v>
      </c>
      <c r="C88" s="323"/>
      <c r="D88" s="78"/>
      <c r="E88" s="78"/>
      <c r="F88" s="78"/>
      <c r="G88" s="78"/>
      <c r="H88" s="78"/>
      <c r="I88" s="78"/>
    </row>
    <row r="89" spans="1:10" ht="33" customHeight="1" x14ac:dyDescent="0.25">
      <c r="A89" s="85" t="s">
        <v>329</v>
      </c>
      <c r="B89" s="323">
        <f>'A2 Exploitation'!D266</f>
        <v>0.97560975609756095</v>
      </c>
      <c r="C89" s="323"/>
      <c r="D89" s="78"/>
      <c r="E89" s="78"/>
      <c r="F89" s="78"/>
      <c r="G89" s="78"/>
      <c r="H89" s="78"/>
      <c r="I89" s="78"/>
    </row>
    <row r="90" spans="1:10" ht="33" customHeight="1" x14ac:dyDescent="0.25">
      <c r="A90" s="86" t="s">
        <v>330</v>
      </c>
      <c r="B90" s="323">
        <f>'A3 Exploitation'!D266</f>
        <v>0</v>
      </c>
      <c r="C90" s="323"/>
      <c r="D90" s="78"/>
      <c r="E90" s="78"/>
      <c r="F90" s="78"/>
      <c r="G90" s="78"/>
      <c r="H90" s="78"/>
      <c r="I90" s="78"/>
    </row>
    <row r="91" spans="1:10" ht="33" customHeight="1" x14ac:dyDescent="0.25">
      <c r="A91" s="86" t="s">
        <v>331</v>
      </c>
      <c r="B91" s="323">
        <f>'A4 Exploitation'!D266</f>
        <v>0</v>
      </c>
      <c r="C91" s="323"/>
      <c r="D91" s="78"/>
      <c r="E91" s="78"/>
      <c r="F91" s="78"/>
      <c r="G91" s="78"/>
      <c r="H91" s="78"/>
      <c r="I91" s="78"/>
    </row>
    <row r="92" spans="1:10" ht="33" customHeight="1" x14ac:dyDescent="0.25">
      <c r="A92" s="85" t="s">
        <v>332</v>
      </c>
      <c r="B92" s="323">
        <f>'A5 Exploitation'!D266</f>
        <v>0</v>
      </c>
      <c r="C92" s="323"/>
      <c r="D92" s="78"/>
      <c r="E92" s="78"/>
      <c r="F92" s="78"/>
      <c r="G92" s="78"/>
      <c r="H92" s="78"/>
      <c r="I92" s="78"/>
    </row>
    <row r="93" spans="1:10" ht="33" customHeight="1" x14ac:dyDescent="0.25">
      <c r="A93" s="85" t="s">
        <v>333</v>
      </c>
      <c r="B93" s="323">
        <f>'A6 Exploitation'!D266</f>
        <v>0</v>
      </c>
      <c r="C93" s="32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22" t="s">
        <v>341</v>
      </c>
      <c r="C96" s="322"/>
      <c r="D96" s="78"/>
      <c r="E96" s="78"/>
      <c r="F96" s="78"/>
      <c r="G96" s="78"/>
      <c r="H96" s="78"/>
      <c r="I96" s="78"/>
      <c r="J96" s="77" t="str">
        <f>D18</f>
        <v>Khezema Sousse</v>
      </c>
    </row>
    <row r="97" spans="1:10" ht="33" customHeight="1" x14ac:dyDescent="0.25">
      <c r="A97" s="86" t="s">
        <v>328</v>
      </c>
      <c r="B97" s="323">
        <f>'A1 Exploitation'!D318</f>
        <v>0.87142857142857144</v>
      </c>
      <c r="C97" s="323"/>
      <c r="D97" s="78"/>
      <c r="E97" s="78"/>
      <c r="F97" s="78"/>
      <c r="G97" s="78"/>
      <c r="H97" s="78"/>
      <c r="I97" s="78"/>
    </row>
    <row r="98" spans="1:10" ht="33" customHeight="1" x14ac:dyDescent="0.25">
      <c r="A98" s="85" t="s">
        <v>329</v>
      </c>
      <c r="B98" s="323">
        <f>'A2 Exploitation'!D318</f>
        <v>1</v>
      </c>
      <c r="C98" s="323"/>
      <c r="D98" s="78"/>
      <c r="E98" s="78"/>
      <c r="F98" s="78"/>
      <c r="G98" s="78"/>
      <c r="H98" s="78"/>
      <c r="I98" s="78"/>
    </row>
    <row r="99" spans="1:10" ht="33" customHeight="1" x14ac:dyDescent="0.25">
      <c r="A99" s="86" t="s">
        <v>330</v>
      </c>
      <c r="B99" s="323">
        <f>'A3 Exploitation'!D318</f>
        <v>0</v>
      </c>
      <c r="C99" s="323"/>
      <c r="D99" s="78"/>
      <c r="E99" s="78"/>
      <c r="F99" s="78"/>
      <c r="G99" s="78"/>
      <c r="H99" s="78"/>
      <c r="I99" s="78"/>
    </row>
    <row r="100" spans="1:10" ht="33" customHeight="1" x14ac:dyDescent="0.25">
      <c r="A100" s="86" t="s">
        <v>331</v>
      </c>
      <c r="B100" s="323">
        <f>'A4 Exploitation'!D318</f>
        <v>0</v>
      </c>
      <c r="C100" s="323"/>
      <c r="D100" s="78"/>
      <c r="E100" s="78"/>
      <c r="F100" s="78"/>
      <c r="G100" s="78"/>
      <c r="H100" s="78"/>
      <c r="I100" s="78"/>
    </row>
    <row r="101" spans="1:10" ht="33" customHeight="1" x14ac:dyDescent="0.25">
      <c r="A101" s="85" t="s">
        <v>332</v>
      </c>
      <c r="B101" s="323">
        <f>'A5 Exploitation'!D318</f>
        <v>0</v>
      </c>
      <c r="C101" s="323"/>
      <c r="D101" s="78"/>
      <c r="E101" s="78"/>
      <c r="F101" s="78"/>
      <c r="G101" s="78"/>
      <c r="H101" s="78"/>
      <c r="I101" s="78"/>
    </row>
    <row r="102" spans="1:10" ht="33" customHeight="1" x14ac:dyDescent="0.25">
      <c r="A102" s="85" t="s">
        <v>333</v>
      </c>
      <c r="B102" s="323">
        <f>'A6 Exploitation'!D318</f>
        <v>0</v>
      </c>
      <c r="C102" s="32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22" t="s">
        <v>342</v>
      </c>
      <c r="C105" s="322"/>
      <c r="D105" s="78"/>
      <c r="E105" s="78"/>
      <c r="F105" s="78"/>
      <c r="G105" s="78"/>
      <c r="H105" s="78"/>
      <c r="I105" s="78"/>
      <c r="J105" s="77" t="str">
        <f>D18</f>
        <v>Khezema Sousse</v>
      </c>
    </row>
    <row r="106" spans="1:10" ht="33" customHeight="1" x14ac:dyDescent="0.25">
      <c r="A106" s="86" t="s">
        <v>328</v>
      </c>
      <c r="B106" s="323">
        <f>'A1 Exploitation'!D358</f>
        <v>0.91304347826086951</v>
      </c>
      <c r="C106" s="323"/>
      <c r="D106" s="78"/>
      <c r="E106" s="78"/>
      <c r="F106" s="78"/>
      <c r="G106" s="78"/>
      <c r="H106" s="78"/>
      <c r="I106" s="78"/>
    </row>
    <row r="107" spans="1:10" ht="33" customHeight="1" x14ac:dyDescent="0.25">
      <c r="A107" s="85" t="s">
        <v>329</v>
      </c>
      <c r="B107" s="323">
        <f>'A2 Exploitation'!D358</f>
        <v>0.91666666666666663</v>
      </c>
      <c r="C107" s="323"/>
      <c r="D107" s="78"/>
      <c r="E107" s="78"/>
      <c r="F107" s="78"/>
      <c r="G107" s="78"/>
      <c r="H107" s="78"/>
      <c r="I107" s="78"/>
    </row>
    <row r="108" spans="1:10" ht="33" customHeight="1" x14ac:dyDescent="0.25">
      <c r="A108" s="86" t="s">
        <v>330</v>
      </c>
      <c r="B108" s="323">
        <f>'A3 Exploitation'!D358</f>
        <v>0</v>
      </c>
      <c r="C108" s="323"/>
      <c r="D108" s="78"/>
      <c r="E108" s="78"/>
      <c r="F108" s="78"/>
      <c r="G108" s="78"/>
      <c r="H108" s="78"/>
      <c r="I108" s="78"/>
    </row>
    <row r="109" spans="1:10" ht="33" customHeight="1" x14ac:dyDescent="0.25">
      <c r="A109" s="86" t="s">
        <v>331</v>
      </c>
      <c r="B109" s="323">
        <f>'A4 Exploitation'!D358</f>
        <v>0</v>
      </c>
      <c r="C109" s="323"/>
      <c r="D109" s="78"/>
      <c r="E109" s="78"/>
      <c r="F109" s="78"/>
      <c r="G109" s="78"/>
      <c r="H109" s="78"/>
      <c r="I109" s="78"/>
    </row>
    <row r="110" spans="1:10" ht="33" customHeight="1" x14ac:dyDescent="0.25">
      <c r="A110" s="85" t="s">
        <v>332</v>
      </c>
      <c r="B110" s="323">
        <f>'A5 Exploitation'!D358</f>
        <v>0</v>
      </c>
      <c r="C110" s="323"/>
      <c r="D110" s="78"/>
      <c r="E110" s="78"/>
      <c r="F110" s="78"/>
      <c r="G110" s="78"/>
      <c r="H110" s="78"/>
      <c r="I110" s="78"/>
    </row>
    <row r="111" spans="1:10" ht="33" customHeight="1" x14ac:dyDescent="0.25">
      <c r="A111" s="85" t="s">
        <v>333</v>
      </c>
      <c r="B111" s="323">
        <f>'A6 Exploitation'!D358</f>
        <v>0</v>
      </c>
      <c r="C111" s="32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22" t="s">
        <v>343</v>
      </c>
      <c r="C114" s="322"/>
      <c r="D114" s="78"/>
      <c r="E114" s="78"/>
      <c r="F114" s="78"/>
      <c r="G114" s="78"/>
      <c r="H114" s="78"/>
      <c r="I114" s="78"/>
      <c r="J114" s="77" t="str">
        <f>D18</f>
        <v>Khezema Sousse</v>
      </c>
    </row>
    <row r="115" spans="1:10" ht="33" customHeight="1" x14ac:dyDescent="0.25">
      <c r="A115" s="86" t="s">
        <v>328</v>
      </c>
      <c r="B115" s="323">
        <f>'A1 Exploitation'!D391</f>
        <v>0.94117647058823528</v>
      </c>
      <c r="C115" s="323"/>
      <c r="D115" s="78"/>
      <c r="E115" s="78"/>
      <c r="F115" s="78"/>
      <c r="G115" s="78"/>
      <c r="H115" s="78"/>
      <c r="I115" s="78"/>
    </row>
    <row r="116" spans="1:10" ht="33" customHeight="1" x14ac:dyDescent="0.25">
      <c r="A116" s="85" t="s">
        <v>329</v>
      </c>
      <c r="B116" s="323">
        <f>'A2 Exploitation'!D391</f>
        <v>0.91176470588235292</v>
      </c>
      <c r="C116" s="323"/>
      <c r="D116" s="78"/>
      <c r="E116" s="78"/>
      <c r="F116" s="78"/>
      <c r="G116" s="78"/>
      <c r="H116" s="78"/>
      <c r="I116" s="78"/>
    </row>
    <row r="117" spans="1:10" ht="33" customHeight="1" x14ac:dyDescent="0.25">
      <c r="A117" s="86" t="s">
        <v>330</v>
      </c>
      <c r="B117" s="323">
        <f>'A3 Exploitation'!D391</f>
        <v>0</v>
      </c>
      <c r="C117" s="323"/>
      <c r="D117" s="78"/>
      <c r="E117" s="78"/>
      <c r="F117" s="78"/>
      <c r="G117" s="78"/>
      <c r="H117" s="78"/>
      <c r="I117" s="78"/>
    </row>
    <row r="118" spans="1:10" ht="33" customHeight="1" x14ac:dyDescent="0.25">
      <c r="A118" s="86" t="s">
        <v>331</v>
      </c>
      <c r="B118" s="323">
        <f>'A4 Exploitation'!D391</f>
        <v>0</v>
      </c>
      <c r="C118" s="323"/>
      <c r="D118" s="78"/>
      <c r="E118" s="78"/>
      <c r="F118" s="78"/>
      <c r="G118" s="78"/>
      <c r="H118" s="78"/>
      <c r="I118" s="78"/>
    </row>
    <row r="119" spans="1:10" ht="33" customHeight="1" x14ac:dyDescent="0.25">
      <c r="A119" s="85" t="s">
        <v>332</v>
      </c>
      <c r="B119" s="323">
        <f>'A5 Exploitation'!D391</f>
        <v>0</v>
      </c>
      <c r="C119" s="323"/>
      <c r="D119" s="78"/>
      <c r="E119" s="78"/>
      <c r="F119" s="78"/>
      <c r="G119" s="78"/>
      <c r="H119" s="78"/>
      <c r="I119" s="78"/>
    </row>
    <row r="120" spans="1:10" ht="33" customHeight="1" x14ac:dyDescent="0.25">
      <c r="A120" s="85" t="s">
        <v>333</v>
      </c>
      <c r="B120" s="323">
        <f>'A6 Exploitation'!D391</f>
        <v>0</v>
      </c>
      <c r="C120" s="32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22" t="s">
        <v>344</v>
      </c>
      <c r="C123" s="322"/>
      <c r="D123" s="78"/>
      <c r="E123" s="78"/>
      <c r="F123" s="78"/>
      <c r="G123" s="78"/>
      <c r="H123" s="78"/>
      <c r="I123" s="78"/>
      <c r="J123" s="77" t="str">
        <f>D18</f>
        <v>Khezema Sousse</v>
      </c>
    </row>
    <row r="124" spans="1:10" ht="33" customHeight="1" x14ac:dyDescent="0.25">
      <c r="A124" s="86" t="s">
        <v>328</v>
      </c>
      <c r="B124" s="323">
        <f>'A1 Exploitation'!D444</f>
        <v>0.90740740740740744</v>
      </c>
      <c r="C124" s="323"/>
      <c r="D124" s="78"/>
      <c r="E124" s="78"/>
      <c r="F124" s="78"/>
      <c r="G124" s="78"/>
      <c r="H124" s="78"/>
      <c r="I124" s="78"/>
    </row>
    <row r="125" spans="1:10" ht="33" customHeight="1" x14ac:dyDescent="0.25">
      <c r="A125" s="85" t="s">
        <v>329</v>
      </c>
      <c r="B125" s="323">
        <f>'A2 Exploitation'!D444</f>
        <v>0.75862068965517238</v>
      </c>
      <c r="C125" s="323"/>
      <c r="D125" s="78"/>
      <c r="E125" s="78"/>
      <c r="F125" s="78"/>
      <c r="G125" s="78"/>
      <c r="H125" s="78"/>
      <c r="I125" s="78"/>
    </row>
    <row r="126" spans="1:10" ht="33" customHeight="1" x14ac:dyDescent="0.25">
      <c r="A126" s="86" t="s">
        <v>330</v>
      </c>
      <c r="B126" s="323">
        <f>'A3 Exploitation'!D444</f>
        <v>0</v>
      </c>
      <c r="C126" s="323"/>
      <c r="D126" s="78"/>
      <c r="E126" s="78"/>
      <c r="F126" s="78"/>
      <c r="G126" s="78"/>
      <c r="H126" s="78"/>
      <c r="I126" s="78"/>
    </row>
    <row r="127" spans="1:10" ht="33" customHeight="1" x14ac:dyDescent="0.25">
      <c r="A127" s="86" t="s">
        <v>331</v>
      </c>
      <c r="B127" s="323">
        <f>'A4 Exploitation'!D444</f>
        <v>0</v>
      </c>
      <c r="C127" s="323"/>
      <c r="D127" s="78"/>
      <c r="E127" s="78"/>
      <c r="F127" s="78"/>
      <c r="G127" s="78"/>
      <c r="H127" s="78"/>
      <c r="I127" s="78"/>
    </row>
    <row r="128" spans="1:10" ht="33" customHeight="1" x14ac:dyDescent="0.25">
      <c r="A128" s="85" t="s">
        <v>332</v>
      </c>
      <c r="B128" s="323">
        <f>'A5 Exploitation'!D444</f>
        <v>0</v>
      </c>
      <c r="C128" s="323"/>
      <c r="D128" s="78"/>
      <c r="E128" s="78"/>
      <c r="F128" s="78"/>
      <c r="G128" s="78"/>
      <c r="H128" s="78"/>
      <c r="I128" s="78"/>
    </row>
    <row r="129" spans="1:10" ht="33" customHeight="1" x14ac:dyDescent="0.25">
      <c r="A129" s="85" t="s">
        <v>333</v>
      </c>
      <c r="B129" s="323">
        <f>'A6 Exploitation'!D444</f>
        <v>0</v>
      </c>
      <c r="C129" s="32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22" t="s">
        <v>345</v>
      </c>
      <c r="C132" s="322"/>
      <c r="D132" s="78"/>
      <c r="E132" s="78"/>
      <c r="F132" s="78"/>
      <c r="G132" s="78"/>
      <c r="H132" s="78"/>
      <c r="I132" s="78"/>
      <c r="J132" s="77" t="str">
        <f>D18</f>
        <v>Khezema Sousse</v>
      </c>
    </row>
    <row r="133" spans="1:10" ht="33" customHeight="1" x14ac:dyDescent="0.25">
      <c r="A133" s="86" t="s">
        <v>328</v>
      </c>
      <c r="B133" s="323">
        <f>'A1 Exploitation'!D481</f>
        <v>0.94444444444444442</v>
      </c>
      <c r="C133" s="323"/>
      <c r="D133" s="78"/>
      <c r="E133" s="78"/>
      <c r="F133" s="78"/>
      <c r="G133" s="78"/>
      <c r="H133" s="78"/>
      <c r="I133" s="78"/>
    </row>
    <row r="134" spans="1:10" ht="33" customHeight="1" x14ac:dyDescent="0.25">
      <c r="A134" s="85" t="s">
        <v>329</v>
      </c>
      <c r="B134" s="323">
        <f>'A2 Exploitation'!D481</f>
        <v>0.86842105263157898</v>
      </c>
      <c r="C134" s="323"/>
      <c r="D134" s="78"/>
      <c r="E134" s="78"/>
      <c r="F134" s="78"/>
      <c r="G134" s="78"/>
      <c r="H134" s="78"/>
      <c r="I134" s="78"/>
    </row>
    <row r="135" spans="1:10" ht="33" customHeight="1" x14ac:dyDescent="0.25">
      <c r="A135" s="86" t="s">
        <v>330</v>
      </c>
      <c r="B135" s="323">
        <f>'A3 Exploitation'!D481</f>
        <v>0</v>
      </c>
      <c r="C135" s="323"/>
      <c r="D135" s="78"/>
      <c r="E135" s="78"/>
      <c r="F135" s="78"/>
      <c r="G135" s="78"/>
      <c r="H135" s="78"/>
      <c r="I135" s="78"/>
    </row>
    <row r="136" spans="1:10" ht="33" customHeight="1" x14ac:dyDescent="0.25">
      <c r="A136" s="86" t="s">
        <v>331</v>
      </c>
      <c r="B136" s="323">
        <f>'A4 Exploitation'!D481</f>
        <v>0</v>
      </c>
      <c r="C136" s="323"/>
      <c r="D136" s="78"/>
      <c r="E136" s="78"/>
      <c r="F136" s="78"/>
      <c r="G136" s="78"/>
      <c r="H136" s="78"/>
      <c r="I136" s="78"/>
    </row>
    <row r="137" spans="1:10" ht="33" customHeight="1" x14ac:dyDescent="0.25">
      <c r="A137" s="85" t="s">
        <v>332</v>
      </c>
      <c r="B137" s="323">
        <f>'A5 Exploitation'!D481</f>
        <v>0</v>
      </c>
      <c r="C137" s="323"/>
      <c r="D137" s="78"/>
      <c r="E137" s="78"/>
      <c r="F137" s="78"/>
      <c r="G137" s="78"/>
      <c r="H137" s="78"/>
      <c r="I137" s="78"/>
    </row>
    <row r="138" spans="1:10" ht="33" customHeight="1" x14ac:dyDescent="0.25">
      <c r="A138" s="85" t="s">
        <v>333</v>
      </c>
      <c r="B138" s="323">
        <f>'A6 Exploitation'!D481</f>
        <v>0</v>
      </c>
      <c r="C138" s="32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22" t="s">
        <v>346</v>
      </c>
      <c r="C141" s="322"/>
      <c r="D141" s="78"/>
      <c r="E141" s="78"/>
      <c r="F141" s="78"/>
      <c r="G141" s="78"/>
      <c r="H141" s="78"/>
      <c r="I141" s="78"/>
      <c r="J141" s="77" t="str">
        <f>D18</f>
        <v>Khezema Sousse</v>
      </c>
    </row>
    <row r="142" spans="1:10" ht="33" customHeight="1" x14ac:dyDescent="0.25">
      <c r="A142" s="86" t="s">
        <v>328</v>
      </c>
      <c r="B142" s="323">
        <f>'A1 Exploitation'!D503</f>
        <v>1</v>
      </c>
      <c r="C142" s="323"/>
      <c r="D142" s="78"/>
      <c r="E142" s="78"/>
      <c r="F142" s="78"/>
      <c r="G142" s="78"/>
      <c r="H142" s="78"/>
      <c r="I142" s="78"/>
    </row>
    <row r="143" spans="1:10" ht="33" customHeight="1" x14ac:dyDescent="0.25">
      <c r="A143" s="85" t="s">
        <v>329</v>
      </c>
      <c r="B143" s="323">
        <f>'A2 Exploitation'!D503</f>
        <v>1</v>
      </c>
      <c r="C143" s="323"/>
      <c r="D143" s="78"/>
      <c r="E143" s="78"/>
      <c r="F143" s="78"/>
      <c r="G143" s="78"/>
      <c r="H143" s="78"/>
      <c r="I143" s="78"/>
    </row>
    <row r="144" spans="1:10" ht="33" customHeight="1" x14ac:dyDescent="0.25">
      <c r="A144" s="86" t="s">
        <v>330</v>
      </c>
      <c r="B144" s="323">
        <f>'A3 Exploitation'!D503</f>
        <v>0</v>
      </c>
      <c r="C144" s="323"/>
      <c r="D144" s="78"/>
      <c r="E144" s="78"/>
      <c r="F144" s="78"/>
      <c r="G144" s="78"/>
      <c r="H144" s="78"/>
      <c r="I144" s="78"/>
    </row>
    <row r="145" spans="1:10" ht="33" customHeight="1" x14ac:dyDescent="0.25">
      <c r="A145" s="86" t="s">
        <v>331</v>
      </c>
      <c r="B145" s="323">
        <f>'A4 Exploitation'!D503</f>
        <v>0</v>
      </c>
      <c r="C145" s="323"/>
      <c r="D145" s="78"/>
      <c r="E145" s="78"/>
      <c r="F145" s="78"/>
      <c r="G145" s="78"/>
      <c r="H145" s="78"/>
      <c r="I145" s="78"/>
    </row>
    <row r="146" spans="1:10" ht="33" customHeight="1" x14ac:dyDescent="0.25">
      <c r="A146" s="85" t="s">
        <v>332</v>
      </c>
      <c r="B146" s="323">
        <f>'A5 Exploitation'!D503</f>
        <v>0</v>
      </c>
      <c r="C146" s="323"/>
      <c r="D146" s="78"/>
      <c r="E146" s="78"/>
      <c r="F146" s="78"/>
      <c r="G146" s="78"/>
      <c r="H146" s="78"/>
      <c r="I146" s="78"/>
    </row>
    <row r="147" spans="1:10" ht="33" customHeight="1" x14ac:dyDescent="0.25">
      <c r="A147" s="85" t="s">
        <v>333</v>
      </c>
      <c r="B147" s="323">
        <f>'A6 Exploitation'!D503</f>
        <v>0</v>
      </c>
      <c r="C147" s="32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22" t="s">
        <v>347</v>
      </c>
      <c r="C150" s="322"/>
      <c r="D150" s="78"/>
      <c r="E150" s="78"/>
      <c r="F150" s="78"/>
      <c r="G150" s="78"/>
      <c r="H150" s="78"/>
      <c r="I150" s="78"/>
      <c r="J150" s="77" t="str">
        <f>D18</f>
        <v>Khezema Sousse</v>
      </c>
    </row>
    <row r="151" spans="1:10" ht="33" customHeight="1" x14ac:dyDescent="0.25">
      <c r="A151" s="86" t="s">
        <v>328</v>
      </c>
      <c r="B151" s="323">
        <f>'A1 Exploitation'!D514</f>
        <v>0.75</v>
      </c>
      <c r="C151" s="323"/>
      <c r="D151" s="78"/>
      <c r="E151" s="78"/>
      <c r="F151" s="78"/>
      <c r="G151" s="78"/>
      <c r="H151" s="78"/>
      <c r="I151" s="78"/>
    </row>
    <row r="152" spans="1:10" ht="33" customHeight="1" x14ac:dyDescent="0.25">
      <c r="A152" s="85" t="s">
        <v>329</v>
      </c>
      <c r="B152" s="323">
        <f>'A2 Exploitation'!D514</f>
        <v>1</v>
      </c>
      <c r="C152" s="323"/>
      <c r="D152" s="78"/>
      <c r="E152" s="78"/>
      <c r="F152" s="78"/>
      <c r="G152" s="78"/>
      <c r="H152" s="78"/>
      <c r="I152" s="78"/>
    </row>
    <row r="153" spans="1:10" ht="33" customHeight="1" x14ac:dyDescent="0.25">
      <c r="A153" s="86" t="s">
        <v>330</v>
      </c>
      <c r="B153" s="323">
        <f>'A3 Exploitation'!D514</f>
        <v>0</v>
      </c>
      <c r="C153" s="323"/>
      <c r="D153" s="78"/>
      <c r="E153" s="78"/>
      <c r="F153" s="78"/>
      <c r="G153" s="78"/>
      <c r="H153" s="78"/>
      <c r="I153" s="78"/>
    </row>
    <row r="154" spans="1:10" ht="33" customHeight="1" x14ac:dyDescent="0.25">
      <c r="A154" s="86" t="s">
        <v>331</v>
      </c>
      <c r="B154" s="323">
        <f>'A4 Exploitation'!D514</f>
        <v>0</v>
      </c>
      <c r="C154" s="323"/>
      <c r="D154" s="78"/>
      <c r="E154" s="78"/>
      <c r="F154" s="78"/>
      <c r="G154" s="78"/>
      <c r="H154" s="78"/>
      <c r="I154" s="78"/>
    </row>
    <row r="155" spans="1:10" ht="33" customHeight="1" x14ac:dyDescent="0.25">
      <c r="A155" s="85" t="s">
        <v>332</v>
      </c>
      <c r="B155" s="323">
        <f>'A5 Exploitation'!D514</f>
        <v>0</v>
      </c>
      <c r="C155" s="323"/>
      <c r="D155" s="78"/>
      <c r="E155" s="78"/>
      <c r="F155" s="78"/>
      <c r="G155" s="78"/>
      <c r="H155" s="78"/>
      <c r="I155" s="78"/>
    </row>
    <row r="156" spans="1:10" ht="33" customHeight="1" x14ac:dyDescent="0.25">
      <c r="A156" s="85" t="s">
        <v>333</v>
      </c>
      <c r="B156" s="323">
        <f>'A6 Exploitation'!D514</f>
        <v>0</v>
      </c>
      <c r="C156" s="32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26"/>
      <c r="C159" s="326"/>
      <c r="D159" s="78"/>
      <c r="E159" s="78"/>
      <c r="F159" s="78"/>
      <c r="G159" s="78"/>
      <c r="H159" s="78"/>
      <c r="I159" s="78"/>
    </row>
    <row r="160" spans="1:10" ht="33" customHeight="1" x14ac:dyDescent="0.25">
      <c r="A160" s="85" t="s">
        <v>326</v>
      </c>
      <c r="B160" s="322" t="s">
        <v>348</v>
      </c>
      <c r="C160" s="322"/>
      <c r="D160" s="78"/>
      <c r="E160" s="78"/>
      <c r="F160" s="78"/>
      <c r="G160" s="78"/>
      <c r="H160" s="78"/>
      <c r="I160" s="78"/>
      <c r="J160" s="77" t="str">
        <f>D18</f>
        <v>Khezema Sousse</v>
      </c>
    </row>
    <row r="161" spans="1:10" ht="33" customHeight="1" x14ac:dyDescent="0.25">
      <c r="A161" s="86" t="s">
        <v>328</v>
      </c>
      <c r="B161" s="323">
        <f>'A1 Exploitation'!D534</f>
        <v>0.9375</v>
      </c>
      <c r="C161" s="323"/>
      <c r="D161" s="78"/>
      <c r="E161" s="78"/>
      <c r="F161" s="78"/>
      <c r="G161" s="78"/>
      <c r="H161" s="78"/>
      <c r="I161" s="78"/>
    </row>
    <row r="162" spans="1:10" ht="33" customHeight="1" x14ac:dyDescent="0.25">
      <c r="A162" s="85" t="s">
        <v>329</v>
      </c>
      <c r="B162" s="323">
        <f>'A2 Exploitation'!D534</f>
        <v>0.95454545454545459</v>
      </c>
      <c r="C162" s="323"/>
      <c r="D162" s="78"/>
      <c r="E162" s="78"/>
      <c r="F162" s="78"/>
      <c r="G162" s="78"/>
      <c r="H162" s="78"/>
      <c r="I162" s="78"/>
    </row>
    <row r="163" spans="1:10" ht="33" customHeight="1" x14ac:dyDescent="0.25">
      <c r="A163" s="86" t="s">
        <v>330</v>
      </c>
      <c r="B163" s="323">
        <f>'A3 Exploitation'!D534</f>
        <v>0</v>
      </c>
      <c r="C163" s="323"/>
      <c r="D163" s="78"/>
      <c r="E163" s="78"/>
      <c r="F163" s="78"/>
      <c r="G163" s="78"/>
      <c r="H163" s="78"/>
      <c r="I163" s="78"/>
    </row>
    <row r="164" spans="1:10" ht="33" customHeight="1" x14ac:dyDescent="0.25">
      <c r="A164" s="86" t="s">
        <v>331</v>
      </c>
      <c r="B164" s="323">
        <f>'A4 Exploitation'!D534</f>
        <v>0</v>
      </c>
      <c r="C164" s="323"/>
    </row>
    <row r="165" spans="1:10" ht="33" customHeight="1" x14ac:dyDescent="0.25">
      <c r="A165" s="85" t="s">
        <v>332</v>
      </c>
      <c r="B165" s="323">
        <f>'A5 Exploitation'!D534</f>
        <v>0</v>
      </c>
      <c r="C165" s="323"/>
    </row>
    <row r="166" spans="1:10" ht="18" x14ac:dyDescent="0.25">
      <c r="A166" s="85" t="s">
        <v>333</v>
      </c>
      <c r="B166" s="323">
        <f>'A6 Exploitation'!D534</f>
        <v>0</v>
      </c>
      <c r="C166" s="323"/>
    </row>
    <row r="167" spans="1:10" ht="18.75" x14ac:dyDescent="0.25">
      <c r="A167" s="89"/>
      <c r="B167" s="82"/>
      <c r="C167" s="82"/>
    </row>
    <row r="168" spans="1:10" ht="33" customHeight="1" x14ac:dyDescent="0.25">
      <c r="A168" s="89"/>
      <c r="B168" s="82"/>
      <c r="C168" s="82"/>
    </row>
    <row r="169" spans="1:10" ht="33" customHeight="1" x14ac:dyDescent="0.25">
      <c r="A169" s="85" t="s">
        <v>326</v>
      </c>
      <c r="B169" s="322" t="s">
        <v>349</v>
      </c>
      <c r="C169" s="322"/>
      <c r="J169" s="77" t="str">
        <f>D18</f>
        <v>Khezema Sousse</v>
      </c>
    </row>
    <row r="170" spans="1:10" ht="33" customHeight="1" x14ac:dyDescent="0.25">
      <c r="A170" s="86" t="s">
        <v>328</v>
      </c>
      <c r="B170" s="323">
        <f>'A1 Exploitation'!D545</f>
        <v>1</v>
      </c>
      <c r="C170" s="323"/>
    </row>
    <row r="171" spans="1:10" ht="33" customHeight="1" x14ac:dyDescent="0.25">
      <c r="A171" s="85" t="s">
        <v>329</v>
      </c>
      <c r="B171" s="323">
        <f>'A2 Exploitation'!D545</f>
        <v>1</v>
      </c>
      <c r="C171" s="323"/>
    </row>
    <row r="172" spans="1:10" ht="33" customHeight="1" x14ac:dyDescent="0.25">
      <c r="A172" s="86" t="s">
        <v>330</v>
      </c>
      <c r="B172" s="323">
        <f>'A3 Exploitation'!D545</f>
        <v>0</v>
      </c>
      <c r="C172" s="323"/>
    </row>
    <row r="173" spans="1:10" ht="33" customHeight="1" x14ac:dyDescent="0.25">
      <c r="A173" s="86" t="s">
        <v>331</v>
      </c>
      <c r="B173" s="323">
        <f>'A4 Exploitation'!D545</f>
        <v>0</v>
      </c>
      <c r="C173" s="323"/>
    </row>
    <row r="174" spans="1:10" ht="33" customHeight="1" x14ac:dyDescent="0.25">
      <c r="A174" s="85" t="s">
        <v>332</v>
      </c>
      <c r="B174" s="323">
        <f>'A5 Exploitation'!D545</f>
        <v>0</v>
      </c>
      <c r="C174" s="323"/>
    </row>
    <row r="175" spans="1:10" ht="18" x14ac:dyDescent="0.25">
      <c r="A175" s="85" t="s">
        <v>333</v>
      </c>
      <c r="B175" s="323">
        <f>'A6 Exploitation'!D545</f>
        <v>0</v>
      </c>
      <c r="C175" s="323"/>
    </row>
    <row r="176" spans="1:10" ht="18.75" x14ac:dyDescent="0.25">
      <c r="A176" s="89"/>
      <c r="B176" s="82"/>
      <c r="C176" s="82"/>
    </row>
    <row r="177" spans="1:10" ht="33" customHeight="1" x14ac:dyDescent="0.25">
      <c r="A177" s="89"/>
      <c r="B177" s="82"/>
      <c r="C177" s="82"/>
    </row>
    <row r="178" spans="1:10" ht="33" customHeight="1" x14ac:dyDescent="0.25">
      <c r="A178" s="85" t="s">
        <v>326</v>
      </c>
      <c r="B178" s="322" t="s">
        <v>350</v>
      </c>
      <c r="C178" s="322"/>
      <c r="J178" s="77" t="str">
        <f>D18</f>
        <v>Khezema Sousse</v>
      </c>
    </row>
    <row r="179" spans="1:10" ht="33" customHeight="1" x14ac:dyDescent="0.25">
      <c r="A179" s="86" t="s">
        <v>328</v>
      </c>
      <c r="B179" s="323">
        <f>'A1 Technique'!D199</f>
        <v>0.9107142857142857</v>
      </c>
      <c r="C179" s="323"/>
    </row>
    <row r="180" spans="1:10" ht="33" customHeight="1" x14ac:dyDescent="0.25">
      <c r="A180" s="85" t="s">
        <v>329</v>
      </c>
      <c r="B180" s="323">
        <f>'A2 Technique'!D199</f>
        <v>0.85526315789473684</v>
      </c>
      <c r="C180" s="323"/>
    </row>
    <row r="181" spans="1:10" ht="33" customHeight="1" x14ac:dyDescent="0.25">
      <c r="A181" s="86" t="s">
        <v>330</v>
      </c>
      <c r="B181" s="323">
        <f>'A3 Technique'!D199</f>
        <v>0</v>
      </c>
      <c r="C181" s="323"/>
    </row>
    <row r="182" spans="1:10" ht="33" customHeight="1" x14ac:dyDescent="0.25">
      <c r="A182" s="86" t="s">
        <v>331</v>
      </c>
      <c r="B182" s="323">
        <f>'A4 Technique'!D199</f>
        <v>0</v>
      </c>
      <c r="C182" s="323"/>
    </row>
    <row r="183" spans="1:10" ht="33" customHeight="1" x14ac:dyDescent="0.25">
      <c r="A183" s="85" t="s">
        <v>332</v>
      </c>
      <c r="B183" s="323">
        <f>'A5 Technique'!D199</f>
        <v>0</v>
      </c>
      <c r="C183" s="323"/>
    </row>
    <row r="184" spans="1:10" ht="18" x14ac:dyDescent="0.25">
      <c r="A184" s="85" t="s">
        <v>333</v>
      </c>
      <c r="B184" s="323">
        <f>'A6 Technique'!D199</f>
        <v>0</v>
      </c>
      <c r="C184" s="32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8"/>
      <c r="E1" s="328"/>
      <c r="F1" s="328"/>
      <c r="G1" s="328"/>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9" t="s">
        <v>179</v>
      </c>
      <c r="B7" s="329"/>
      <c r="C7" s="329"/>
      <c r="D7" s="329"/>
      <c r="E7" s="329"/>
      <c r="F7" s="329"/>
      <c r="G7" s="125"/>
    </row>
    <row r="8" spans="1:7" ht="29.25" x14ac:dyDescent="0.45">
      <c r="A8" s="330" t="str">
        <f>'Page de garde'!D18</f>
        <v>Khezema Sousse</v>
      </c>
      <c r="B8" s="330"/>
      <c r="C8" s="330"/>
      <c r="D8" s="330"/>
      <c r="E8" s="330"/>
      <c r="F8" s="330"/>
      <c r="G8" s="125"/>
    </row>
    <row r="9" spans="1:7" ht="24" x14ac:dyDescent="0.45">
      <c r="A9" s="14" t="s">
        <v>42</v>
      </c>
      <c r="B9" s="331"/>
      <c r="C9" s="331"/>
      <c r="D9" s="331"/>
      <c r="E9" s="331"/>
      <c r="F9" s="331"/>
      <c r="G9" s="125"/>
    </row>
    <row r="10" spans="1:7" ht="24" x14ac:dyDescent="0.45">
      <c r="A10" s="15" t="s">
        <v>44</v>
      </c>
      <c r="B10" s="332"/>
      <c r="C10" s="332"/>
      <c r="D10" s="332"/>
      <c r="E10" s="332"/>
      <c r="F10" s="332"/>
      <c r="G10" s="125"/>
    </row>
    <row r="11" spans="1:7" ht="24" x14ac:dyDescent="0.45">
      <c r="A11" s="14" t="s">
        <v>43</v>
      </c>
      <c r="B11" s="327"/>
      <c r="C11" s="327"/>
      <c r="D11" s="327"/>
      <c r="E11" s="327"/>
      <c r="F11" s="327"/>
      <c r="G11" s="125"/>
    </row>
    <row r="12" spans="1:7" ht="24" x14ac:dyDescent="0.45">
      <c r="A12" s="14" t="s">
        <v>239</v>
      </c>
      <c r="B12" s="333">
        <f>D549</f>
        <v>0</v>
      </c>
      <c r="C12" s="333"/>
      <c r="D12" s="333"/>
      <c r="E12" s="333"/>
      <c r="F12" s="333"/>
      <c r="G12" s="125"/>
    </row>
    <row r="13" spans="1:7" ht="22.5" x14ac:dyDescent="0.45">
      <c r="D13" s="334"/>
      <c r="E13" s="334"/>
      <c r="F13" s="334"/>
      <c r="G13" s="33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5" t="s">
        <v>30</v>
      </c>
      <c r="B17" s="336" t="s">
        <v>31</v>
      </c>
      <c r="C17" s="336"/>
      <c r="D17" s="336" t="s">
        <v>46</v>
      </c>
      <c r="E17" s="337" t="s">
        <v>310</v>
      </c>
      <c r="F17" s="337" t="s">
        <v>358</v>
      </c>
    </row>
    <row r="18" spans="1:8" ht="16.5" customHeight="1" x14ac:dyDescent="0.3">
      <c r="A18" s="335"/>
      <c r="B18" s="41" t="s">
        <v>34</v>
      </c>
      <c r="C18" s="41" t="s">
        <v>33</v>
      </c>
      <c r="D18" s="336"/>
      <c r="E18" s="337"/>
      <c r="F18" s="33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8" t="s">
        <v>379</v>
      </c>
      <c r="B38" s="339"/>
      <c r="C38" s="339"/>
      <c r="D38" s="339"/>
      <c r="E38" s="339"/>
      <c r="F38" s="34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5" t="s">
        <v>30</v>
      </c>
      <c r="B50" s="336" t="s">
        <v>31</v>
      </c>
      <c r="C50" s="336"/>
      <c r="D50" s="336" t="s">
        <v>46</v>
      </c>
      <c r="E50" s="337" t="s">
        <v>310</v>
      </c>
      <c r="F50" s="337" t="s">
        <v>360</v>
      </c>
      <c r="G50" s="127"/>
    </row>
    <row r="51" spans="1:7" ht="16.5" customHeight="1" x14ac:dyDescent="0.3">
      <c r="A51" s="335"/>
      <c r="B51" s="41" t="s">
        <v>34</v>
      </c>
      <c r="C51" s="41" t="s">
        <v>33</v>
      </c>
      <c r="D51" s="336"/>
      <c r="E51" s="337"/>
      <c r="F51" s="33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8" t="s">
        <v>379</v>
      </c>
      <c r="B94" s="339"/>
      <c r="C94" s="339"/>
      <c r="D94" s="339"/>
      <c r="E94" s="339"/>
      <c r="F94" s="34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5" t="s">
        <v>30</v>
      </c>
      <c r="B107" s="336" t="s">
        <v>31</v>
      </c>
      <c r="C107" s="336"/>
      <c r="D107" s="336" t="s">
        <v>46</v>
      </c>
      <c r="E107" s="337" t="s">
        <v>310</v>
      </c>
      <c r="F107" s="337" t="s">
        <v>360</v>
      </c>
    </row>
    <row r="108" spans="1:7" ht="16.5" customHeight="1" x14ac:dyDescent="0.3">
      <c r="A108" s="335"/>
      <c r="B108" s="41" t="s">
        <v>34</v>
      </c>
      <c r="C108" s="41" t="s">
        <v>33</v>
      </c>
      <c r="D108" s="336"/>
      <c r="E108" s="337"/>
      <c r="F108" s="33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1" t="s">
        <v>379</v>
      </c>
      <c r="B148" s="342"/>
      <c r="C148" s="342"/>
      <c r="D148" s="34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5" t="s">
        <v>30</v>
      </c>
      <c r="B162" s="336" t="s">
        <v>31</v>
      </c>
      <c r="C162" s="336"/>
      <c r="D162" s="336" t="s">
        <v>46</v>
      </c>
      <c r="E162" s="337" t="s">
        <v>310</v>
      </c>
      <c r="F162" s="337" t="s">
        <v>360</v>
      </c>
      <c r="G162" s="127"/>
    </row>
    <row r="163" spans="1:7" ht="16.5" customHeight="1" x14ac:dyDescent="0.3">
      <c r="A163" s="335"/>
      <c r="B163" s="41" t="s">
        <v>34</v>
      </c>
      <c r="C163" s="41" t="s">
        <v>33</v>
      </c>
      <c r="D163" s="336"/>
      <c r="E163" s="337"/>
      <c r="F163" s="33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4" t="s">
        <v>379</v>
      </c>
      <c r="B195" s="344"/>
      <c r="C195" s="344"/>
      <c r="D195" s="344"/>
      <c r="E195" s="344"/>
      <c r="F195" s="34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5" t="s">
        <v>30</v>
      </c>
      <c r="B209" s="336" t="s">
        <v>31</v>
      </c>
      <c r="C209" s="336"/>
      <c r="D209" s="336" t="s">
        <v>46</v>
      </c>
      <c r="E209" s="337" t="s">
        <v>310</v>
      </c>
      <c r="F209" s="337" t="s">
        <v>360</v>
      </c>
      <c r="G209" s="127"/>
    </row>
    <row r="210" spans="1:7" ht="16.5" customHeight="1" x14ac:dyDescent="0.3">
      <c r="A210" s="335"/>
      <c r="B210" s="41" t="s">
        <v>34</v>
      </c>
      <c r="C210" s="41" t="s">
        <v>33</v>
      </c>
      <c r="D210" s="336"/>
      <c r="E210" s="337"/>
      <c r="F210" s="33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4" t="s">
        <v>379</v>
      </c>
      <c r="B256" s="344"/>
      <c r="C256" s="344"/>
      <c r="D256" s="344"/>
      <c r="E256" s="344"/>
      <c r="F256" s="34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5" t="s">
        <v>30</v>
      </c>
      <c r="B270" s="336" t="s">
        <v>31</v>
      </c>
      <c r="C270" s="336"/>
      <c r="D270" s="336" t="s">
        <v>46</v>
      </c>
      <c r="E270" s="337" t="s">
        <v>310</v>
      </c>
      <c r="F270" s="337" t="s">
        <v>360</v>
      </c>
      <c r="G270" s="214"/>
    </row>
    <row r="271" spans="1:7" s="16" customFormat="1" ht="16.5" customHeight="1" x14ac:dyDescent="0.3">
      <c r="A271" s="335"/>
      <c r="B271" s="41" t="s">
        <v>34</v>
      </c>
      <c r="C271" s="41" t="s">
        <v>33</v>
      </c>
      <c r="D271" s="336"/>
      <c r="E271" s="337"/>
      <c r="F271" s="33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5" t="s">
        <v>396</v>
      </c>
      <c r="B308" s="346"/>
      <c r="C308" s="346"/>
      <c r="D308" s="346"/>
      <c r="E308" s="346"/>
      <c r="F308" s="34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5" t="s">
        <v>30</v>
      </c>
      <c r="B322" s="336" t="s">
        <v>31</v>
      </c>
      <c r="C322" s="336"/>
      <c r="D322" s="336" t="s">
        <v>46</v>
      </c>
      <c r="E322" s="337" t="s">
        <v>310</v>
      </c>
      <c r="F322" s="337" t="s">
        <v>360</v>
      </c>
      <c r="G322" s="127"/>
    </row>
    <row r="323" spans="1:7" ht="16.5" customHeight="1" x14ac:dyDescent="0.3">
      <c r="A323" s="335"/>
      <c r="B323" s="41" t="s">
        <v>34</v>
      </c>
      <c r="C323" s="41" t="s">
        <v>33</v>
      </c>
      <c r="D323" s="336"/>
      <c r="E323" s="337"/>
      <c r="F323" s="33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5" t="s">
        <v>379</v>
      </c>
      <c r="B349" s="346"/>
      <c r="C349" s="346"/>
      <c r="D349" s="346"/>
      <c r="E349" s="346"/>
      <c r="F349" s="34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5" t="s">
        <v>30</v>
      </c>
      <c r="B362" s="336" t="s">
        <v>31</v>
      </c>
      <c r="C362" s="336"/>
      <c r="D362" s="336" t="s">
        <v>46</v>
      </c>
      <c r="E362" s="337" t="s">
        <v>310</v>
      </c>
      <c r="F362" s="337" t="s">
        <v>360</v>
      </c>
      <c r="G362" s="127"/>
    </row>
    <row r="363" spans="1:7" ht="16.5" customHeight="1" x14ac:dyDescent="0.3">
      <c r="A363" s="335"/>
      <c r="B363" s="41" t="s">
        <v>34</v>
      </c>
      <c r="C363" s="41" t="s">
        <v>33</v>
      </c>
      <c r="D363" s="336"/>
      <c r="E363" s="337"/>
      <c r="F363" s="33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4" t="s">
        <v>379</v>
      </c>
      <c r="B383" s="344"/>
      <c r="C383" s="344"/>
      <c r="D383" s="344"/>
      <c r="E383" s="344"/>
      <c r="F383" s="34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5" t="s">
        <v>30</v>
      </c>
      <c r="B395" s="336" t="s">
        <v>31</v>
      </c>
      <c r="C395" s="336"/>
      <c r="D395" s="336" t="s">
        <v>46</v>
      </c>
      <c r="E395" s="337" t="s">
        <v>310</v>
      </c>
      <c r="F395" s="337" t="s">
        <v>360</v>
      </c>
      <c r="G395" s="127"/>
    </row>
    <row r="396" spans="1:7" ht="16.5" customHeight="1" x14ac:dyDescent="0.3">
      <c r="A396" s="335"/>
      <c r="B396" s="41" t="s">
        <v>34</v>
      </c>
      <c r="C396" s="41" t="s">
        <v>33</v>
      </c>
      <c r="D396" s="336"/>
      <c r="E396" s="337"/>
      <c r="F396" s="33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4" t="s">
        <v>379</v>
      </c>
      <c r="B435" s="344"/>
      <c r="C435" s="344"/>
      <c r="D435" s="344"/>
      <c r="E435" s="344"/>
      <c r="F435" s="34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5" t="s">
        <v>30</v>
      </c>
      <c r="B448" s="336" t="s">
        <v>31</v>
      </c>
      <c r="C448" s="336"/>
      <c r="D448" s="336" t="s">
        <v>46</v>
      </c>
      <c r="E448" s="337" t="s">
        <v>310</v>
      </c>
      <c r="F448" s="337" t="s">
        <v>360</v>
      </c>
      <c r="G448" s="127"/>
    </row>
    <row r="449" spans="1:6" ht="16.5" customHeight="1" x14ac:dyDescent="0.3">
      <c r="A449" s="335"/>
      <c r="B449" s="41" t="s">
        <v>34</v>
      </c>
      <c r="C449" s="41" t="s">
        <v>33</v>
      </c>
      <c r="D449" s="336"/>
      <c r="E449" s="337"/>
      <c r="F449" s="33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8" t="s">
        <v>379</v>
      </c>
      <c r="B471" s="349"/>
      <c r="C471" s="349"/>
      <c r="D471" s="349"/>
      <c r="E471" s="349"/>
      <c r="F471" s="34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0" t="s">
        <v>367</v>
      </c>
      <c r="B483" s="350"/>
      <c r="C483" s="350"/>
      <c r="D483" s="350"/>
      <c r="E483" s="185"/>
      <c r="F483" s="201"/>
    </row>
    <row r="484" spans="1:7" x14ac:dyDescent="0.3">
      <c r="A484" s="74">
        <f>B11</f>
        <v>0</v>
      </c>
      <c r="B484" s="124"/>
      <c r="C484" s="135"/>
      <c r="D484" s="124"/>
    </row>
    <row r="485" spans="1:7" ht="16.5" customHeight="1" x14ac:dyDescent="0.3">
      <c r="A485" s="335" t="s">
        <v>30</v>
      </c>
      <c r="B485" s="336" t="s">
        <v>31</v>
      </c>
      <c r="C485" s="336"/>
      <c r="D485" s="336" t="s">
        <v>46</v>
      </c>
      <c r="E485" s="337" t="s">
        <v>310</v>
      </c>
      <c r="F485" s="337" t="s">
        <v>360</v>
      </c>
      <c r="G485" s="127"/>
    </row>
    <row r="486" spans="1:7" ht="16.5" customHeight="1" x14ac:dyDescent="0.3">
      <c r="A486" s="335"/>
      <c r="B486" s="41" t="s">
        <v>34</v>
      </c>
      <c r="C486" s="41" t="s">
        <v>33</v>
      </c>
      <c r="D486" s="336"/>
      <c r="E486" s="337"/>
      <c r="F486" s="33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5" t="s">
        <v>30</v>
      </c>
      <c r="B507" s="336" t="s">
        <v>31</v>
      </c>
      <c r="C507" s="336"/>
      <c r="D507" s="336" t="s">
        <v>46</v>
      </c>
      <c r="E507" s="337" t="s">
        <v>310</v>
      </c>
      <c r="F507" s="337" t="s">
        <v>360</v>
      </c>
      <c r="G507" s="127"/>
    </row>
    <row r="508" spans="1:7" ht="16.5" customHeight="1" x14ac:dyDescent="0.3">
      <c r="A508" s="335"/>
      <c r="B508" s="41" t="s">
        <v>34</v>
      </c>
      <c r="C508" s="41" t="s">
        <v>33</v>
      </c>
      <c r="D508" s="336"/>
      <c r="E508" s="337"/>
      <c r="F508" s="33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5" t="s">
        <v>30</v>
      </c>
      <c r="B518" s="336" t="s">
        <v>31</v>
      </c>
      <c r="C518" s="336"/>
      <c r="D518" s="336" t="s">
        <v>46</v>
      </c>
      <c r="E518" s="337" t="s">
        <v>310</v>
      </c>
      <c r="F518" s="337" t="s">
        <v>360</v>
      </c>
      <c r="G518" s="127"/>
    </row>
    <row r="519" spans="1:7" ht="16.5" customHeight="1" x14ac:dyDescent="0.3">
      <c r="A519" s="335"/>
      <c r="B519" s="41" t="s">
        <v>34</v>
      </c>
      <c r="C519" s="41" t="s">
        <v>33</v>
      </c>
      <c r="D519" s="336"/>
      <c r="E519" s="337"/>
      <c r="F519" s="33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5" t="s">
        <v>30</v>
      </c>
      <c r="B538" s="336" t="s">
        <v>31</v>
      </c>
      <c r="C538" s="336"/>
      <c r="D538" s="336" t="s">
        <v>46</v>
      </c>
      <c r="E538" s="337" t="s">
        <v>310</v>
      </c>
      <c r="F538" s="337" t="s">
        <v>360</v>
      </c>
      <c r="G538" s="127"/>
    </row>
    <row r="539" spans="1:7" ht="16.5" customHeight="1" x14ac:dyDescent="0.3">
      <c r="A539" s="335"/>
      <c r="B539" s="41" t="s">
        <v>34</v>
      </c>
      <c r="C539" s="41" t="s">
        <v>33</v>
      </c>
      <c r="D539" s="336"/>
      <c r="E539" s="337"/>
      <c r="F539" s="33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8"/>
      <c r="E1" s="328"/>
      <c r="F1" s="328"/>
      <c r="G1" s="328"/>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2" t="s">
        <v>50</v>
      </c>
      <c r="B6" s="352"/>
      <c r="C6" s="352"/>
      <c r="D6" s="352"/>
      <c r="E6" s="352"/>
      <c r="F6" s="352"/>
      <c r="G6" s="125"/>
    </row>
    <row r="7" spans="1:7" s="12" customFormat="1" ht="21.75" customHeight="1" x14ac:dyDescent="0.45">
      <c r="A7" s="330" t="str">
        <f>'A5 Exploitation'!A8:F8</f>
        <v>Khezema Sousse</v>
      </c>
      <c r="B7" s="330"/>
      <c r="C7" s="330"/>
      <c r="D7" s="330"/>
      <c r="E7" s="330"/>
      <c r="F7" s="330"/>
      <c r="G7" s="125"/>
    </row>
    <row r="8" spans="1:7" s="12" customFormat="1" ht="24" x14ac:dyDescent="0.45">
      <c r="A8" s="14" t="s">
        <v>42</v>
      </c>
      <c r="B8" s="353">
        <f>'A5 Exploitation'!B9:F9</f>
        <v>0</v>
      </c>
      <c r="C8" s="353"/>
      <c r="D8" s="353"/>
      <c r="E8" s="353"/>
      <c r="F8" s="353"/>
      <c r="G8" s="125"/>
    </row>
    <row r="9" spans="1:7" s="12" customFormat="1" ht="24" x14ac:dyDescent="0.45">
      <c r="A9" s="15" t="s">
        <v>44</v>
      </c>
      <c r="B9" s="354">
        <f>'A5 Exploitation'!B10:F10</f>
        <v>0</v>
      </c>
      <c r="C9" s="354"/>
      <c r="D9" s="354"/>
      <c r="E9" s="354"/>
      <c r="F9" s="354"/>
      <c r="G9" s="125"/>
    </row>
    <row r="10" spans="1:7" s="12" customFormat="1" ht="24" x14ac:dyDescent="0.45">
      <c r="A10" s="14" t="s">
        <v>43</v>
      </c>
      <c r="B10" s="351">
        <f>'A5 Exploitation'!B11:F11</f>
        <v>0</v>
      </c>
      <c r="C10" s="351"/>
      <c r="D10" s="351"/>
      <c r="E10" s="351"/>
      <c r="F10" s="351"/>
      <c r="G10" s="125"/>
    </row>
    <row r="11" spans="1:7" s="12" customFormat="1" ht="24" x14ac:dyDescent="0.45">
      <c r="A11" s="14" t="s">
        <v>294</v>
      </c>
      <c r="B11" s="355">
        <f>D199</f>
        <v>0</v>
      </c>
      <c r="C11" s="355"/>
      <c r="D11" s="355"/>
      <c r="E11" s="355"/>
      <c r="F11" s="355"/>
      <c r="G11" s="125"/>
    </row>
    <row r="12" spans="1:7" s="12" customFormat="1" ht="22.5" x14ac:dyDescent="0.45">
      <c r="A12" s="11"/>
      <c r="D12" s="334"/>
      <c r="E12" s="334"/>
      <c r="F12" s="334"/>
      <c r="G12" s="334"/>
    </row>
    <row r="13" spans="1:7" s="12" customFormat="1" ht="11.25" customHeight="1" x14ac:dyDescent="0.3">
      <c r="A13" s="335" t="s">
        <v>30</v>
      </c>
      <c r="B13" s="336" t="s">
        <v>31</v>
      </c>
      <c r="C13" s="336"/>
      <c r="D13" s="336" t="s">
        <v>46</v>
      </c>
      <c r="E13" s="336" t="s">
        <v>190</v>
      </c>
      <c r="F13" s="336" t="s">
        <v>191</v>
      </c>
      <c r="G13" s="112"/>
    </row>
    <row r="14" spans="1:7" s="12" customFormat="1" ht="12.75" customHeight="1" x14ac:dyDescent="0.3">
      <c r="A14" s="335"/>
      <c r="B14" s="34" t="s">
        <v>34</v>
      </c>
      <c r="C14" s="34" t="s">
        <v>33</v>
      </c>
      <c r="D14" s="336"/>
      <c r="E14" s="336"/>
      <c r="F14" s="336"/>
      <c r="G14" s="127"/>
    </row>
    <row r="15" spans="1:7" x14ac:dyDescent="0.3">
      <c r="A15" s="17"/>
      <c r="B15" s="17"/>
      <c r="C15" s="17"/>
      <c r="D15" s="17"/>
    </row>
    <row r="16" spans="1:7" ht="19.5" x14ac:dyDescent="0.4">
      <c r="A16" s="359" t="s">
        <v>0</v>
      </c>
      <c r="B16" s="360"/>
      <c r="C16" s="360"/>
      <c r="D16" s="360"/>
      <c r="E16" s="360"/>
      <c r="F16" s="36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1" t="s">
        <v>36</v>
      </c>
      <c r="B22" s="362"/>
      <c r="C22" s="363"/>
      <c r="D22" s="258">
        <f>SUM(B17:C21)</f>
        <v>0</v>
      </c>
    </row>
    <row r="23" spans="1:7" x14ac:dyDescent="0.3">
      <c r="A23" s="356" t="s">
        <v>295</v>
      </c>
      <c r="B23" s="357"/>
      <c r="C23" s="358"/>
      <c r="D23" s="33">
        <f>D22/(COUNT(B17:C21)*2)</f>
        <v>0</v>
      </c>
    </row>
    <row r="24" spans="1:7" s="22" customFormat="1" x14ac:dyDescent="0.3">
      <c r="A24" s="26"/>
      <c r="B24" s="27"/>
      <c r="C24" s="27"/>
      <c r="D24" s="28"/>
      <c r="G24" s="126"/>
    </row>
    <row r="25" spans="1:7" ht="19.5" x14ac:dyDescent="0.4">
      <c r="A25" s="364" t="s">
        <v>4</v>
      </c>
      <c r="B25" s="365"/>
      <c r="C25" s="365"/>
      <c r="D25" s="365"/>
      <c r="E25" s="365"/>
      <c r="F25" s="36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6" t="s">
        <v>36</v>
      </c>
      <c r="B33" s="357"/>
      <c r="C33" s="358"/>
      <c r="D33" s="257">
        <f>SUM(B26:C32)</f>
        <v>0</v>
      </c>
    </row>
    <row r="34" spans="1:7" x14ac:dyDescent="0.3">
      <c r="A34" s="356" t="s">
        <v>295</v>
      </c>
      <c r="B34" s="357"/>
      <c r="C34" s="358"/>
      <c r="D34" s="33">
        <f>D33/(COUNT(B26:C32)*2)</f>
        <v>0</v>
      </c>
    </row>
    <row r="35" spans="1:7" s="22" customFormat="1" x14ac:dyDescent="0.3">
      <c r="A35" s="26"/>
      <c r="B35" s="27"/>
      <c r="C35" s="27"/>
      <c r="D35" s="28"/>
      <c r="G35" s="126"/>
    </row>
    <row r="36" spans="1:7" s="22" customFormat="1" ht="19.5" x14ac:dyDescent="0.4">
      <c r="A36" s="364" t="s">
        <v>219</v>
      </c>
      <c r="B36" s="365"/>
      <c r="C36" s="365"/>
      <c r="D36" s="365"/>
      <c r="E36" s="365"/>
      <c r="F36" s="36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6" t="s">
        <v>36</v>
      </c>
      <c r="B42" s="357"/>
      <c r="C42" s="358"/>
      <c r="D42" s="257">
        <f>SUM(B37:C41)</f>
        <v>0</v>
      </c>
      <c r="E42" s="13"/>
      <c r="F42" s="13"/>
      <c r="G42" s="126"/>
    </row>
    <row r="43" spans="1:7" s="22" customFormat="1" x14ac:dyDescent="0.3">
      <c r="A43" s="356" t="s">
        <v>295</v>
      </c>
      <c r="B43" s="357"/>
      <c r="C43" s="358"/>
      <c r="D43" s="33">
        <f>D42/(COUNT(B37:C41)*2)</f>
        <v>0</v>
      </c>
      <c r="E43" s="13"/>
      <c r="F43" s="13"/>
      <c r="G43" s="126"/>
    </row>
    <row r="44" spans="1:7" s="22" customFormat="1" x14ac:dyDescent="0.3">
      <c r="A44" s="47"/>
      <c r="B44" s="48"/>
      <c r="C44" s="48"/>
      <c r="D44" s="49"/>
      <c r="G44" s="126"/>
    </row>
    <row r="45" spans="1:7" ht="19.5" x14ac:dyDescent="0.4">
      <c r="A45" s="366" t="s">
        <v>21</v>
      </c>
      <c r="B45" s="367"/>
      <c r="C45" s="367"/>
      <c r="D45" s="367"/>
      <c r="E45" s="367"/>
      <c r="F45" s="36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6" t="s">
        <v>36</v>
      </c>
      <c r="B52" s="357"/>
      <c r="C52" s="358"/>
      <c r="D52" s="257">
        <f>SUM(B46:C51)</f>
        <v>0</v>
      </c>
    </row>
    <row r="53" spans="1:7" x14ac:dyDescent="0.3">
      <c r="A53" s="356" t="s">
        <v>295</v>
      </c>
      <c r="B53" s="357"/>
      <c r="C53" s="358"/>
      <c r="D53" s="33">
        <f>D52/(COUNT(B46:C51)*2)</f>
        <v>0</v>
      </c>
    </row>
    <row r="54" spans="1:7" s="22" customFormat="1" x14ac:dyDescent="0.3">
      <c r="A54" s="26"/>
      <c r="B54" s="27"/>
      <c r="C54" s="27"/>
      <c r="D54" s="28"/>
      <c r="G54" s="126"/>
    </row>
    <row r="55" spans="1:7" ht="19.5" x14ac:dyDescent="0.4">
      <c r="A55" s="364" t="s">
        <v>8</v>
      </c>
      <c r="B55" s="365"/>
      <c r="C55" s="365"/>
      <c r="D55" s="365"/>
      <c r="E55" s="365"/>
      <c r="F55" s="36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6" t="s">
        <v>36</v>
      </c>
      <c r="B63" s="357"/>
      <c r="C63" s="358"/>
      <c r="D63" s="257">
        <f>SUM(B56:C62)</f>
        <v>0</v>
      </c>
    </row>
    <row r="64" spans="1:7" x14ac:dyDescent="0.3">
      <c r="A64" s="356" t="s">
        <v>295</v>
      </c>
      <c r="B64" s="357"/>
      <c r="C64" s="358"/>
      <c r="D64" s="33">
        <f>D63/(COUNT(B56:C62)*2)</f>
        <v>0</v>
      </c>
    </row>
    <row r="65" spans="1:7" s="22" customFormat="1" x14ac:dyDescent="0.3">
      <c r="A65" s="26"/>
      <c r="B65" s="27"/>
      <c r="C65" s="27"/>
      <c r="D65" s="28"/>
      <c r="G65" s="126"/>
    </row>
    <row r="66" spans="1:7" ht="19.5" x14ac:dyDescent="0.4">
      <c r="A66" s="364" t="s">
        <v>130</v>
      </c>
      <c r="B66" s="365"/>
      <c r="C66" s="365"/>
      <c r="D66" s="365"/>
      <c r="E66" s="365"/>
      <c r="F66" s="36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6" t="s">
        <v>36</v>
      </c>
      <c r="B84" s="357"/>
      <c r="C84" s="358"/>
      <c r="D84" s="257">
        <f>SUM(B67:C83)</f>
        <v>0</v>
      </c>
    </row>
    <row r="85" spans="1:7" x14ac:dyDescent="0.3">
      <c r="A85" s="356" t="s">
        <v>295</v>
      </c>
      <c r="B85" s="357"/>
      <c r="C85" s="358"/>
      <c r="D85" s="33">
        <f>D84/(COUNT(B67:C83)*2)</f>
        <v>0</v>
      </c>
    </row>
    <row r="86" spans="1:7" s="22" customFormat="1" x14ac:dyDescent="0.3">
      <c r="A86" s="26"/>
      <c r="B86" s="27"/>
      <c r="C86" s="27"/>
      <c r="D86" s="28"/>
      <c r="G86" s="126"/>
    </row>
    <row r="87" spans="1:7" ht="19.5" x14ac:dyDescent="0.4">
      <c r="A87" s="364" t="s">
        <v>211</v>
      </c>
      <c r="B87" s="365"/>
      <c r="C87" s="365"/>
      <c r="D87" s="365"/>
      <c r="E87" s="365"/>
      <c r="F87" s="36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6" t="s">
        <v>36</v>
      </c>
      <c r="B102" s="357"/>
      <c r="C102" s="358"/>
      <c r="D102" s="257">
        <f>SUM(B88:C101)</f>
        <v>0</v>
      </c>
    </row>
    <row r="103" spans="1:7" x14ac:dyDescent="0.3">
      <c r="A103" s="356" t="s">
        <v>295</v>
      </c>
      <c r="B103" s="357"/>
      <c r="C103" s="35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4" t="s">
        <v>212</v>
      </c>
      <c r="B106" s="365"/>
      <c r="C106" s="365"/>
      <c r="D106" s="365"/>
      <c r="E106" s="365"/>
      <c r="F106" s="36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6" t="s">
        <v>36</v>
      </c>
      <c r="B118" s="357"/>
      <c r="C118" s="358"/>
      <c r="D118" s="257">
        <f>SUM(B107:C117)</f>
        <v>0</v>
      </c>
      <c r="E118" s="13"/>
      <c r="F118" s="13"/>
      <c r="G118" s="126"/>
    </row>
    <row r="119" spans="1:7" s="22" customFormat="1" x14ac:dyDescent="0.3">
      <c r="A119" s="356" t="s">
        <v>295</v>
      </c>
      <c r="B119" s="357"/>
      <c r="C119" s="358"/>
      <c r="D119" s="33">
        <f>D118/(COUNT(B107:C117)*2)</f>
        <v>0</v>
      </c>
      <c r="E119" s="13"/>
      <c r="F119" s="13"/>
      <c r="G119" s="126"/>
    </row>
    <row r="120" spans="1:7" s="22" customFormat="1" x14ac:dyDescent="0.3">
      <c r="A120" s="26"/>
      <c r="B120" s="27"/>
      <c r="C120" s="27"/>
      <c r="D120" s="28"/>
      <c r="G120" s="126"/>
    </row>
    <row r="121" spans="1:7" ht="19.5" x14ac:dyDescent="0.4">
      <c r="A121" s="364" t="s">
        <v>185</v>
      </c>
      <c r="B121" s="365"/>
      <c r="C121" s="365"/>
      <c r="D121" s="365"/>
      <c r="E121" s="365"/>
      <c r="F121" s="36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6" t="s">
        <v>36</v>
      </c>
      <c r="B133" s="357"/>
      <c r="C133" s="358"/>
      <c r="D133" s="257">
        <f>SUM(B122:C132)</f>
        <v>0</v>
      </c>
    </row>
    <row r="134" spans="1:7" x14ac:dyDescent="0.3">
      <c r="A134" s="356" t="s">
        <v>295</v>
      </c>
      <c r="B134" s="357"/>
      <c r="C134" s="358"/>
      <c r="D134" s="32">
        <f>D133/(COUNT(B122:C132)*2)</f>
        <v>0</v>
      </c>
    </row>
    <row r="135" spans="1:7" s="22" customFormat="1" x14ac:dyDescent="0.3">
      <c r="A135" s="26"/>
      <c r="B135" s="27"/>
      <c r="C135" s="27"/>
      <c r="D135" s="31"/>
      <c r="G135" s="126"/>
    </row>
    <row r="136" spans="1:7" ht="19.5" x14ac:dyDescent="0.4">
      <c r="A136" s="364" t="s">
        <v>71</v>
      </c>
      <c r="B136" s="365"/>
      <c r="C136" s="365"/>
      <c r="D136" s="365"/>
      <c r="E136" s="365"/>
      <c r="F136" s="36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6" t="s">
        <v>36</v>
      </c>
      <c r="B149" s="357"/>
      <c r="C149" s="358"/>
      <c r="D149" s="257">
        <f>SUM(B137:C148)</f>
        <v>0</v>
      </c>
    </row>
    <row r="150" spans="1:7" x14ac:dyDescent="0.3">
      <c r="A150" s="356" t="s">
        <v>295</v>
      </c>
      <c r="B150" s="357"/>
      <c r="C150" s="358"/>
      <c r="D150" s="33">
        <f>D149/(COUNT(B137:C148)*2)</f>
        <v>0</v>
      </c>
    </row>
    <row r="151" spans="1:7" s="22" customFormat="1" x14ac:dyDescent="0.3">
      <c r="A151" s="26"/>
      <c r="B151" s="27"/>
      <c r="C151" s="27"/>
      <c r="D151" s="28"/>
      <c r="G151" s="126"/>
    </row>
    <row r="152" spans="1:7" ht="19.5" x14ac:dyDescent="0.4">
      <c r="A152" s="364" t="s">
        <v>217</v>
      </c>
      <c r="B152" s="365"/>
      <c r="C152" s="365"/>
      <c r="D152" s="365"/>
      <c r="E152" s="365"/>
      <c r="F152" s="36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6" t="s">
        <v>36</v>
      </c>
      <c r="B161" s="362"/>
      <c r="C161" s="363"/>
      <c r="D161" s="258">
        <f>SUM(B153:C160)</f>
        <v>0</v>
      </c>
    </row>
    <row r="162" spans="1:7" x14ac:dyDescent="0.3">
      <c r="A162" s="356" t="s">
        <v>295</v>
      </c>
      <c r="B162" s="357"/>
      <c r="C162" s="358"/>
      <c r="D162" s="33">
        <f>D161/(COUNT(B153:C160)*2)</f>
        <v>0</v>
      </c>
    </row>
    <row r="163" spans="1:7" s="22" customFormat="1" x14ac:dyDescent="0.3">
      <c r="A163" s="26"/>
      <c r="B163" s="27"/>
      <c r="C163" s="29"/>
      <c r="D163" s="30"/>
      <c r="G163" s="126"/>
    </row>
    <row r="164" spans="1:7" ht="19.5" x14ac:dyDescent="0.4">
      <c r="A164" s="364" t="s">
        <v>77</v>
      </c>
      <c r="B164" s="365"/>
      <c r="C164" s="365"/>
      <c r="D164" s="365"/>
      <c r="E164" s="365"/>
      <c r="F164" s="36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6" t="s">
        <v>36</v>
      </c>
      <c r="B169" s="357"/>
      <c r="C169" s="358"/>
      <c r="D169" s="257">
        <f>SUM(B165:C168)</f>
        <v>0</v>
      </c>
    </row>
    <row r="170" spans="1:7" x14ac:dyDescent="0.3">
      <c r="A170" s="356" t="s">
        <v>295</v>
      </c>
      <c r="B170" s="357"/>
      <c r="C170" s="358"/>
      <c r="D170" s="33">
        <f>D169/(COUNT(B165:C168)*2)</f>
        <v>0</v>
      </c>
    </row>
    <row r="171" spans="1:7" s="22" customFormat="1" x14ac:dyDescent="0.3">
      <c r="A171" s="26"/>
      <c r="B171" s="27"/>
      <c r="C171" s="27"/>
      <c r="D171" s="28"/>
      <c r="G171" s="126"/>
    </row>
    <row r="172" spans="1:7" ht="19.5" x14ac:dyDescent="0.4">
      <c r="A172" s="368" t="s">
        <v>17</v>
      </c>
      <c r="B172" s="369"/>
      <c r="C172" s="369"/>
      <c r="D172" s="369"/>
      <c r="E172" s="369"/>
      <c r="F172" s="36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6" t="s">
        <v>36</v>
      </c>
      <c r="B177" s="357"/>
      <c r="C177" s="358"/>
      <c r="D177" s="257">
        <f>SUM(B173:C176)</f>
        <v>0</v>
      </c>
    </row>
    <row r="178" spans="1:7" x14ac:dyDescent="0.3">
      <c r="A178" s="356" t="s">
        <v>295</v>
      </c>
      <c r="B178" s="357"/>
      <c r="C178" s="358"/>
      <c r="D178" s="33">
        <f>D177/(COUNT(B173:C176)*2)</f>
        <v>0</v>
      </c>
    </row>
    <row r="179" spans="1:7" s="22" customFormat="1" x14ac:dyDescent="0.3">
      <c r="A179" s="26"/>
      <c r="B179" s="27"/>
      <c r="C179" s="27"/>
      <c r="D179" s="28"/>
      <c r="G179" s="126"/>
    </row>
    <row r="180" spans="1:7" ht="19.5" x14ac:dyDescent="0.4">
      <c r="A180" s="364" t="s">
        <v>78</v>
      </c>
      <c r="B180" s="365"/>
      <c r="C180" s="365"/>
      <c r="D180" s="365"/>
      <c r="E180" s="365"/>
      <c r="F180" s="36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6" t="s">
        <v>36</v>
      </c>
      <c r="B186" s="357"/>
      <c r="C186" s="358"/>
      <c r="D186" s="257">
        <f>SUM(B181:C185)</f>
        <v>0</v>
      </c>
    </row>
    <row r="187" spans="1:7" x14ac:dyDescent="0.3">
      <c r="A187" s="356" t="s">
        <v>295</v>
      </c>
      <c r="B187" s="357"/>
      <c r="C187" s="358"/>
      <c r="D187" s="33">
        <f>D186/(COUNT(B181:C185)*2)</f>
        <v>0</v>
      </c>
    </row>
    <row r="188" spans="1:7" s="22" customFormat="1" x14ac:dyDescent="0.3">
      <c r="A188" s="26"/>
      <c r="B188" s="27"/>
      <c r="C188" s="27"/>
      <c r="D188" s="28"/>
      <c r="G188" s="126"/>
    </row>
    <row r="189" spans="1:7" ht="19.5" x14ac:dyDescent="0.4">
      <c r="A189" s="364" t="s">
        <v>216</v>
      </c>
      <c r="B189" s="365"/>
      <c r="C189" s="365"/>
      <c r="D189" s="365"/>
      <c r="E189" s="365"/>
      <c r="F189" s="36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6" t="s">
        <v>36</v>
      </c>
      <c r="B194" s="357"/>
      <c r="C194" s="358"/>
      <c r="D194" s="54">
        <f>SUM(B190:C193)</f>
        <v>0</v>
      </c>
    </row>
    <row r="195" spans="1:6" x14ac:dyDescent="0.3">
      <c r="A195" s="356" t="s">
        <v>295</v>
      </c>
      <c r="B195" s="357"/>
      <c r="C195" s="358"/>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8"/>
      <c r="E1" s="328"/>
      <c r="F1" s="328"/>
      <c r="G1" s="328"/>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9" t="s">
        <v>179</v>
      </c>
      <c r="B7" s="329"/>
      <c r="C7" s="329"/>
      <c r="D7" s="329"/>
      <c r="E7" s="329"/>
      <c r="F7" s="329"/>
      <c r="G7" s="125"/>
    </row>
    <row r="8" spans="1:7" ht="29.25" x14ac:dyDescent="0.45">
      <c r="A8" s="330" t="str">
        <f>'Page de garde'!D18</f>
        <v>Khezema Sousse</v>
      </c>
      <c r="B8" s="330"/>
      <c r="C8" s="330"/>
      <c r="D8" s="330"/>
      <c r="E8" s="330"/>
      <c r="F8" s="330"/>
      <c r="G8" s="125"/>
    </row>
    <row r="9" spans="1:7" ht="24" x14ac:dyDescent="0.45">
      <c r="A9" s="14" t="s">
        <v>42</v>
      </c>
      <c r="B9" s="331"/>
      <c r="C9" s="331"/>
      <c r="D9" s="331"/>
      <c r="E9" s="331"/>
      <c r="F9" s="331"/>
      <c r="G9" s="125"/>
    </row>
    <row r="10" spans="1:7" ht="24" x14ac:dyDescent="0.45">
      <c r="A10" s="15" t="s">
        <v>44</v>
      </c>
      <c r="B10" s="332"/>
      <c r="C10" s="332"/>
      <c r="D10" s="332"/>
      <c r="E10" s="332"/>
      <c r="F10" s="332"/>
      <c r="G10" s="125"/>
    </row>
    <row r="11" spans="1:7" ht="24" x14ac:dyDescent="0.45">
      <c r="A11" s="14" t="s">
        <v>43</v>
      </c>
      <c r="B11" s="327"/>
      <c r="C11" s="327"/>
      <c r="D11" s="327"/>
      <c r="E11" s="327"/>
      <c r="F11" s="327"/>
      <c r="G11" s="125"/>
    </row>
    <row r="12" spans="1:7" ht="24" x14ac:dyDescent="0.45">
      <c r="A12" s="14" t="s">
        <v>239</v>
      </c>
      <c r="B12" s="333">
        <f>D549</f>
        <v>0</v>
      </c>
      <c r="C12" s="333"/>
      <c r="D12" s="333"/>
      <c r="E12" s="333"/>
      <c r="F12" s="333"/>
      <c r="G12" s="125"/>
    </row>
    <row r="13" spans="1:7" ht="22.5" x14ac:dyDescent="0.45">
      <c r="D13" s="334"/>
      <c r="E13" s="334"/>
      <c r="F13" s="334"/>
      <c r="G13" s="33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5" t="s">
        <v>30</v>
      </c>
      <c r="B17" s="336" t="s">
        <v>31</v>
      </c>
      <c r="C17" s="336"/>
      <c r="D17" s="336" t="s">
        <v>46</v>
      </c>
      <c r="E17" s="337" t="s">
        <v>310</v>
      </c>
      <c r="F17" s="337" t="s">
        <v>358</v>
      </c>
    </row>
    <row r="18" spans="1:8" ht="16.5" customHeight="1" x14ac:dyDescent="0.3">
      <c r="A18" s="335"/>
      <c r="B18" s="41" t="s">
        <v>34</v>
      </c>
      <c r="C18" s="41" t="s">
        <v>33</v>
      </c>
      <c r="D18" s="336"/>
      <c r="E18" s="337"/>
      <c r="F18" s="33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8" t="s">
        <v>379</v>
      </c>
      <c r="B38" s="339"/>
      <c r="C38" s="339"/>
      <c r="D38" s="339"/>
      <c r="E38" s="339"/>
      <c r="F38" s="34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5" t="s">
        <v>30</v>
      </c>
      <c r="B50" s="336" t="s">
        <v>31</v>
      </c>
      <c r="C50" s="336"/>
      <c r="D50" s="336" t="s">
        <v>46</v>
      </c>
      <c r="E50" s="337" t="s">
        <v>310</v>
      </c>
      <c r="F50" s="337" t="s">
        <v>360</v>
      </c>
      <c r="G50" s="127"/>
    </row>
    <row r="51" spans="1:7" ht="16.5" customHeight="1" x14ac:dyDescent="0.3">
      <c r="A51" s="335"/>
      <c r="B51" s="41" t="s">
        <v>34</v>
      </c>
      <c r="C51" s="41" t="s">
        <v>33</v>
      </c>
      <c r="D51" s="336"/>
      <c r="E51" s="337"/>
      <c r="F51" s="33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8" t="s">
        <v>379</v>
      </c>
      <c r="B94" s="339"/>
      <c r="C94" s="339"/>
      <c r="D94" s="339"/>
      <c r="E94" s="339"/>
      <c r="F94" s="34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5" t="s">
        <v>30</v>
      </c>
      <c r="B107" s="336" t="s">
        <v>31</v>
      </c>
      <c r="C107" s="336"/>
      <c r="D107" s="336" t="s">
        <v>46</v>
      </c>
      <c r="E107" s="337" t="s">
        <v>310</v>
      </c>
      <c r="F107" s="337" t="s">
        <v>360</v>
      </c>
    </row>
    <row r="108" spans="1:7" ht="16.5" customHeight="1" x14ac:dyDescent="0.3">
      <c r="A108" s="335"/>
      <c r="B108" s="41" t="s">
        <v>34</v>
      </c>
      <c r="C108" s="41" t="s">
        <v>33</v>
      </c>
      <c r="D108" s="336"/>
      <c r="E108" s="337"/>
      <c r="F108" s="33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1" t="s">
        <v>379</v>
      </c>
      <c r="B148" s="342"/>
      <c r="C148" s="342"/>
      <c r="D148" s="34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5" t="s">
        <v>30</v>
      </c>
      <c r="B162" s="336" t="s">
        <v>31</v>
      </c>
      <c r="C162" s="336"/>
      <c r="D162" s="336" t="s">
        <v>46</v>
      </c>
      <c r="E162" s="337" t="s">
        <v>310</v>
      </c>
      <c r="F162" s="337" t="s">
        <v>360</v>
      </c>
      <c r="G162" s="127"/>
    </row>
    <row r="163" spans="1:7" ht="16.5" customHeight="1" x14ac:dyDescent="0.3">
      <c r="A163" s="335"/>
      <c r="B163" s="41" t="s">
        <v>34</v>
      </c>
      <c r="C163" s="41" t="s">
        <v>33</v>
      </c>
      <c r="D163" s="336"/>
      <c r="E163" s="337"/>
      <c r="F163" s="33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4" t="s">
        <v>379</v>
      </c>
      <c r="B195" s="344"/>
      <c r="C195" s="344"/>
      <c r="D195" s="344"/>
      <c r="E195" s="344"/>
      <c r="F195" s="34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5" t="s">
        <v>30</v>
      </c>
      <c r="B209" s="336" t="s">
        <v>31</v>
      </c>
      <c r="C209" s="336"/>
      <c r="D209" s="336" t="s">
        <v>46</v>
      </c>
      <c r="E209" s="337" t="s">
        <v>310</v>
      </c>
      <c r="F209" s="337" t="s">
        <v>360</v>
      </c>
      <c r="G209" s="127"/>
    </row>
    <row r="210" spans="1:7" ht="16.5" customHeight="1" x14ac:dyDescent="0.3">
      <c r="A210" s="335"/>
      <c r="B210" s="41" t="s">
        <v>34</v>
      </c>
      <c r="C210" s="41" t="s">
        <v>33</v>
      </c>
      <c r="D210" s="336"/>
      <c r="E210" s="337"/>
      <c r="F210" s="33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4" t="s">
        <v>379</v>
      </c>
      <c r="B256" s="344"/>
      <c r="C256" s="344"/>
      <c r="D256" s="344"/>
      <c r="E256" s="344"/>
      <c r="F256" s="34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5" t="s">
        <v>30</v>
      </c>
      <c r="B270" s="336" t="s">
        <v>31</v>
      </c>
      <c r="C270" s="336"/>
      <c r="D270" s="336" t="s">
        <v>46</v>
      </c>
      <c r="E270" s="337" t="s">
        <v>310</v>
      </c>
      <c r="F270" s="337" t="s">
        <v>360</v>
      </c>
      <c r="G270" s="214"/>
    </row>
    <row r="271" spans="1:7" s="16" customFormat="1" ht="16.5" customHeight="1" x14ac:dyDescent="0.3">
      <c r="A271" s="335"/>
      <c r="B271" s="41" t="s">
        <v>34</v>
      </c>
      <c r="C271" s="41" t="s">
        <v>33</v>
      </c>
      <c r="D271" s="336"/>
      <c r="E271" s="337"/>
      <c r="F271" s="33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5" t="s">
        <v>396</v>
      </c>
      <c r="B308" s="346"/>
      <c r="C308" s="346"/>
      <c r="D308" s="346"/>
      <c r="E308" s="346"/>
      <c r="F308" s="34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5" t="s">
        <v>30</v>
      </c>
      <c r="B322" s="336" t="s">
        <v>31</v>
      </c>
      <c r="C322" s="336"/>
      <c r="D322" s="336" t="s">
        <v>46</v>
      </c>
      <c r="E322" s="337" t="s">
        <v>310</v>
      </c>
      <c r="F322" s="337" t="s">
        <v>360</v>
      </c>
      <c r="G322" s="127"/>
    </row>
    <row r="323" spans="1:7" ht="16.5" customHeight="1" x14ac:dyDescent="0.3">
      <c r="A323" s="335"/>
      <c r="B323" s="41" t="s">
        <v>34</v>
      </c>
      <c r="C323" s="41" t="s">
        <v>33</v>
      </c>
      <c r="D323" s="336"/>
      <c r="E323" s="337"/>
      <c r="F323" s="33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5" t="s">
        <v>379</v>
      </c>
      <c r="B349" s="346"/>
      <c r="C349" s="346"/>
      <c r="D349" s="346"/>
      <c r="E349" s="346"/>
      <c r="F349" s="34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5" t="s">
        <v>30</v>
      </c>
      <c r="B362" s="336" t="s">
        <v>31</v>
      </c>
      <c r="C362" s="336"/>
      <c r="D362" s="336" t="s">
        <v>46</v>
      </c>
      <c r="E362" s="337" t="s">
        <v>310</v>
      </c>
      <c r="F362" s="337" t="s">
        <v>360</v>
      </c>
      <c r="G362" s="127"/>
    </row>
    <row r="363" spans="1:7" ht="16.5" customHeight="1" x14ac:dyDescent="0.3">
      <c r="A363" s="335"/>
      <c r="B363" s="41" t="s">
        <v>34</v>
      </c>
      <c r="C363" s="41" t="s">
        <v>33</v>
      </c>
      <c r="D363" s="336"/>
      <c r="E363" s="337"/>
      <c r="F363" s="33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4" t="s">
        <v>379</v>
      </c>
      <c r="B383" s="344"/>
      <c r="C383" s="344"/>
      <c r="D383" s="344"/>
      <c r="E383" s="344"/>
      <c r="F383" s="34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5" t="s">
        <v>30</v>
      </c>
      <c r="B395" s="336" t="s">
        <v>31</v>
      </c>
      <c r="C395" s="336"/>
      <c r="D395" s="336" t="s">
        <v>46</v>
      </c>
      <c r="E395" s="337" t="s">
        <v>310</v>
      </c>
      <c r="F395" s="337" t="s">
        <v>360</v>
      </c>
      <c r="G395" s="127"/>
    </row>
    <row r="396" spans="1:7" ht="16.5" customHeight="1" x14ac:dyDescent="0.3">
      <c r="A396" s="335"/>
      <c r="B396" s="41" t="s">
        <v>34</v>
      </c>
      <c r="C396" s="41" t="s">
        <v>33</v>
      </c>
      <c r="D396" s="336"/>
      <c r="E396" s="337"/>
      <c r="F396" s="33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4" t="s">
        <v>379</v>
      </c>
      <c r="B435" s="344"/>
      <c r="C435" s="344"/>
      <c r="D435" s="344"/>
      <c r="E435" s="344"/>
      <c r="F435" s="34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5" t="s">
        <v>30</v>
      </c>
      <c r="B448" s="336" t="s">
        <v>31</v>
      </c>
      <c r="C448" s="336"/>
      <c r="D448" s="336" t="s">
        <v>46</v>
      </c>
      <c r="E448" s="337" t="s">
        <v>310</v>
      </c>
      <c r="F448" s="337" t="s">
        <v>360</v>
      </c>
      <c r="G448" s="127"/>
    </row>
    <row r="449" spans="1:6" ht="16.5" customHeight="1" x14ac:dyDescent="0.3">
      <c r="A449" s="335"/>
      <c r="B449" s="41" t="s">
        <v>34</v>
      </c>
      <c r="C449" s="41" t="s">
        <v>33</v>
      </c>
      <c r="D449" s="336"/>
      <c r="E449" s="337"/>
      <c r="F449" s="33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8" t="s">
        <v>379</v>
      </c>
      <c r="B471" s="349"/>
      <c r="C471" s="349"/>
      <c r="D471" s="349"/>
      <c r="E471" s="349"/>
      <c r="F471" s="34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0" t="s">
        <v>367</v>
      </c>
      <c r="B483" s="350"/>
      <c r="C483" s="350"/>
      <c r="D483" s="350"/>
      <c r="E483" s="185"/>
      <c r="F483" s="201"/>
    </row>
    <row r="484" spans="1:7" x14ac:dyDescent="0.3">
      <c r="A484" s="74">
        <f>B11</f>
        <v>0</v>
      </c>
      <c r="B484" s="124"/>
      <c r="C484" s="135"/>
      <c r="D484" s="124"/>
    </row>
    <row r="485" spans="1:7" ht="16.5" customHeight="1" x14ac:dyDescent="0.3">
      <c r="A485" s="335" t="s">
        <v>30</v>
      </c>
      <c r="B485" s="336" t="s">
        <v>31</v>
      </c>
      <c r="C485" s="336"/>
      <c r="D485" s="336" t="s">
        <v>46</v>
      </c>
      <c r="E485" s="337" t="s">
        <v>310</v>
      </c>
      <c r="F485" s="337" t="s">
        <v>360</v>
      </c>
      <c r="G485" s="127"/>
    </row>
    <row r="486" spans="1:7" ht="16.5" customHeight="1" x14ac:dyDescent="0.3">
      <c r="A486" s="335"/>
      <c r="B486" s="41" t="s">
        <v>34</v>
      </c>
      <c r="C486" s="41" t="s">
        <v>33</v>
      </c>
      <c r="D486" s="336"/>
      <c r="E486" s="337"/>
      <c r="F486" s="33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5" t="s">
        <v>30</v>
      </c>
      <c r="B507" s="336" t="s">
        <v>31</v>
      </c>
      <c r="C507" s="336"/>
      <c r="D507" s="336" t="s">
        <v>46</v>
      </c>
      <c r="E507" s="337" t="s">
        <v>310</v>
      </c>
      <c r="F507" s="337" t="s">
        <v>360</v>
      </c>
      <c r="G507" s="127"/>
    </row>
    <row r="508" spans="1:7" ht="16.5" customHeight="1" x14ac:dyDescent="0.3">
      <c r="A508" s="335"/>
      <c r="B508" s="41" t="s">
        <v>34</v>
      </c>
      <c r="C508" s="41" t="s">
        <v>33</v>
      </c>
      <c r="D508" s="336"/>
      <c r="E508" s="337"/>
      <c r="F508" s="33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5" t="s">
        <v>30</v>
      </c>
      <c r="B518" s="336" t="s">
        <v>31</v>
      </c>
      <c r="C518" s="336"/>
      <c r="D518" s="336" t="s">
        <v>46</v>
      </c>
      <c r="E518" s="337" t="s">
        <v>310</v>
      </c>
      <c r="F518" s="337" t="s">
        <v>360</v>
      </c>
      <c r="G518" s="127"/>
    </row>
    <row r="519" spans="1:7" ht="16.5" customHeight="1" x14ac:dyDescent="0.3">
      <c r="A519" s="335"/>
      <c r="B519" s="41" t="s">
        <v>34</v>
      </c>
      <c r="C519" s="41" t="s">
        <v>33</v>
      </c>
      <c r="D519" s="336"/>
      <c r="E519" s="337"/>
      <c r="F519" s="33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5" t="s">
        <v>30</v>
      </c>
      <c r="B538" s="336" t="s">
        <v>31</v>
      </c>
      <c r="C538" s="336"/>
      <c r="D538" s="336" t="s">
        <v>46</v>
      </c>
      <c r="E538" s="337" t="s">
        <v>310</v>
      </c>
      <c r="F538" s="337" t="s">
        <v>360</v>
      </c>
      <c r="G538" s="127"/>
    </row>
    <row r="539" spans="1:7" ht="16.5" customHeight="1" x14ac:dyDescent="0.3">
      <c r="A539" s="335"/>
      <c r="B539" s="41" t="s">
        <v>34</v>
      </c>
      <c r="C539" s="41" t="s">
        <v>33</v>
      </c>
      <c r="D539" s="336"/>
      <c r="E539" s="337"/>
      <c r="F539" s="33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8"/>
      <c r="E1" s="328"/>
      <c r="F1" s="328"/>
      <c r="G1" s="328"/>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2" t="s">
        <v>50</v>
      </c>
      <c r="B6" s="352"/>
      <c r="C6" s="352"/>
      <c r="D6" s="352"/>
      <c r="E6" s="352"/>
      <c r="F6" s="352"/>
      <c r="G6" s="125"/>
    </row>
    <row r="7" spans="1:7" s="12" customFormat="1" ht="21.75" customHeight="1" x14ac:dyDescent="0.45">
      <c r="A7" s="330" t="str">
        <f>'A6 Exploitation'!A8:F8</f>
        <v>Khezema Sousse</v>
      </c>
      <c r="B7" s="330"/>
      <c r="C7" s="330"/>
      <c r="D7" s="330"/>
      <c r="E7" s="330"/>
      <c r="F7" s="330"/>
      <c r="G7" s="125"/>
    </row>
    <row r="8" spans="1:7" s="12" customFormat="1" ht="24" x14ac:dyDescent="0.45">
      <c r="A8" s="14" t="s">
        <v>42</v>
      </c>
      <c r="B8" s="353">
        <f>'A6 Exploitation'!B9:F9</f>
        <v>0</v>
      </c>
      <c r="C8" s="353"/>
      <c r="D8" s="353"/>
      <c r="E8" s="353"/>
      <c r="F8" s="353"/>
      <c r="G8" s="125"/>
    </row>
    <row r="9" spans="1:7" s="12" customFormat="1" ht="24" x14ac:dyDescent="0.45">
      <c r="A9" s="15" t="s">
        <v>44</v>
      </c>
      <c r="B9" s="354">
        <f>'A6 Exploitation'!B10:F10</f>
        <v>0</v>
      </c>
      <c r="C9" s="354"/>
      <c r="D9" s="354"/>
      <c r="E9" s="354"/>
      <c r="F9" s="354"/>
      <c r="G9" s="125"/>
    </row>
    <row r="10" spans="1:7" s="12" customFormat="1" ht="24" x14ac:dyDescent="0.45">
      <c r="A10" s="14" t="s">
        <v>43</v>
      </c>
      <c r="B10" s="351">
        <f>'A6 Exploitation'!B11:F11</f>
        <v>0</v>
      </c>
      <c r="C10" s="351"/>
      <c r="D10" s="351"/>
      <c r="E10" s="351"/>
      <c r="F10" s="351"/>
      <c r="G10" s="125"/>
    </row>
    <row r="11" spans="1:7" s="12" customFormat="1" ht="24" x14ac:dyDescent="0.45">
      <c r="A11" s="14" t="s">
        <v>294</v>
      </c>
      <c r="B11" s="355">
        <f>D199</f>
        <v>0</v>
      </c>
      <c r="C11" s="355"/>
      <c r="D11" s="355"/>
      <c r="E11" s="355"/>
      <c r="F11" s="355"/>
      <c r="G11" s="125"/>
    </row>
    <row r="12" spans="1:7" s="12" customFormat="1" ht="22.5" x14ac:dyDescent="0.45">
      <c r="A12" s="11"/>
      <c r="D12" s="334"/>
      <c r="E12" s="334"/>
      <c r="F12" s="334"/>
      <c r="G12" s="334"/>
    </row>
    <row r="13" spans="1:7" s="12" customFormat="1" ht="11.25" customHeight="1" x14ac:dyDescent="0.3">
      <c r="A13" s="335" t="s">
        <v>30</v>
      </c>
      <c r="B13" s="336" t="s">
        <v>31</v>
      </c>
      <c r="C13" s="336"/>
      <c r="D13" s="336" t="s">
        <v>46</v>
      </c>
      <c r="E13" s="336" t="s">
        <v>190</v>
      </c>
      <c r="F13" s="336" t="s">
        <v>191</v>
      </c>
      <c r="G13" s="112"/>
    </row>
    <row r="14" spans="1:7" s="12" customFormat="1" ht="12.75" customHeight="1" x14ac:dyDescent="0.3">
      <c r="A14" s="335"/>
      <c r="B14" s="34" t="s">
        <v>34</v>
      </c>
      <c r="C14" s="34" t="s">
        <v>33</v>
      </c>
      <c r="D14" s="336"/>
      <c r="E14" s="336"/>
      <c r="F14" s="336"/>
      <c r="G14" s="127"/>
    </row>
    <row r="15" spans="1:7" x14ac:dyDescent="0.3">
      <c r="A15" s="17"/>
      <c r="B15" s="17"/>
      <c r="C15" s="17"/>
      <c r="D15" s="17"/>
    </row>
    <row r="16" spans="1:7" ht="19.5" x14ac:dyDescent="0.4">
      <c r="A16" s="359" t="s">
        <v>0</v>
      </c>
      <c r="B16" s="360"/>
      <c r="C16" s="360"/>
      <c r="D16" s="360"/>
      <c r="E16" s="360"/>
      <c r="F16" s="36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1" t="s">
        <v>36</v>
      </c>
      <c r="B22" s="362"/>
      <c r="C22" s="363"/>
      <c r="D22" s="258">
        <f>SUM(B17:C21)</f>
        <v>0</v>
      </c>
    </row>
    <row r="23" spans="1:7" x14ac:dyDescent="0.3">
      <c r="A23" s="356" t="s">
        <v>295</v>
      </c>
      <c r="B23" s="357"/>
      <c r="C23" s="358"/>
      <c r="D23" s="33">
        <f>D22/(COUNT(B17:C21)*2)</f>
        <v>0</v>
      </c>
    </row>
    <row r="24" spans="1:7" s="22" customFormat="1" x14ac:dyDescent="0.3">
      <c r="A24" s="26"/>
      <c r="B24" s="27"/>
      <c r="C24" s="27"/>
      <c r="D24" s="28"/>
      <c r="G24" s="126"/>
    </row>
    <row r="25" spans="1:7" ht="19.5" x14ac:dyDescent="0.4">
      <c r="A25" s="364" t="s">
        <v>4</v>
      </c>
      <c r="B25" s="365"/>
      <c r="C25" s="365"/>
      <c r="D25" s="365"/>
      <c r="E25" s="365"/>
      <c r="F25" s="36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6" t="s">
        <v>36</v>
      </c>
      <c r="B33" s="357"/>
      <c r="C33" s="358"/>
      <c r="D33" s="257">
        <f>SUM(B26:C32)</f>
        <v>0</v>
      </c>
    </row>
    <row r="34" spans="1:7" x14ac:dyDescent="0.3">
      <c r="A34" s="356" t="s">
        <v>295</v>
      </c>
      <c r="B34" s="357"/>
      <c r="C34" s="358"/>
      <c r="D34" s="33">
        <f>D33/(COUNT(B26:C32)*2)</f>
        <v>0</v>
      </c>
    </row>
    <row r="35" spans="1:7" s="22" customFormat="1" x14ac:dyDescent="0.3">
      <c r="A35" s="26"/>
      <c r="B35" s="27"/>
      <c r="C35" s="27"/>
      <c r="D35" s="28"/>
      <c r="G35" s="126"/>
    </row>
    <row r="36" spans="1:7" s="22" customFormat="1" ht="19.5" x14ac:dyDescent="0.4">
      <c r="A36" s="364" t="s">
        <v>219</v>
      </c>
      <c r="B36" s="365"/>
      <c r="C36" s="365"/>
      <c r="D36" s="365"/>
      <c r="E36" s="365"/>
      <c r="F36" s="36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6" t="s">
        <v>36</v>
      </c>
      <c r="B42" s="357"/>
      <c r="C42" s="358"/>
      <c r="D42" s="257">
        <f>SUM(B37:C41)</f>
        <v>0</v>
      </c>
      <c r="E42" s="13"/>
      <c r="F42" s="13"/>
      <c r="G42" s="126"/>
    </row>
    <row r="43" spans="1:7" s="22" customFormat="1" x14ac:dyDescent="0.3">
      <c r="A43" s="356" t="s">
        <v>295</v>
      </c>
      <c r="B43" s="357"/>
      <c r="C43" s="358"/>
      <c r="D43" s="33">
        <f>D42/(COUNT(B37:C41)*2)</f>
        <v>0</v>
      </c>
      <c r="E43" s="13"/>
      <c r="F43" s="13"/>
      <c r="G43" s="126"/>
    </row>
    <row r="44" spans="1:7" s="22" customFormat="1" x14ac:dyDescent="0.3">
      <c r="A44" s="47"/>
      <c r="B44" s="48"/>
      <c r="C44" s="48"/>
      <c r="D44" s="49"/>
      <c r="G44" s="126"/>
    </row>
    <row r="45" spans="1:7" ht="19.5" x14ac:dyDescent="0.4">
      <c r="A45" s="366" t="s">
        <v>21</v>
      </c>
      <c r="B45" s="367"/>
      <c r="C45" s="367"/>
      <c r="D45" s="367"/>
      <c r="E45" s="367"/>
      <c r="F45" s="36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6" t="s">
        <v>36</v>
      </c>
      <c r="B52" s="357"/>
      <c r="C52" s="358"/>
      <c r="D52" s="257">
        <f>SUM(B46:C51)</f>
        <v>0</v>
      </c>
    </row>
    <row r="53" spans="1:7" x14ac:dyDescent="0.3">
      <c r="A53" s="356" t="s">
        <v>295</v>
      </c>
      <c r="B53" s="357"/>
      <c r="C53" s="358"/>
      <c r="D53" s="33">
        <f>D52/(COUNT(B46:C51)*2)</f>
        <v>0</v>
      </c>
    </row>
    <row r="54" spans="1:7" s="22" customFormat="1" x14ac:dyDescent="0.3">
      <c r="A54" s="26"/>
      <c r="B54" s="27"/>
      <c r="C54" s="27"/>
      <c r="D54" s="28"/>
      <c r="G54" s="126"/>
    </row>
    <row r="55" spans="1:7" ht="19.5" x14ac:dyDescent="0.4">
      <c r="A55" s="364" t="s">
        <v>8</v>
      </c>
      <c r="B55" s="365"/>
      <c r="C55" s="365"/>
      <c r="D55" s="365"/>
      <c r="E55" s="365"/>
      <c r="F55" s="36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6" t="s">
        <v>36</v>
      </c>
      <c r="B63" s="357"/>
      <c r="C63" s="358"/>
      <c r="D63" s="257">
        <f>SUM(B56:C62)</f>
        <v>0</v>
      </c>
    </row>
    <row r="64" spans="1:7" x14ac:dyDescent="0.3">
      <c r="A64" s="356" t="s">
        <v>295</v>
      </c>
      <c r="B64" s="357"/>
      <c r="C64" s="358"/>
      <c r="D64" s="33">
        <f>D63/(COUNT(B56:C62)*2)</f>
        <v>0</v>
      </c>
    </row>
    <row r="65" spans="1:7" s="22" customFormat="1" x14ac:dyDescent="0.3">
      <c r="A65" s="26"/>
      <c r="B65" s="27"/>
      <c r="C65" s="27"/>
      <c r="D65" s="28"/>
      <c r="G65" s="126"/>
    </row>
    <row r="66" spans="1:7" ht="19.5" x14ac:dyDescent="0.4">
      <c r="A66" s="364" t="s">
        <v>130</v>
      </c>
      <c r="B66" s="365"/>
      <c r="C66" s="365"/>
      <c r="D66" s="365"/>
      <c r="E66" s="365"/>
      <c r="F66" s="36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6" t="s">
        <v>36</v>
      </c>
      <c r="B84" s="357"/>
      <c r="C84" s="358"/>
      <c r="D84" s="257">
        <f>SUM(B67:C83)</f>
        <v>0</v>
      </c>
    </row>
    <row r="85" spans="1:7" x14ac:dyDescent="0.3">
      <c r="A85" s="356" t="s">
        <v>295</v>
      </c>
      <c r="B85" s="357"/>
      <c r="C85" s="358"/>
      <c r="D85" s="33">
        <f>D84/(COUNT(B67:C83)*2)</f>
        <v>0</v>
      </c>
    </row>
    <row r="86" spans="1:7" s="22" customFormat="1" x14ac:dyDescent="0.3">
      <c r="A86" s="26"/>
      <c r="B86" s="27"/>
      <c r="C86" s="27"/>
      <c r="D86" s="28"/>
      <c r="G86" s="126"/>
    </row>
    <row r="87" spans="1:7" ht="19.5" x14ac:dyDescent="0.4">
      <c r="A87" s="364" t="s">
        <v>211</v>
      </c>
      <c r="B87" s="365"/>
      <c r="C87" s="365"/>
      <c r="D87" s="365"/>
      <c r="E87" s="365"/>
      <c r="F87" s="36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6" t="s">
        <v>36</v>
      </c>
      <c r="B102" s="357"/>
      <c r="C102" s="358"/>
      <c r="D102" s="257">
        <f>SUM(B88:C101)</f>
        <v>0</v>
      </c>
    </row>
    <row r="103" spans="1:7" x14ac:dyDescent="0.3">
      <c r="A103" s="356" t="s">
        <v>295</v>
      </c>
      <c r="B103" s="357"/>
      <c r="C103" s="35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4" t="s">
        <v>212</v>
      </c>
      <c r="B106" s="365"/>
      <c r="C106" s="365"/>
      <c r="D106" s="365"/>
      <c r="E106" s="365"/>
      <c r="F106" s="36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6" t="s">
        <v>36</v>
      </c>
      <c r="B118" s="357"/>
      <c r="C118" s="358"/>
      <c r="D118" s="257">
        <f>SUM(B107:C117)</f>
        <v>0</v>
      </c>
      <c r="E118" s="13"/>
      <c r="F118" s="13"/>
      <c r="G118" s="126"/>
    </row>
    <row r="119" spans="1:7" s="22" customFormat="1" x14ac:dyDescent="0.3">
      <c r="A119" s="356" t="s">
        <v>295</v>
      </c>
      <c r="B119" s="357"/>
      <c r="C119" s="358"/>
      <c r="D119" s="33">
        <f>D118/(COUNT(B107:C117)*2)</f>
        <v>0</v>
      </c>
      <c r="E119" s="13"/>
      <c r="F119" s="13"/>
      <c r="G119" s="126"/>
    </row>
    <row r="120" spans="1:7" s="22" customFormat="1" x14ac:dyDescent="0.3">
      <c r="A120" s="26"/>
      <c r="B120" s="27"/>
      <c r="C120" s="27"/>
      <c r="D120" s="28"/>
      <c r="G120" s="126"/>
    </row>
    <row r="121" spans="1:7" ht="19.5" x14ac:dyDescent="0.4">
      <c r="A121" s="364" t="s">
        <v>185</v>
      </c>
      <c r="B121" s="365"/>
      <c r="C121" s="365"/>
      <c r="D121" s="365"/>
      <c r="E121" s="365"/>
      <c r="F121" s="36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6" t="s">
        <v>36</v>
      </c>
      <c r="B133" s="357"/>
      <c r="C133" s="358"/>
      <c r="D133" s="257">
        <f>SUM(B122:C132)</f>
        <v>0</v>
      </c>
    </row>
    <row r="134" spans="1:7" x14ac:dyDescent="0.3">
      <c r="A134" s="356" t="s">
        <v>295</v>
      </c>
      <c r="B134" s="357"/>
      <c r="C134" s="358"/>
      <c r="D134" s="32">
        <f>D133/(COUNT(B122:C132)*2)</f>
        <v>0</v>
      </c>
    </row>
    <row r="135" spans="1:7" s="22" customFormat="1" x14ac:dyDescent="0.3">
      <c r="A135" s="26"/>
      <c r="B135" s="27"/>
      <c r="C135" s="27"/>
      <c r="D135" s="31"/>
      <c r="G135" s="126"/>
    </row>
    <row r="136" spans="1:7" ht="19.5" x14ac:dyDescent="0.4">
      <c r="A136" s="364" t="s">
        <v>71</v>
      </c>
      <c r="B136" s="365"/>
      <c r="C136" s="365"/>
      <c r="D136" s="365"/>
      <c r="E136" s="365"/>
      <c r="F136" s="36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6" t="s">
        <v>36</v>
      </c>
      <c r="B149" s="357"/>
      <c r="C149" s="358"/>
      <c r="D149" s="257">
        <f>SUM(B137:C148)</f>
        <v>0</v>
      </c>
    </row>
    <row r="150" spans="1:7" x14ac:dyDescent="0.3">
      <c r="A150" s="356" t="s">
        <v>295</v>
      </c>
      <c r="B150" s="357"/>
      <c r="C150" s="358"/>
      <c r="D150" s="33">
        <f>D149/(COUNT(B137:C148)*2)</f>
        <v>0</v>
      </c>
    </row>
    <row r="151" spans="1:7" s="22" customFormat="1" x14ac:dyDescent="0.3">
      <c r="A151" s="26"/>
      <c r="B151" s="27"/>
      <c r="C151" s="27"/>
      <c r="D151" s="28"/>
      <c r="G151" s="126"/>
    </row>
    <row r="152" spans="1:7" ht="19.5" x14ac:dyDescent="0.4">
      <c r="A152" s="364" t="s">
        <v>217</v>
      </c>
      <c r="B152" s="365"/>
      <c r="C152" s="365"/>
      <c r="D152" s="365"/>
      <c r="E152" s="365"/>
      <c r="F152" s="36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6" t="s">
        <v>36</v>
      </c>
      <c r="B161" s="362"/>
      <c r="C161" s="363"/>
      <c r="D161" s="258">
        <f>SUM(B153:C160)</f>
        <v>0</v>
      </c>
    </row>
    <row r="162" spans="1:7" x14ac:dyDescent="0.3">
      <c r="A162" s="356" t="s">
        <v>295</v>
      </c>
      <c r="B162" s="357"/>
      <c r="C162" s="358"/>
      <c r="D162" s="33">
        <f>D161/(COUNT(B153:C160)*2)</f>
        <v>0</v>
      </c>
    </row>
    <row r="163" spans="1:7" s="22" customFormat="1" x14ac:dyDescent="0.3">
      <c r="A163" s="26"/>
      <c r="B163" s="27"/>
      <c r="C163" s="29"/>
      <c r="D163" s="30"/>
      <c r="G163" s="126"/>
    </row>
    <row r="164" spans="1:7" ht="19.5" x14ac:dyDescent="0.4">
      <c r="A164" s="364" t="s">
        <v>77</v>
      </c>
      <c r="B164" s="365"/>
      <c r="C164" s="365"/>
      <c r="D164" s="365"/>
      <c r="E164" s="365"/>
      <c r="F164" s="36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6" t="s">
        <v>36</v>
      </c>
      <c r="B169" s="357"/>
      <c r="C169" s="358"/>
      <c r="D169" s="257">
        <f>SUM(B165:C168)</f>
        <v>0</v>
      </c>
    </row>
    <row r="170" spans="1:7" x14ac:dyDescent="0.3">
      <c r="A170" s="356" t="s">
        <v>295</v>
      </c>
      <c r="B170" s="357"/>
      <c r="C170" s="358"/>
      <c r="D170" s="33">
        <f>D169/(COUNT(B165:C168)*2)</f>
        <v>0</v>
      </c>
    </row>
    <row r="171" spans="1:7" s="22" customFormat="1" x14ac:dyDescent="0.3">
      <c r="A171" s="26"/>
      <c r="B171" s="27"/>
      <c r="C171" s="27"/>
      <c r="D171" s="28"/>
      <c r="G171" s="126"/>
    </row>
    <row r="172" spans="1:7" ht="19.5" x14ac:dyDescent="0.4">
      <c r="A172" s="368" t="s">
        <v>17</v>
      </c>
      <c r="B172" s="369"/>
      <c r="C172" s="369"/>
      <c r="D172" s="369"/>
      <c r="E172" s="369"/>
      <c r="F172" s="36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6" t="s">
        <v>36</v>
      </c>
      <c r="B177" s="357"/>
      <c r="C177" s="358"/>
      <c r="D177" s="257">
        <f>SUM(B173:C176)</f>
        <v>0</v>
      </c>
    </row>
    <row r="178" spans="1:7" x14ac:dyDescent="0.3">
      <c r="A178" s="356" t="s">
        <v>295</v>
      </c>
      <c r="B178" s="357"/>
      <c r="C178" s="358"/>
      <c r="D178" s="33">
        <f>D177/(COUNT(B173:C176)*2)</f>
        <v>0</v>
      </c>
    </row>
    <row r="179" spans="1:7" s="22" customFormat="1" x14ac:dyDescent="0.3">
      <c r="A179" s="26"/>
      <c r="B179" s="27"/>
      <c r="C179" s="27"/>
      <c r="D179" s="28"/>
      <c r="G179" s="126"/>
    </row>
    <row r="180" spans="1:7" ht="19.5" x14ac:dyDescent="0.4">
      <c r="A180" s="364" t="s">
        <v>78</v>
      </c>
      <c r="B180" s="365"/>
      <c r="C180" s="365"/>
      <c r="D180" s="365"/>
      <c r="E180" s="365"/>
      <c r="F180" s="36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6" t="s">
        <v>36</v>
      </c>
      <c r="B186" s="357"/>
      <c r="C186" s="358"/>
      <c r="D186" s="257">
        <f>SUM(B181:C185)</f>
        <v>0</v>
      </c>
    </row>
    <row r="187" spans="1:7" x14ac:dyDescent="0.3">
      <c r="A187" s="356" t="s">
        <v>295</v>
      </c>
      <c r="B187" s="357"/>
      <c r="C187" s="358"/>
      <c r="D187" s="33">
        <f>D186/(COUNT(B181:C185)*2)</f>
        <v>0</v>
      </c>
    </row>
    <row r="188" spans="1:7" s="22" customFormat="1" x14ac:dyDescent="0.3">
      <c r="A188" s="26"/>
      <c r="B188" s="27"/>
      <c r="C188" s="27"/>
      <c r="D188" s="28"/>
      <c r="G188" s="126"/>
    </row>
    <row r="189" spans="1:7" ht="19.5" x14ac:dyDescent="0.4">
      <c r="A189" s="364" t="s">
        <v>216</v>
      </c>
      <c r="B189" s="365"/>
      <c r="C189" s="365"/>
      <c r="D189" s="365"/>
      <c r="E189" s="365"/>
      <c r="F189" s="36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6" t="s">
        <v>36</v>
      </c>
      <c r="B194" s="357"/>
      <c r="C194" s="358"/>
      <c r="D194" s="54">
        <f>SUM(B190:C193)</f>
        <v>0</v>
      </c>
    </row>
    <row r="195" spans="1:6" x14ac:dyDescent="0.3">
      <c r="A195" s="356" t="s">
        <v>295</v>
      </c>
      <c r="B195" s="357"/>
      <c r="C195" s="358"/>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49"/>
  <sheetViews>
    <sheetView view="pageBreakPreview" topLeftCell="A468" zoomScale="87" zoomScaleSheetLayoutView="87" workbookViewId="0">
      <selection activeCell="D472" sqref="D47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8"/>
      <c r="E1" s="328"/>
      <c r="F1" s="328"/>
      <c r="G1" s="328"/>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9" t="s">
        <v>179</v>
      </c>
      <c r="B7" s="329"/>
      <c r="C7" s="329"/>
      <c r="D7" s="329"/>
      <c r="E7" s="329"/>
      <c r="F7" s="329"/>
      <c r="G7" s="125"/>
    </row>
    <row r="8" spans="1:7" ht="29.25" x14ac:dyDescent="0.45">
      <c r="A8" s="330" t="str">
        <f>'Page de garde'!D18</f>
        <v>Khezema Sousse</v>
      </c>
      <c r="B8" s="330"/>
      <c r="C8" s="330"/>
      <c r="D8" s="330"/>
      <c r="E8" s="330"/>
      <c r="F8" s="330"/>
      <c r="G8" s="125"/>
    </row>
    <row r="9" spans="1:7" ht="24" x14ac:dyDescent="0.45">
      <c r="A9" s="14" t="s">
        <v>42</v>
      </c>
      <c r="B9" s="331" t="s">
        <v>460</v>
      </c>
      <c r="C9" s="331"/>
      <c r="D9" s="331"/>
      <c r="E9" s="331"/>
      <c r="F9" s="331"/>
      <c r="G9" s="125"/>
    </row>
    <row r="10" spans="1:7" ht="24" x14ac:dyDescent="0.45">
      <c r="A10" s="15" t="s">
        <v>44</v>
      </c>
      <c r="B10" s="332" t="s">
        <v>461</v>
      </c>
      <c r="C10" s="332"/>
      <c r="D10" s="332"/>
      <c r="E10" s="332"/>
      <c r="F10" s="332"/>
      <c r="G10" s="125"/>
    </row>
    <row r="11" spans="1:7" ht="24" x14ac:dyDescent="0.45">
      <c r="A11" s="14" t="s">
        <v>43</v>
      </c>
      <c r="B11" s="327">
        <v>43152</v>
      </c>
      <c r="C11" s="327"/>
      <c r="D11" s="327"/>
      <c r="E11" s="327"/>
      <c r="F11" s="327"/>
      <c r="G11" s="125"/>
    </row>
    <row r="12" spans="1:7" ht="24" x14ac:dyDescent="0.45">
      <c r="A12" s="14" t="s">
        <v>239</v>
      </c>
      <c r="B12" s="333">
        <f>D549</f>
        <v>0.88</v>
      </c>
      <c r="C12" s="333"/>
      <c r="D12" s="333"/>
      <c r="E12" s="333"/>
      <c r="F12" s="333"/>
      <c r="G12" s="125"/>
    </row>
    <row r="13" spans="1:7" ht="22.5" x14ac:dyDescent="0.45">
      <c r="D13" s="334"/>
      <c r="E13" s="334"/>
      <c r="F13" s="334"/>
      <c r="G13" s="33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43152</v>
      </c>
      <c r="B16" s="188"/>
      <c r="C16" s="188"/>
      <c r="D16" s="188"/>
      <c r="E16" s="188"/>
      <c r="F16" s="202"/>
    </row>
    <row r="17" spans="1:8" ht="16.5" customHeight="1" x14ac:dyDescent="0.3">
      <c r="A17" s="335" t="s">
        <v>30</v>
      </c>
      <c r="B17" s="336" t="s">
        <v>31</v>
      </c>
      <c r="C17" s="336"/>
      <c r="D17" s="336" t="s">
        <v>46</v>
      </c>
      <c r="E17" s="337" t="s">
        <v>310</v>
      </c>
      <c r="F17" s="337" t="s">
        <v>358</v>
      </c>
    </row>
    <row r="18" spans="1:8" ht="16.5" customHeight="1" x14ac:dyDescent="0.3">
      <c r="A18" s="335"/>
      <c r="B18" s="41" t="s">
        <v>34</v>
      </c>
      <c r="C18" s="41" t="s">
        <v>33</v>
      </c>
      <c r="D18" s="336"/>
      <c r="E18" s="337"/>
      <c r="F18" s="33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t="s">
        <v>477</v>
      </c>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t="s">
        <v>478</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8" t="s">
        <v>379</v>
      </c>
      <c r="B38" s="339"/>
      <c r="C38" s="339"/>
      <c r="D38" s="339"/>
      <c r="E38" s="339"/>
      <c r="F38" s="340"/>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93">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43152</v>
      </c>
      <c r="B49" s="124"/>
      <c r="C49" s="135"/>
      <c r="D49" s="124"/>
    </row>
    <row r="50" spans="1:7" x14ac:dyDescent="0.3">
      <c r="A50" s="335" t="s">
        <v>30</v>
      </c>
      <c r="B50" s="336" t="s">
        <v>31</v>
      </c>
      <c r="C50" s="336"/>
      <c r="D50" s="336" t="s">
        <v>46</v>
      </c>
      <c r="E50" s="337" t="s">
        <v>310</v>
      </c>
      <c r="F50" s="337" t="s">
        <v>360</v>
      </c>
      <c r="G50" s="127"/>
    </row>
    <row r="51" spans="1:7" x14ac:dyDescent="0.3">
      <c r="A51" s="335"/>
      <c r="B51" s="41" t="s">
        <v>34</v>
      </c>
      <c r="C51" s="41" t="s">
        <v>33</v>
      </c>
      <c r="D51" s="336"/>
      <c r="E51" s="337"/>
      <c r="F51" s="337"/>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82.5" x14ac:dyDescent="0.3">
      <c r="A58" s="18" t="s">
        <v>128</v>
      </c>
      <c r="B58" s="130">
        <v>1</v>
      </c>
      <c r="C58" s="130"/>
      <c r="D58" s="138" t="s">
        <v>408</v>
      </c>
      <c r="E58" s="94"/>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ht="231" x14ac:dyDescent="0.3">
      <c r="A74" s="209" t="s">
        <v>393</v>
      </c>
      <c r="B74" s="130">
        <v>0</v>
      </c>
      <c r="C74" s="150">
        <f>IF(B74=0, -5, "0")</f>
        <v>-5</v>
      </c>
      <c r="D74" s="295" t="s">
        <v>463</v>
      </c>
      <c r="E74" s="116" t="s">
        <v>409</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479</v>
      </c>
      <c r="E92" s="106"/>
      <c r="F92" s="204" t="s">
        <v>356</v>
      </c>
    </row>
    <row r="93" spans="1:7" x14ac:dyDescent="0.3">
      <c r="A93" s="4" t="s">
        <v>359</v>
      </c>
      <c r="B93" s="130">
        <v>2</v>
      </c>
      <c r="C93" s="130"/>
      <c r="D93" s="129"/>
      <c r="E93" s="94"/>
      <c r="F93" s="204"/>
    </row>
    <row r="94" spans="1:7" x14ac:dyDescent="0.3">
      <c r="A94" s="338" t="s">
        <v>379</v>
      </c>
      <c r="B94" s="339"/>
      <c r="C94" s="339"/>
      <c r="D94" s="339"/>
      <c r="E94" s="339"/>
      <c r="F94" s="340"/>
    </row>
    <row r="95" spans="1:7" ht="26.25" customHeight="1" x14ac:dyDescent="0.3">
      <c r="A95" s="229" t="s">
        <v>361</v>
      </c>
      <c r="B95" s="130">
        <v>2</v>
      </c>
      <c r="C95" s="230"/>
      <c r="D95" s="231"/>
      <c r="E95" s="106"/>
      <c r="F95" s="204"/>
    </row>
    <row r="96" spans="1:7" s="112" customFormat="1" ht="31.5" customHeight="1" x14ac:dyDescent="0.3">
      <c r="A96" s="55" t="s">
        <v>464</v>
      </c>
      <c r="B96" s="130">
        <v>2</v>
      </c>
      <c r="C96" s="213"/>
      <c r="D96" s="223"/>
      <c r="E96" s="106"/>
      <c r="F96" s="204"/>
      <c r="G96" s="127"/>
    </row>
    <row r="97" spans="1:7" s="112" customFormat="1" ht="31.5" customHeight="1" x14ac:dyDescent="0.3">
      <c r="A97" s="219" t="s">
        <v>465</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0</v>
      </c>
      <c r="C99" s="213"/>
      <c r="D99" s="293">
        <v>0</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55</v>
      </c>
    </row>
    <row r="103" spans="1:7" ht="18" x14ac:dyDescent="0.35">
      <c r="A103" s="42" t="s">
        <v>199</v>
      </c>
      <c r="B103" s="152"/>
      <c r="C103" s="153"/>
      <c r="D103" s="144">
        <f>D102/(COUNT(B88:C93,B53:C60,B65:C83,B95:C99)*2)</f>
        <v>0.80882352941176472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43152</v>
      </c>
      <c r="B106" s="124"/>
      <c r="C106" s="135"/>
      <c r="D106" s="124"/>
    </row>
    <row r="107" spans="1:7" x14ac:dyDescent="0.3">
      <c r="A107" s="335" t="s">
        <v>30</v>
      </c>
      <c r="B107" s="336" t="s">
        <v>31</v>
      </c>
      <c r="C107" s="336"/>
      <c r="D107" s="336" t="s">
        <v>46</v>
      </c>
      <c r="E107" s="337" t="s">
        <v>310</v>
      </c>
      <c r="F107" s="337" t="s">
        <v>360</v>
      </c>
    </row>
    <row r="108" spans="1:7" x14ac:dyDescent="0.3">
      <c r="A108" s="335"/>
      <c r="B108" s="41" t="s">
        <v>34</v>
      </c>
      <c r="C108" s="41" t="s">
        <v>33</v>
      </c>
      <c r="D108" s="336"/>
      <c r="E108" s="337"/>
      <c r="F108" s="33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ht="135.75" customHeight="1" x14ac:dyDescent="0.3">
      <c r="A127" s="191" t="s">
        <v>68</v>
      </c>
      <c r="B127" s="130">
        <v>0</v>
      </c>
      <c r="C127" s="213"/>
      <c r="D127" s="116" t="s">
        <v>410</v>
      </c>
      <c r="E127" s="95" t="s">
        <v>411</v>
      </c>
      <c r="F127" s="204" t="s">
        <v>356</v>
      </c>
    </row>
    <row r="128" spans="1:6" ht="39.75" customHeight="1" x14ac:dyDescent="0.3">
      <c r="A128" s="4" t="s">
        <v>170</v>
      </c>
      <c r="B128" s="130">
        <v>0</v>
      </c>
      <c r="C128" s="131"/>
      <c r="D128" s="95" t="s">
        <v>475</v>
      </c>
      <c r="E128" s="95" t="s">
        <v>476</v>
      </c>
      <c r="F128" s="204" t="s">
        <v>357</v>
      </c>
    </row>
    <row r="129" spans="1:7" s="112" customFormat="1" ht="36" customHeight="1" x14ac:dyDescent="0.3">
      <c r="A129" s="238" t="s">
        <v>466</v>
      </c>
      <c r="B129" s="130">
        <v>1</v>
      </c>
      <c r="C129" s="292" t="str">
        <f>IF(B129=0, -5, "0")</f>
        <v>0</v>
      </c>
      <c r="D129" s="116" t="s">
        <v>412</v>
      </c>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264" x14ac:dyDescent="0.3">
      <c r="A132" s="210" t="s">
        <v>157</v>
      </c>
      <c r="B132" s="130">
        <v>0</v>
      </c>
      <c r="C132" s="150">
        <f>IF(B132=0, -5, "0")</f>
        <v>-5</v>
      </c>
      <c r="D132" s="294" t="s">
        <v>413</v>
      </c>
      <c r="E132" s="95" t="s">
        <v>414</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0.63157894736842102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41" t="s">
        <v>379</v>
      </c>
      <c r="B148" s="342"/>
      <c r="C148" s="342"/>
      <c r="D148" s="34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467</v>
      </c>
      <c r="B150" s="130">
        <v>2</v>
      </c>
      <c r="C150" s="225"/>
      <c r="D150" s="116"/>
      <c r="E150" s="116"/>
      <c r="F150" s="204"/>
      <c r="G150" s="127"/>
    </row>
    <row r="151" spans="1:7" s="112" customFormat="1" x14ac:dyDescent="0.3">
      <c r="A151" s="219" t="s">
        <v>465</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0</v>
      </c>
      <c r="C153" s="140"/>
      <c r="D153" s="293">
        <v>0</v>
      </c>
      <c r="E153" s="252"/>
      <c r="F153" s="253"/>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0.77777777777777779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43152</v>
      </c>
      <c r="B161" s="124"/>
      <c r="C161" s="135"/>
      <c r="D161" s="127"/>
    </row>
    <row r="162" spans="1:7" x14ac:dyDescent="0.3">
      <c r="A162" s="335" t="s">
        <v>30</v>
      </c>
      <c r="B162" s="336" t="s">
        <v>31</v>
      </c>
      <c r="C162" s="336"/>
      <c r="D162" s="336" t="s">
        <v>46</v>
      </c>
      <c r="E162" s="337" t="s">
        <v>310</v>
      </c>
      <c r="F162" s="337" t="s">
        <v>360</v>
      </c>
      <c r="G162" s="127"/>
    </row>
    <row r="163" spans="1:7" x14ac:dyDescent="0.3">
      <c r="A163" s="335"/>
      <c r="B163" s="41" t="s">
        <v>34</v>
      </c>
      <c r="C163" s="41" t="s">
        <v>33</v>
      </c>
      <c r="D163" s="336"/>
      <c r="E163" s="337"/>
      <c r="F163" s="33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83.25" x14ac:dyDescent="0.35">
      <c r="A182" s="260" t="s">
        <v>223</v>
      </c>
      <c r="B182" s="130">
        <v>0</v>
      </c>
      <c r="C182" s="136">
        <f>IF(B182=0, -10, IF(B182=1, -5, "0"))</f>
        <v>-10</v>
      </c>
      <c r="D182" s="157" t="s">
        <v>415</v>
      </c>
      <c r="E182" s="95" t="s">
        <v>416</v>
      </c>
      <c r="F182" s="204" t="s">
        <v>357</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t="s">
        <v>32</v>
      </c>
      <c r="C188" s="130"/>
      <c r="D188" s="116" t="s">
        <v>417</v>
      </c>
      <c r="E188" s="95"/>
      <c r="F188" s="204" t="s">
        <v>357</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44" t="s">
        <v>379</v>
      </c>
      <c r="B195" s="344"/>
      <c r="C195" s="344"/>
      <c r="D195" s="344"/>
      <c r="E195" s="344"/>
      <c r="F195" s="34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467</v>
      </c>
      <c r="B197" s="130">
        <v>2</v>
      </c>
      <c r="C197" s="131"/>
      <c r="D197" s="116"/>
      <c r="E197" s="106"/>
      <c r="F197" s="204"/>
      <c r="G197" s="127"/>
    </row>
    <row r="198" spans="1:7" s="112" customFormat="1" ht="33" customHeight="1" x14ac:dyDescent="0.3">
      <c r="A198" s="10" t="s">
        <v>465</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34</v>
      </c>
    </row>
    <row r="202" spans="1:7" x14ac:dyDescent="0.3">
      <c r="A202" s="5" t="s">
        <v>35</v>
      </c>
      <c r="B202" s="132"/>
      <c r="C202" s="133"/>
      <c r="D202" s="134">
        <f>D201/(COUNT(B176:C194,B196:C200)*2)</f>
        <v>0.70833333333333337</v>
      </c>
    </row>
    <row r="203" spans="1:7" x14ac:dyDescent="0.3">
      <c r="A203" s="145"/>
      <c r="B203" s="124"/>
      <c r="C203" s="135"/>
      <c r="D203" s="124"/>
    </row>
    <row r="204" spans="1:7" ht="18" x14ac:dyDescent="0.35">
      <c r="A204" s="42" t="s">
        <v>126</v>
      </c>
      <c r="B204" s="152"/>
      <c r="C204" s="153"/>
      <c r="D204" s="143">
        <f>SUM(D172,D201)</f>
        <v>48</v>
      </c>
    </row>
    <row r="205" spans="1:7" ht="18" x14ac:dyDescent="0.35">
      <c r="A205" s="42" t="s">
        <v>201</v>
      </c>
      <c r="B205" s="152"/>
      <c r="C205" s="153"/>
      <c r="D205" s="144">
        <f>D204/(COUNT(B165:C171,B176:C194,B196:C200)*2)</f>
        <v>0.77419354838709675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43152</v>
      </c>
      <c r="B208" s="124"/>
      <c r="C208" s="135"/>
      <c r="D208" s="124"/>
    </row>
    <row r="209" spans="1:7" x14ac:dyDescent="0.3">
      <c r="A209" s="335" t="s">
        <v>30</v>
      </c>
      <c r="B209" s="336" t="s">
        <v>31</v>
      </c>
      <c r="C209" s="336"/>
      <c r="D209" s="336" t="s">
        <v>46</v>
      </c>
      <c r="E209" s="337" t="s">
        <v>310</v>
      </c>
      <c r="F209" s="337" t="s">
        <v>360</v>
      </c>
      <c r="G209" s="127"/>
    </row>
    <row r="210" spans="1:7" x14ac:dyDescent="0.3">
      <c r="A210" s="335"/>
      <c r="B210" s="41" t="s">
        <v>34</v>
      </c>
      <c r="C210" s="41" t="s">
        <v>33</v>
      </c>
      <c r="D210" s="336"/>
      <c r="E210" s="337"/>
      <c r="F210" s="33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t="s">
        <v>32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2.25" customHeight="1" x14ac:dyDescent="0.3">
      <c r="A238" s="209" t="s">
        <v>66</v>
      </c>
      <c r="B238" s="130">
        <v>1</v>
      </c>
      <c r="C238" s="150" t="str">
        <f>IF(B238=0, -5, "0")</f>
        <v>0</v>
      </c>
      <c r="D238" s="165" t="s">
        <v>420</v>
      </c>
      <c r="E238" s="94"/>
      <c r="F238" s="204" t="s">
        <v>356</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418</v>
      </c>
      <c r="E240" s="94"/>
      <c r="F240" s="204" t="s">
        <v>356</v>
      </c>
      <c r="G240" s="127"/>
    </row>
    <row r="241" spans="1:7" ht="33" x14ac:dyDescent="0.3">
      <c r="A241" s="8" t="s">
        <v>75</v>
      </c>
      <c r="B241" s="130">
        <v>1</v>
      </c>
      <c r="C241" s="130"/>
      <c r="D241" s="95" t="s">
        <v>419</v>
      </c>
      <c r="E241" s="94"/>
      <c r="F241" s="204" t="s">
        <v>356</v>
      </c>
      <c r="G241" s="127"/>
    </row>
    <row r="242" spans="1:7" ht="30" x14ac:dyDescent="0.3">
      <c r="A242" s="70" t="s">
        <v>178</v>
      </c>
      <c r="B242" s="130">
        <v>2</v>
      </c>
      <c r="C242" s="130"/>
      <c r="D242" s="128"/>
      <c r="E242" s="94"/>
      <c r="F242" s="204"/>
      <c r="G242" s="127"/>
    </row>
    <row r="243" spans="1:7" s="112" customFormat="1" ht="33" x14ac:dyDescent="0.3">
      <c r="A243" s="55" t="s">
        <v>383</v>
      </c>
      <c r="B243" s="130">
        <v>1</v>
      </c>
      <c r="C243" s="131"/>
      <c r="D243" s="217" t="s">
        <v>480</v>
      </c>
      <c r="E243" s="106"/>
      <c r="F243" s="204" t="s">
        <v>356</v>
      </c>
      <c r="G243" s="127"/>
    </row>
    <row r="244" spans="1:7" x14ac:dyDescent="0.3">
      <c r="A244" s="5" t="s">
        <v>36</v>
      </c>
      <c r="B244" s="5"/>
      <c r="C244" s="5"/>
      <c r="D244" s="5">
        <f>SUM(B226:C243)</f>
        <v>32</v>
      </c>
    </row>
    <row r="245" spans="1:7" x14ac:dyDescent="0.3">
      <c r="A245" s="5" t="s">
        <v>35</v>
      </c>
      <c r="B245" s="132"/>
      <c r="C245" s="133"/>
      <c r="D245" s="134">
        <f>D244/(COUNT(B226:C243)*2)</f>
        <v>0.88888888888888884</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468</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44" t="s">
        <v>379</v>
      </c>
      <c r="B256" s="344"/>
      <c r="C256" s="344"/>
      <c r="D256" s="344"/>
      <c r="E256" s="344"/>
      <c r="F256" s="344"/>
    </row>
    <row r="257" spans="1:7" ht="31.5" customHeight="1" x14ac:dyDescent="0.3">
      <c r="A257" s="58" t="s">
        <v>361</v>
      </c>
      <c r="B257" s="130">
        <v>2</v>
      </c>
      <c r="C257" s="227"/>
      <c r="D257" s="227"/>
      <c r="E257" s="227"/>
      <c r="F257" s="204"/>
      <c r="G257" s="127"/>
    </row>
    <row r="258" spans="1:7" x14ac:dyDescent="0.3">
      <c r="A258" s="55" t="s">
        <v>467</v>
      </c>
      <c r="B258" s="130">
        <v>2</v>
      </c>
      <c r="C258" s="131"/>
      <c r="D258" s="147"/>
      <c r="E258" s="106"/>
      <c r="F258" s="204"/>
      <c r="G258" s="127"/>
    </row>
    <row r="259" spans="1:7" x14ac:dyDescent="0.3">
      <c r="A259" s="219" t="s">
        <v>465</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0.94871794871794868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43152</v>
      </c>
      <c r="B269" s="124"/>
      <c r="C269" s="135"/>
      <c r="D269" s="124"/>
      <c r="F269" s="206"/>
      <c r="G269" s="214"/>
    </row>
    <row r="270" spans="1:7" s="16" customFormat="1" x14ac:dyDescent="0.3">
      <c r="A270" s="335" t="s">
        <v>30</v>
      </c>
      <c r="B270" s="336" t="s">
        <v>31</v>
      </c>
      <c r="C270" s="336"/>
      <c r="D270" s="336" t="s">
        <v>46</v>
      </c>
      <c r="E270" s="337" t="s">
        <v>310</v>
      </c>
      <c r="F270" s="337" t="s">
        <v>360</v>
      </c>
      <c r="G270" s="214"/>
    </row>
    <row r="271" spans="1:7" s="16" customFormat="1" x14ac:dyDescent="0.3">
      <c r="A271" s="335"/>
      <c r="B271" s="41" t="s">
        <v>34</v>
      </c>
      <c r="C271" s="41" t="s">
        <v>33</v>
      </c>
      <c r="D271" s="336"/>
      <c r="E271" s="337"/>
      <c r="F271" s="33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70.5" customHeight="1" x14ac:dyDescent="0.3">
      <c r="A302" s="209" t="s">
        <v>157</v>
      </c>
      <c r="B302" s="130">
        <v>0</v>
      </c>
      <c r="C302" s="150">
        <f>IF(B302=0, -5, "0")</f>
        <v>-5</v>
      </c>
      <c r="D302" s="165" t="s">
        <v>481</v>
      </c>
      <c r="E302" s="116" t="s">
        <v>421</v>
      </c>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45" t="s">
        <v>396</v>
      </c>
      <c r="B308" s="346"/>
      <c r="C308" s="346"/>
      <c r="D308" s="346"/>
      <c r="E308" s="346"/>
      <c r="F308" s="347"/>
      <c r="G308" s="214"/>
    </row>
    <row r="309" spans="1:7" s="16" customFormat="1" ht="30" customHeight="1" x14ac:dyDescent="0.3">
      <c r="A309" s="58" t="s">
        <v>361</v>
      </c>
      <c r="B309" s="130">
        <v>2</v>
      </c>
      <c r="C309" s="213"/>
      <c r="D309" s="165"/>
      <c r="E309" s="106"/>
      <c r="F309" s="204"/>
      <c r="G309" s="214"/>
    </row>
    <row r="310" spans="1:7" s="16" customFormat="1" x14ac:dyDescent="0.3">
      <c r="A310" s="55" t="s">
        <v>467</v>
      </c>
      <c r="B310" s="130">
        <v>2</v>
      </c>
      <c r="C310" s="213"/>
      <c r="D310" s="165"/>
      <c r="E310" s="106"/>
      <c r="F310" s="204"/>
      <c r="G310" s="214"/>
    </row>
    <row r="311" spans="1:7" s="16" customFormat="1" x14ac:dyDescent="0.3">
      <c r="A311" s="219" t="s">
        <v>465</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41</v>
      </c>
      <c r="F314" s="206"/>
      <c r="G314" s="214"/>
    </row>
    <row r="315" spans="1:7" s="16" customFormat="1" x14ac:dyDescent="0.3">
      <c r="A315" s="5" t="s">
        <v>35</v>
      </c>
      <c r="B315" s="132"/>
      <c r="C315" s="133"/>
      <c r="D315" s="134">
        <f>D314/(COUNT(B289:C307,B309:C313)*2)</f>
        <v>0.82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61</v>
      </c>
      <c r="F317" s="206"/>
      <c r="G317" s="214"/>
    </row>
    <row r="318" spans="1:7" s="16" customFormat="1" ht="18" x14ac:dyDescent="0.35">
      <c r="A318" s="42" t="s">
        <v>203</v>
      </c>
      <c r="B318" s="152"/>
      <c r="C318" s="153"/>
      <c r="D318" s="144">
        <f>D317/(COUNT(B273:C284,B289:C307,B309:C313)*2)</f>
        <v>0.87142857142857144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43152</v>
      </c>
      <c r="B321" s="124"/>
      <c r="C321" s="135"/>
      <c r="D321" s="127"/>
    </row>
    <row r="322" spans="1:7" x14ac:dyDescent="0.3">
      <c r="A322" s="335" t="s">
        <v>30</v>
      </c>
      <c r="B322" s="336" t="s">
        <v>31</v>
      </c>
      <c r="C322" s="336"/>
      <c r="D322" s="336" t="s">
        <v>46</v>
      </c>
      <c r="E322" s="337" t="s">
        <v>310</v>
      </c>
      <c r="F322" s="337" t="s">
        <v>360</v>
      </c>
      <c r="G322" s="127"/>
    </row>
    <row r="323" spans="1:7" x14ac:dyDescent="0.3">
      <c r="A323" s="335"/>
      <c r="B323" s="41" t="s">
        <v>34</v>
      </c>
      <c r="C323" s="41" t="s">
        <v>33</v>
      </c>
      <c r="D323" s="336"/>
      <c r="E323" s="337"/>
      <c r="F323" s="33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1</v>
      </c>
      <c r="C339" s="130"/>
      <c r="D339" s="129" t="s">
        <v>424</v>
      </c>
      <c r="E339" s="94"/>
      <c r="F339" s="204" t="s">
        <v>356</v>
      </c>
    </row>
    <row r="340" spans="1:7" ht="18" x14ac:dyDescent="0.35">
      <c r="A340" s="210" t="s">
        <v>318</v>
      </c>
      <c r="B340" s="130">
        <v>2</v>
      </c>
      <c r="C340" s="150" t="str">
        <f>IF(B340=0, -5, "0")</f>
        <v>0</v>
      </c>
      <c r="D340" s="167"/>
      <c r="E340" s="94"/>
      <c r="F340" s="204"/>
    </row>
    <row r="341" spans="1:7" ht="132" x14ac:dyDescent="0.3">
      <c r="A341" s="70" t="s">
        <v>98</v>
      </c>
      <c r="B341" s="130">
        <v>0</v>
      </c>
      <c r="C341" s="131"/>
      <c r="D341" s="138" t="s">
        <v>422</v>
      </c>
      <c r="E341" s="95" t="s">
        <v>423</v>
      </c>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49.5" x14ac:dyDescent="0.3">
      <c r="A346" s="70" t="s">
        <v>178</v>
      </c>
      <c r="B346" s="130">
        <v>1</v>
      </c>
      <c r="C346" s="130"/>
      <c r="D346" s="95" t="s">
        <v>425</v>
      </c>
      <c r="E346" s="94"/>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45" t="s">
        <v>379</v>
      </c>
      <c r="B349" s="346"/>
      <c r="C349" s="346"/>
      <c r="D349" s="346"/>
      <c r="E349" s="346"/>
      <c r="F349" s="346"/>
    </row>
    <row r="350" spans="1:7" s="112" customFormat="1" ht="27.75" customHeight="1" x14ac:dyDescent="0.3">
      <c r="A350" s="55" t="s">
        <v>361</v>
      </c>
      <c r="B350" s="130">
        <v>2</v>
      </c>
      <c r="C350" s="227"/>
      <c r="D350" s="289"/>
      <c r="E350" s="289"/>
      <c r="F350" s="204"/>
      <c r="G350" s="127"/>
    </row>
    <row r="351" spans="1:7" s="112" customFormat="1" x14ac:dyDescent="0.3">
      <c r="A351" s="219" t="s">
        <v>465</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0.8666666666666667</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0.91304347826086951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43152</v>
      </c>
      <c r="B361" s="124"/>
      <c r="C361" s="135"/>
      <c r="D361" s="124"/>
    </row>
    <row r="362" spans="1:7" x14ac:dyDescent="0.3">
      <c r="A362" s="335" t="s">
        <v>30</v>
      </c>
      <c r="B362" s="336" t="s">
        <v>31</v>
      </c>
      <c r="C362" s="336"/>
      <c r="D362" s="336" t="s">
        <v>46</v>
      </c>
      <c r="E362" s="337" t="s">
        <v>310</v>
      </c>
      <c r="F362" s="337" t="s">
        <v>360</v>
      </c>
      <c r="G362" s="127"/>
    </row>
    <row r="363" spans="1:7" x14ac:dyDescent="0.3">
      <c r="A363" s="335"/>
      <c r="B363" s="41" t="s">
        <v>34</v>
      </c>
      <c r="C363" s="41" t="s">
        <v>33</v>
      </c>
      <c r="D363" s="336"/>
      <c r="E363" s="337"/>
      <c r="F363" s="337"/>
    </row>
    <row r="364" spans="1:7" ht="18" x14ac:dyDescent="0.3">
      <c r="A364" s="194" t="s">
        <v>12</v>
      </c>
      <c r="B364" s="195"/>
      <c r="C364" s="195"/>
      <c r="D364" s="195"/>
      <c r="E364" s="195"/>
      <c r="F364" s="197"/>
    </row>
    <row r="365" spans="1:7" ht="66" x14ac:dyDescent="0.3">
      <c r="A365" s="70" t="s">
        <v>99</v>
      </c>
      <c r="B365" s="130">
        <v>1</v>
      </c>
      <c r="C365" s="130"/>
      <c r="D365" s="113" t="s">
        <v>426</v>
      </c>
      <c r="E365" s="94"/>
      <c r="F365" s="204" t="s">
        <v>356</v>
      </c>
    </row>
    <row r="366" spans="1:7" ht="33" x14ac:dyDescent="0.3">
      <c r="A366" s="70" t="s">
        <v>49</v>
      </c>
      <c r="B366" s="130">
        <v>1</v>
      </c>
      <c r="C366" s="130"/>
      <c r="D366" s="124" t="s">
        <v>427</v>
      </c>
      <c r="E366" s="94"/>
      <c r="F366" s="204" t="s">
        <v>357</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44" t="s">
        <v>379</v>
      </c>
      <c r="B383" s="344"/>
      <c r="C383" s="344"/>
      <c r="D383" s="344"/>
      <c r="E383" s="344"/>
      <c r="F383" s="344"/>
      <c r="G383" s="127"/>
    </row>
    <row r="384" spans="1:7" ht="27" customHeight="1" x14ac:dyDescent="0.3">
      <c r="A384" s="70" t="s">
        <v>361</v>
      </c>
      <c r="B384" s="130">
        <v>2</v>
      </c>
      <c r="C384" s="130"/>
      <c r="D384" s="149"/>
      <c r="E384" s="94"/>
      <c r="F384" s="204"/>
      <c r="G384" s="127"/>
    </row>
    <row r="385" spans="1:7" ht="27" customHeight="1" x14ac:dyDescent="0.3">
      <c r="A385" s="10" t="s">
        <v>465</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43152</v>
      </c>
      <c r="B394" s="124"/>
      <c r="C394" s="135"/>
      <c r="D394" s="127"/>
      <c r="G394" s="127"/>
    </row>
    <row r="395" spans="1:7" x14ac:dyDescent="0.3">
      <c r="A395" s="335" t="s">
        <v>30</v>
      </c>
      <c r="B395" s="336" t="s">
        <v>31</v>
      </c>
      <c r="C395" s="336"/>
      <c r="D395" s="336" t="s">
        <v>46</v>
      </c>
      <c r="E395" s="337" t="s">
        <v>310</v>
      </c>
      <c r="F395" s="337" t="s">
        <v>360</v>
      </c>
      <c r="G395" s="127"/>
    </row>
    <row r="396" spans="1:7" x14ac:dyDescent="0.3">
      <c r="A396" s="335"/>
      <c r="B396" s="41" t="s">
        <v>34</v>
      </c>
      <c r="C396" s="41" t="s">
        <v>33</v>
      </c>
      <c r="D396" s="336"/>
      <c r="E396" s="337"/>
      <c r="F396" s="337"/>
      <c r="G396" s="127"/>
    </row>
    <row r="397" spans="1:7" x14ac:dyDescent="0.3">
      <c r="A397" s="196" t="s">
        <v>103</v>
      </c>
      <c r="B397" s="197"/>
      <c r="C397" s="197"/>
      <c r="D397" s="197"/>
      <c r="E397" s="197"/>
      <c r="F397" s="197"/>
      <c r="G397" s="127"/>
    </row>
    <row r="398" spans="1:7" ht="48" customHeight="1" x14ac:dyDescent="0.3">
      <c r="A398" s="18" t="s">
        <v>102</v>
      </c>
      <c r="B398" s="130">
        <v>0</v>
      </c>
      <c r="C398" s="130"/>
      <c r="D398" s="95" t="s">
        <v>428</v>
      </c>
      <c r="E398" s="95" t="s">
        <v>482</v>
      </c>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429</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t="s">
        <v>32</v>
      </c>
      <c r="C433" s="130"/>
      <c r="D433" s="129"/>
      <c r="E433" s="94"/>
      <c r="F433" s="204"/>
    </row>
    <row r="434" spans="1:7" ht="30" x14ac:dyDescent="0.3">
      <c r="A434" s="70" t="s">
        <v>178</v>
      </c>
      <c r="B434" s="130" t="s">
        <v>32</v>
      </c>
      <c r="C434" s="130"/>
      <c r="D434" s="129"/>
      <c r="E434" s="94"/>
      <c r="F434" s="204"/>
      <c r="G434" s="12"/>
    </row>
    <row r="435" spans="1:7" x14ac:dyDescent="0.3">
      <c r="A435" s="344" t="s">
        <v>379</v>
      </c>
      <c r="B435" s="344"/>
      <c r="C435" s="344"/>
      <c r="D435" s="344"/>
      <c r="E435" s="344"/>
      <c r="F435" s="344"/>
      <c r="G435" s="12"/>
    </row>
    <row r="436" spans="1:7" ht="26.25" customHeight="1" x14ac:dyDescent="0.3">
      <c r="A436" s="70" t="s">
        <v>361</v>
      </c>
      <c r="B436" s="130">
        <v>2</v>
      </c>
      <c r="C436" s="130"/>
      <c r="D436" s="129"/>
      <c r="E436" s="94"/>
      <c r="F436" s="204"/>
      <c r="G436" s="233"/>
    </row>
    <row r="437" spans="1:7" x14ac:dyDescent="0.3">
      <c r="A437" s="10" t="s">
        <v>465</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0</v>
      </c>
      <c r="C439" s="130"/>
      <c r="D439" s="293">
        <v>0</v>
      </c>
      <c r="E439" s="252"/>
      <c r="F439" s="253"/>
      <c r="G439" s="12"/>
    </row>
    <row r="440" spans="1:7" ht="27.75" customHeight="1" x14ac:dyDescent="0.3">
      <c r="A440" s="59" t="s">
        <v>36</v>
      </c>
      <c r="B440" s="59"/>
      <c r="C440" s="59"/>
      <c r="D440" s="59">
        <f>SUM(B430:C434,B436:C439)</f>
        <v>12</v>
      </c>
    </row>
    <row r="441" spans="1:7" x14ac:dyDescent="0.3">
      <c r="A441" s="5" t="s">
        <v>35</v>
      </c>
      <c r="B441" s="132"/>
      <c r="C441" s="133"/>
      <c r="D441" s="134">
        <f>D440/(COUNT(B430:C434,B436:C439)*2)</f>
        <v>0.8571428571428571</v>
      </c>
    </row>
    <row r="442" spans="1:7" x14ac:dyDescent="0.3">
      <c r="A442" s="2"/>
      <c r="B442" s="135"/>
      <c r="C442" s="135"/>
      <c r="D442" s="135"/>
    </row>
    <row r="443" spans="1:7" ht="18" x14ac:dyDescent="0.35">
      <c r="A443" s="42" t="s">
        <v>41</v>
      </c>
      <c r="B443" s="152"/>
      <c r="C443" s="153"/>
      <c r="D443" s="143">
        <f>SUM(D440,D417,D426,D406)</f>
        <v>49</v>
      </c>
    </row>
    <row r="444" spans="1:7" ht="18" x14ac:dyDescent="0.35">
      <c r="A444" s="42" t="s">
        <v>206</v>
      </c>
      <c r="B444" s="152"/>
      <c r="C444" s="153"/>
      <c r="D444" s="144">
        <f>D443/(COUNT(B430:C434,B410:C416,B421:C425,B398:C405,B436:C439)*2)</f>
        <v>0.90740740740740744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43152</v>
      </c>
      <c r="B447" s="124"/>
      <c r="C447" s="135"/>
      <c r="D447" s="124"/>
    </row>
    <row r="448" spans="1:7" x14ac:dyDescent="0.3">
      <c r="A448" s="335" t="s">
        <v>30</v>
      </c>
      <c r="B448" s="336" t="s">
        <v>31</v>
      </c>
      <c r="C448" s="336"/>
      <c r="D448" s="336" t="s">
        <v>46</v>
      </c>
      <c r="E448" s="337" t="s">
        <v>310</v>
      </c>
      <c r="F448" s="337" t="s">
        <v>360</v>
      </c>
      <c r="G448" s="127"/>
    </row>
    <row r="449" spans="1:6" x14ac:dyDescent="0.3">
      <c r="A449" s="335"/>
      <c r="B449" s="41" t="s">
        <v>34</v>
      </c>
      <c r="C449" s="41" t="s">
        <v>33</v>
      </c>
      <c r="D449" s="336"/>
      <c r="E449" s="337"/>
      <c r="F449" s="33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430</v>
      </c>
      <c r="E462" s="94"/>
      <c r="F462" s="204" t="s">
        <v>357</v>
      </c>
    </row>
    <row r="463" spans="1:6" x14ac:dyDescent="0.3">
      <c r="A463" s="70" t="s">
        <v>351</v>
      </c>
      <c r="B463" s="130">
        <v>1</v>
      </c>
      <c r="C463" s="130"/>
      <c r="D463" s="95" t="s">
        <v>431</v>
      </c>
      <c r="E463" s="94"/>
      <c r="F463" s="204" t="s">
        <v>356</v>
      </c>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116" t="s">
        <v>432</v>
      </c>
      <c r="E466" s="94"/>
      <c r="F466" s="204" t="s">
        <v>357</v>
      </c>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48" t="s">
        <v>379</v>
      </c>
      <c r="B471" s="349"/>
      <c r="C471" s="349"/>
      <c r="D471" s="349"/>
      <c r="E471" s="349"/>
      <c r="F471" s="349"/>
    </row>
    <row r="472" spans="1:7" s="112" customFormat="1" ht="27.75" customHeight="1" x14ac:dyDescent="0.3">
      <c r="A472" s="55" t="s">
        <v>361</v>
      </c>
      <c r="B472" s="130">
        <v>2</v>
      </c>
      <c r="C472" s="213"/>
      <c r="D472" s="116"/>
      <c r="E472" s="106"/>
      <c r="F472" s="204"/>
      <c r="G472" s="127"/>
    </row>
    <row r="473" spans="1:7" s="112" customFormat="1" x14ac:dyDescent="0.3">
      <c r="A473" s="55" t="s">
        <v>467</v>
      </c>
      <c r="B473" s="130">
        <v>2</v>
      </c>
      <c r="C473" s="213"/>
      <c r="D473" s="116"/>
      <c r="E473" s="106"/>
      <c r="F473" s="204"/>
      <c r="G473" s="127"/>
    </row>
    <row r="474" spans="1:7" s="112" customFormat="1" x14ac:dyDescent="0.3">
      <c r="A474" s="219" t="s">
        <v>465</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22</v>
      </c>
    </row>
    <row r="478" spans="1:7" x14ac:dyDescent="0.3">
      <c r="A478" s="5" t="s">
        <v>35</v>
      </c>
      <c r="B478" s="132"/>
      <c r="C478" s="133"/>
      <c r="D478" s="134">
        <f>D477/(COUNT(B461:C470,B472:C476)*2)</f>
        <v>0.91666666666666663</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0.94444444444444442</v>
      </c>
    </row>
    <row r="482" spans="1:7" x14ac:dyDescent="0.3">
      <c r="A482" s="1"/>
      <c r="B482" s="124"/>
      <c r="C482" s="135"/>
      <c r="D482" s="124"/>
    </row>
    <row r="483" spans="1:7" ht="21.75" customHeight="1" x14ac:dyDescent="0.35">
      <c r="A483" s="350" t="s">
        <v>367</v>
      </c>
      <c r="B483" s="350"/>
      <c r="C483" s="350"/>
      <c r="D483" s="350"/>
      <c r="E483" s="185"/>
      <c r="F483" s="201"/>
    </row>
    <row r="484" spans="1:7" x14ac:dyDescent="0.3">
      <c r="A484" s="74">
        <f>B11</f>
        <v>43152</v>
      </c>
      <c r="B484" s="124"/>
      <c r="C484" s="135"/>
      <c r="D484" s="124"/>
    </row>
    <row r="485" spans="1:7" x14ac:dyDescent="0.3">
      <c r="A485" s="335" t="s">
        <v>30</v>
      </c>
      <c r="B485" s="336" t="s">
        <v>31</v>
      </c>
      <c r="C485" s="336"/>
      <c r="D485" s="336" t="s">
        <v>46</v>
      </c>
      <c r="E485" s="337" t="s">
        <v>310</v>
      </c>
      <c r="F485" s="337" t="s">
        <v>360</v>
      </c>
      <c r="G485" s="127"/>
    </row>
    <row r="486" spans="1:7" x14ac:dyDescent="0.3">
      <c r="A486" s="335"/>
      <c r="B486" s="41" t="s">
        <v>34</v>
      </c>
      <c r="C486" s="41" t="s">
        <v>33</v>
      </c>
      <c r="D486" s="336"/>
      <c r="E486" s="337"/>
      <c r="F486" s="337"/>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43152</v>
      </c>
      <c r="B506" s="124"/>
      <c r="C506" s="135"/>
      <c r="D506" s="124"/>
    </row>
    <row r="507" spans="1:7" x14ac:dyDescent="0.3">
      <c r="A507" s="335" t="s">
        <v>30</v>
      </c>
      <c r="B507" s="336" t="s">
        <v>31</v>
      </c>
      <c r="C507" s="336"/>
      <c r="D507" s="336" t="s">
        <v>46</v>
      </c>
      <c r="E507" s="337" t="s">
        <v>310</v>
      </c>
      <c r="F507" s="337" t="s">
        <v>360</v>
      </c>
      <c r="G507" s="127"/>
    </row>
    <row r="508" spans="1:7" x14ac:dyDescent="0.3">
      <c r="A508" s="335"/>
      <c r="B508" s="41" t="s">
        <v>34</v>
      </c>
      <c r="C508" s="41" t="s">
        <v>33</v>
      </c>
      <c r="D508" s="336"/>
      <c r="E508" s="337"/>
      <c r="F508" s="33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ht="33" x14ac:dyDescent="0.3">
      <c r="A511" s="9" t="s">
        <v>16</v>
      </c>
      <c r="B511" s="130">
        <v>0</v>
      </c>
      <c r="C511" s="130"/>
      <c r="D511" s="138" t="s">
        <v>433</v>
      </c>
      <c r="E511" s="95" t="s">
        <v>483</v>
      </c>
      <c r="F511" s="204" t="s">
        <v>356</v>
      </c>
    </row>
    <row r="512" spans="1:7" ht="45" x14ac:dyDescent="0.3">
      <c r="A512" s="62" t="s">
        <v>249</v>
      </c>
      <c r="B512" s="280">
        <v>2</v>
      </c>
      <c r="C512" s="140"/>
      <c r="D512" s="293">
        <v>1</v>
      </c>
      <c r="E512" s="254"/>
      <c r="F512" s="255"/>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43152</v>
      </c>
      <c r="B517" s="124"/>
      <c r="C517" s="135"/>
      <c r="D517" s="124"/>
    </row>
    <row r="518" spans="1:7" x14ac:dyDescent="0.3">
      <c r="A518" s="335" t="s">
        <v>30</v>
      </c>
      <c r="B518" s="336" t="s">
        <v>31</v>
      </c>
      <c r="C518" s="336"/>
      <c r="D518" s="336" t="s">
        <v>46</v>
      </c>
      <c r="E518" s="337" t="s">
        <v>310</v>
      </c>
      <c r="F518" s="337" t="s">
        <v>360</v>
      </c>
      <c r="G518" s="127"/>
    </row>
    <row r="519" spans="1:7" x14ac:dyDescent="0.3">
      <c r="A519" s="335"/>
      <c r="B519" s="41" t="s">
        <v>34</v>
      </c>
      <c r="C519" s="41" t="s">
        <v>33</v>
      </c>
      <c r="D519" s="336"/>
      <c r="E519" s="337"/>
      <c r="F519" s="337"/>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56.25" customHeight="1" x14ac:dyDescent="0.3">
      <c r="A529" s="55" t="s">
        <v>354</v>
      </c>
      <c r="B529" s="130">
        <v>1</v>
      </c>
      <c r="C529" s="140"/>
      <c r="D529" s="174" t="s">
        <v>434</v>
      </c>
      <c r="E529" s="94"/>
      <c r="F529" s="204" t="s">
        <v>357</v>
      </c>
    </row>
    <row r="530" spans="1:7" s="112" customFormat="1" x14ac:dyDescent="0.3">
      <c r="A530" s="66" t="s">
        <v>394</v>
      </c>
      <c r="B530" s="130" t="s">
        <v>32</v>
      </c>
      <c r="C530" s="150" t="str">
        <f>IF(B530=0, -5, "0")</f>
        <v>0</v>
      </c>
      <c r="D530" s="116" t="s">
        <v>435</v>
      </c>
      <c r="E530" s="106"/>
      <c r="F530" s="204" t="s">
        <v>357</v>
      </c>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15</v>
      </c>
    </row>
    <row r="534" spans="1:7" x14ac:dyDescent="0.3">
      <c r="A534" s="5" t="s">
        <v>35</v>
      </c>
      <c r="B534" s="132"/>
      <c r="C534" s="133"/>
      <c r="D534" s="134">
        <f>D533/(COUNT(B520:C532)*2)</f>
        <v>0.9375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43152</v>
      </c>
      <c r="B537" s="124"/>
      <c r="C537" s="135"/>
      <c r="D537" s="124"/>
      <c r="G537" s="127"/>
    </row>
    <row r="538" spans="1:7" x14ac:dyDescent="0.3">
      <c r="A538" s="335" t="s">
        <v>30</v>
      </c>
      <c r="B538" s="336" t="s">
        <v>31</v>
      </c>
      <c r="C538" s="336"/>
      <c r="D538" s="336" t="s">
        <v>46</v>
      </c>
      <c r="E538" s="337" t="s">
        <v>310</v>
      </c>
      <c r="F538" s="337" t="s">
        <v>360</v>
      </c>
      <c r="G538" s="127"/>
    </row>
    <row r="539" spans="1:7" x14ac:dyDescent="0.3">
      <c r="A539" s="335"/>
      <c r="B539" s="41" t="s">
        <v>34</v>
      </c>
      <c r="C539" s="41" t="s">
        <v>33</v>
      </c>
      <c r="D539" s="336"/>
      <c r="E539" s="337"/>
      <c r="F539" s="337"/>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0.7857142857142857</v>
      </c>
    </row>
    <row r="548" spans="1:4" ht="22.5" x14ac:dyDescent="0.45">
      <c r="A548" s="35" t="s">
        <v>45</v>
      </c>
      <c r="B548" s="181"/>
      <c r="C548" s="182"/>
      <c r="D548" s="183">
        <f>SUM(D544,D533,D513,D502,D443,D390,D357,D45,D317,D265,D157,D480,D204,D102)</f>
        <v>528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v>
      </c>
    </row>
  </sheetData>
  <sheetProtection algorithmName="SHA-512" hashValue="e+jJvoA7AUlfKIhGn0ZgidhVMdbD8vNBOKW4Xk5N6ar9WBl4aj5x4+fo8/mw8Q3CtEOPY6g68d7b2Y7kRA85kw==" saltValue="nmTFp27o3suEH8VQCRfwt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1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9"/>
  <sheetViews>
    <sheetView view="pageBreakPreview" topLeftCell="A184" zoomScale="91" zoomScaleNormal="90" zoomScaleSheetLayoutView="91"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8"/>
      <c r="E1" s="328"/>
      <c r="F1" s="328"/>
      <c r="G1" s="328"/>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2" t="s">
        <v>50</v>
      </c>
      <c r="B6" s="352"/>
      <c r="C6" s="352"/>
      <c r="D6" s="352"/>
      <c r="E6" s="352"/>
      <c r="F6" s="352"/>
      <c r="G6" s="125"/>
    </row>
    <row r="7" spans="1:7" s="12" customFormat="1" ht="21.75" customHeight="1" x14ac:dyDescent="0.45">
      <c r="A7" s="330" t="str">
        <f>'A1 Exploitation'!A8:F8</f>
        <v>Khezema Sousse</v>
      </c>
      <c r="B7" s="330"/>
      <c r="C7" s="330"/>
      <c r="D7" s="330"/>
      <c r="E7" s="330"/>
      <c r="F7" s="330"/>
      <c r="G7" s="125"/>
    </row>
    <row r="8" spans="1:7" s="12" customFormat="1" ht="24" x14ac:dyDescent="0.45">
      <c r="A8" s="14" t="s">
        <v>42</v>
      </c>
      <c r="B8" s="353" t="str">
        <f>'A1 Exploitation'!B9:F9</f>
        <v>Mme Meriam CHOUCHENE</v>
      </c>
      <c r="C8" s="353"/>
      <c r="D8" s="353"/>
      <c r="E8" s="353"/>
      <c r="F8" s="353"/>
      <c r="G8" s="125"/>
    </row>
    <row r="9" spans="1:7" s="12" customFormat="1" ht="24" x14ac:dyDescent="0.45">
      <c r="A9" s="15" t="s">
        <v>44</v>
      </c>
      <c r="B9" s="354" t="str">
        <f>'A1 Exploitation'!B10:F10</f>
        <v>Directeur magasin &amp; chefs rayons</v>
      </c>
      <c r="C9" s="354"/>
      <c r="D9" s="354"/>
      <c r="E9" s="354"/>
      <c r="F9" s="354"/>
      <c r="G9" s="125"/>
    </row>
    <row r="10" spans="1:7" s="12" customFormat="1" ht="24" x14ac:dyDescent="0.45">
      <c r="A10" s="14" t="s">
        <v>43</v>
      </c>
      <c r="B10" s="351">
        <f>'A1 Exploitation'!B11:F11</f>
        <v>43152</v>
      </c>
      <c r="C10" s="351"/>
      <c r="D10" s="351"/>
      <c r="E10" s="351"/>
      <c r="F10" s="351"/>
      <c r="G10" s="125"/>
    </row>
    <row r="11" spans="1:7" s="12" customFormat="1" ht="24" x14ac:dyDescent="0.45">
      <c r="A11" s="14" t="s">
        <v>294</v>
      </c>
      <c r="B11" s="355">
        <f>D199</f>
        <v>0.9107142857142857</v>
      </c>
      <c r="C11" s="355"/>
      <c r="D11" s="355"/>
      <c r="E11" s="355"/>
      <c r="F11" s="355"/>
      <c r="G11" s="125"/>
    </row>
    <row r="12" spans="1:7" s="12" customFormat="1" ht="22.5" x14ac:dyDescent="0.45">
      <c r="A12" s="11"/>
      <c r="D12" s="334"/>
      <c r="E12" s="334"/>
      <c r="F12" s="334"/>
      <c r="G12" s="334"/>
    </row>
    <row r="13" spans="1:7" s="12" customFormat="1" ht="11.25" customHeight="1" x14ac:dyDescent="0.3">
      <c r="A13" s="335" t="s">
        <v>30</v>
      </c>
      <c r="B13" s="336" t="s">
        <v>31</v>
      </c>
      <c r="C13" s="336"/>
      <c r="D13" s="336" t="s">
        <v>46</v>
      </c>
      <c r="E13" s="336" t="s">
        <v>190</v>
      </c>
      <c r="F13" s="336" t="s">
        <v>191</v>
      </c>
      <c r="G13" s="112"/>
    </row>
    <row r="14" spans="1:7" s="12" customFormat="1" ht="12.75" customHeight="1" x14ac:dyDescent="0.3">
      <c r="A14" s="335"/>
      <c r="B14" s="34" t="s">
        <v>34</v>
      </c>
      <c r="C14" s="34" t="s">
        <v>33</v>
      </c>
      <c r="D14" s="336"/>
      <c r="E14" s="336"/>
      <c r="F14" s="336"/>
      <c r="G14" s="127"/>
    </row>
    <row r="15" spans="1:7" x14ac:dyDescent="0.3">
      <c r="A15" s="17"/>
      <c r="B15" s="17"/>
      <c r="C15" s="17"/>
      <c r="D15" s="17"/>
    </row>
    <row r="16" spans="1:7" ht="19.5" x14ac:dyDescent="0.4">
      <c r="A16" s="359" t="s">
        <v>0</v>
      </c>
      <c r="B16" s="360"/>
      <c r="C16" s="360"/>
      <c r="D16" s="360"/>
      <c r="E16" s="360"/>
      <c r="F16" s="360"/>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1" t="s">
        <v>36</v>
      </c>
      <c r="B22" s="362"/>
      <c r="C22" s="363"/>
      <c r="D22" s="250">
        <f>SUM(B17:C21)</f>
        <v>10</v>
      </c>
    </row>
    <row r="23" spans="1:7" x14ac:dyDescent="0.3">
      <c r="A23" s="356" t="s">
        <v>295</v>
      </c>
      <c r="B23" s="357"/>
      <c r="C23" s="358"/>
      <c r="D23" s="33">
        <f>D22/(COUNT(B17:C21)*2)</f>
        <v>1</v>
      </c>
    </row>
    <row r="24" spans="1:7" s="22" customFormat="1" x14ac:dyDescent="0.3">
      <c r="A24" s="26"/>
      <c r="B24" s="27"/>
      <c r="C24" s="27"/>
      <c r="D24" s="28"/>
      <c r="G24" s="126"/>
    </row>
    <row r="25" spans="1:7" ht="19.5" x14ac:dyDescent="0.4">
      <c r="A25" s="364" t="s">
        <v>4</v>
      </c>
      <c r="B25" s="365"/>
      <c r="C25" s="365"/>
      <c r="D25" s="365"/>
      <c r="E25" s="365"/>
      <c r="F25" s="365"/>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6" t="s">
        <v>36</v>
      </c>
      <c r="B33" s="357"/>
      <c r="C33" s="358"/>
      <c r="D33" s="248">
        <f>SUM(B26:C32)</f>
        <v>14</v>
      </c>
    </row>
    <row r="34" spans="1:7" x14ac:dyDescent="0.3">
      <c r="A34" s="356" t="s">
        <v>295</v>
      </c>
      <c r="B34" s="357"/>
      <c r="C34" s="358"/>
      <c r="D34" s="33">
        <f>D33/(COUNT(B26:C32)*2)</f>
        <v>1</v>
      </c>
    </row>
    <row r="35" spans="1:7" s="22" customFormat="1" x14ac:dyDescent="0.3">
      <c r="A35" s="26"/>
      <c r="B35" s="27"/>
      <c r="C35" s="27"/>
      <c r="D35" s="28"/>
      <c r="G35" s="126"/>
    </row>
    <row r="36" spans="1:7" s="22" customFormat="1" ht="19.5" x14ac:dyDescent="0.4">
      <c r="A36" s="364" t="s">
        <v>219</v>
      </c>
      <c r="B36" s="365"/>
      <c r="C36" s="365"/>
      <c r="D36" s="365"/>
      <c r="E36" s="365"/>
      <c r="F36" s="365"/>
      <c r="G36" s="126"/>
    </row>
    <row r="37" spans="1:7" s="22" customFormat="1" ht="18" x14ac:dyDescent="0.35">
      <c r="A37" s="40" t="s">
        <v>97</v>
      </c>
      <c r="B37" s="94">
        <v>2</v>
      </c>
      <c r="C37" s="120" t="str">
        <f>IF(B37=0, -5, "0")</f>
        <v>0</v>
      </c>
      <c r="D37" s="95" t="s">
        <v>436</v>
      </c>
      <c r="E37" s="94"/>
      <c r="F37" s="94"/>
      <c r="G37" s="126"/>
    </row>
    <row r="38" spans="1:7" s="22" customFormat="1" x14ac:dyDescent="0.3">
      <c r="A38" s="17" t="s">
        <v>233</v>
      </c>
      <c r="B38" s="94">
        <v>2</v>
      </c>
      <c r="C38" s="94"/>
      <c r="D38" s="95"/>
      <c r="E38" s="94"/>
      <c r="F38" s="94"/>
      <c r="G38" s="126"/>
    </row>
    <row r="39" spans="1:7" s="22" customFormat="1" ht="33" x14ac:dyDescent="0.3">
      <c r="A39" s="17" t="s">
        <v>281</v>
      </c>
      <c r="B39" s="94">
        <v>0</v>
      </c>
      <c r="C39" s="94"/>
      <c r="D39" s="95" t="s">
        <v>437</v>
      </c>
      <c r="E39" s="95" t="s">
        <v>474</v>
      </c>
      <c r="F39" s="94" t="s">
        <v>357</v>
      </c>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6" t="s">
        <v>36</v>
      </c>
      <c r="B42" s="357"/>
      <c r="C42" s="358"/>
      <c r="D42" s="248">
        <f>SUM(B37:C41)</f>
        <v>8</v>
      </c>
      <c r="E42" s="13"/>
      <c r="F42" s="13"/>
      <c r="G42" s="126"/>
    </row>
    <row r="43" spans="1:7" s="22" customFormat="1" x14ac:dyDescent="0.3">
      <c r="A43" s="356" t="s">
        <v>295</v>
      </c>
      <c r="B43" s="357"/>
      <c r="C43" s="358"/>
      <c r="D43" s="33">
        <f>D42/(COUNT(B37:C41)*2)</f>
        <v>0.8</v>
      </c>
      <c r="E43" s="13"/>
      <c r="F43" s="13"/>
      <c r="G43" s="126"/>
    </row>
    <row r="44" spans="1:7" s="22" customFormat="1" x14ac:dyDescent="0.3">
      <c r="A44" s="47"/>
      <c r="B44" s="48"/>
      <c r="C44" s="48"/>
      <c r="D44" s="49"/>
      <c r="G44" s="126"/>
    </row>
    <row r="45" spans="1:7" ht="19.5" x14ac:dyDescent="0.4">
      <c r="A45" s="366" t="s">
        <v>21</v>
      </c>
      <c r="B45" s="367"/>
      <c r="C45" s="367"/>
      <c r="D45" s="367"/>
      <c r="E45" s="367"/>
      <c r="F45" s="367"/>
    </row>
    <row r="46" spans="1:7" ht="33" x14ac:dyDescent="0.3">
      <c r="A46" s="17" t="s">
        <v>270</v>
      </c>
      <c r="B46" s="94">
        <v>1</v>
      </c>
      <c r="C46" s="94"/>
      <c r="D46" s="95" t="s">
        <v>440</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438</v>
      </c>
      <c r="E50" s="94"/>
      <c r="F50" s="94"/>
    </row>
    <row r="51" spans="1:7" ht="33.75" x14ac:dyDescent="0.35">
      <c r="A51" s="40" t="s">
        <v>296</v>
      </c>
      <c r="B51" s="94">
        <v>1</v>
      </c>
      <c r="C51" s="120" t="str">
        <f>IF(B51=0, -5, "0")</f>
        <v>0</v>
      </c>
      <c r="D51" s="95" t="s">
        <v>439</v>
      </c>
      <c r="E51" s="94"/>
      <c r="F51" s="94" t="s">
        <v>357</v>
      </c>
    </row>
    <row r="52" spans="1:7" x14ac:dyDescent="0.3">
      <c r="A52" s="356" t="s">
        <v>36</v>
      </c>
      <c r="B52" s="357"/>
      <c r="C52" s="358"/>
      <c r="D52" s="248">
        <f>SUM(B46:C51)</f>
        <v>10</v>
      </c>
    </row>
    <row r="53" spans="1:7" x14ac:dyDescent="0.3">
      <c r="A53" s="356" t="s">
        <v>295</v>
      </c>
      <c r="B53" s="357"/>
      <c r="C53" s="358"/>
      <c r="D53" s="33">
        <f>D52/(COUNT(B46:C51)*2)</f>
        <v>0.83333333333333337</v>
      </c>
    </row>
    <row r="54" spans="1:7" s="22" customFormat="1" x14ac:dyDescent="0.3">
      <c r="A54" s="26"/>
      <c r="B54" s="27"/>
      <c r="C54" s="27"/>
      <c r="D54" s="28"/>
      <c r="G54" s="126"/>
    </row>
    <row r="55" spans="1:7" ht="19.5" x14ac:dyDescent="0.4">
      <c r="A55" s="364" t="s">
        <v>8</v>
      </c>
      <c r="B55" s="365"/>
      <c r="C55" s="365"/>
      <c r="D55" s="365"/>
      <c r="E55" s="365"/>
      <c r="F55" s="365"/>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441</v>
      </c>
      <c r="E58" s="95"/>
      <c r="F58" s="94" t="s">
        <v>357</v>
      </c>
    </row>
    <row r="59" spans="1:7" x14ac:dyDescent="0.3">
      <c r="A59" s="23" t="s">
        <v>92</v>
      </c>
      <c r="B59" s="94">
        <v>2</v>
      </c>
      <c r="C59" s="94"/>
      <c r="D59" s="98"/>
      <c r="E59" s="94"/>
      <c r="F59" s="94"/>
    </row>
    <row r="60" spans="1:7" ht="20.2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6" t="s">
        <v>36</v>
      </c>
      <c r="B63" s="357"/>
      <c r="C63" s="358"/>
      <c r="D63" s="248">
        <f>SUM(B56:C62)</f>
        <v>13</v>
      </c>
    </row>
    <row r="64" spans="1:7" x14ac:dyDescent="0.3">
      <c r="A64" s="356" t="s">
        <v>295</v>
      </c>
      <c r="B64" s="357"/>
      <c r="C64" s="358"/>
      <c r="D64" s="33">
        <f>D63/(COUNT(B56:C62)*2)</f>
        <v>0.9285714285714286</v>
      </c>
    </row>
    <row r="65" spans="1:7" s="22" customFormat="1" x14ac:dyDescent="0.3">
      <c r="A65" s="26"/>
      <c r="B65" s="27"/>
      <c r="C65" s="27"/>
      <c r="D65" s="28"/>
      <c r="G65" s="126"/>
    </row>
    <row r="66" spans="1:7" ht="19.5" x14ac:dyDescent="0.4">
      <c r="A66" s="364" t="s">
        <v>130</v>
      </c>
      <c r="B66" s="365"/>
      <c r="C66" s="365"/>
      <c r="D66" s="365"/>
      <c r="E66" s="365"/>
      <c r="F66" s="365"/>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18" customHeight="1"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95" t="s">
        <v>442</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6" t="s">
        <v>36</v>
      </c>
      <c r="B84" s="357"/>
      <c r="C84" s="358"/>
      <c r="D84" s="248">
        <f>SUM(B67:C83)</f>
        <v>21</v>
      </c>
    </row>
    <row r="85" spans="1:7" x14ac:dyDescent="0.3">
      <c r="A85" s="356" t="s">
        <v>295</v>
      </c>
      <c r="B85" s="357"/>
      <c r="C85" s="358"/>
      <c r="D85" s="33">
        <f>D84/(COUNT(B67:C83)*2)</f>
        <v>0.95454545454545459</v>
      </c>
    </row>
    <row r="86" spans="1:7" s="22" customFormat="1" x14ac:dyDescent="0.3">
      <c r="A86" s="26"/>
      <c r="B86" s="27"/>
      <c r="C86" s="27"/>
      <c r="D86" s="28"/>
      <c r="G86" s="126"/>
    </row>
    <row r="87" spans="1:7" ht="19.5" x14ac:dyDescent="0.4">
      <c r="A87" s="364" t="s">
        <v>211</v>
      </c>
      <c r="B87" s="365"/>
      <c r="C87" s="365"/>
      <c r="D87" s="365"/>
      <c r="E87" s="365"/>
      <c r="F87" s="365"/>
    </row>
    <row r="88" spans="1:7" ht="67.5" x14ac:dyDescent="0.4">
      <c r="A88" s="50" t="s">
        <v>273</v>
      </c>
      <c r="B88" s="110" t="s">
        <v>32</v>
      </c>
      <c r="C88" s="101"/>
      <c r="D88" s="95" t="s">
        <v>469</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443</v>
      </c>
      <c r="E94" s="94"/>
      <c r="F94" s="94"/>
    </row>
    <row r="95" spans="1:7" ht="33" x14ac:dyDescent="0.3">
      <c r="A95" s="20" t="s">
        <v>165</v>
      </c>
      <c r="B95" s="110">
        <v>1</v>
      </c>
      <c r="C95" s="94"/>
      <c r="D95" s="95" t="s">
        <v>444</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21.75" customHeight="1" x14ac:dyDescent="0.35">
      <c r="A99" s="46" t="s">
        <v>193</v>
      </c>
      <c r="B99" s="110">
        <v>2</v>
      </c>
      <c r="C99" s="120" t="str">
        <f>IF(B99=0, -5, "0")</f>
        <v>0</v>
      </c>
      <c r="D99" s="95" t="s">
        <v>445</v>
      </c>
      <c r="E99" s="94"/>
      <c r="F99" s="94"/>
    </row>
    <row r="100" spans="1:7" ht="18" x14ac:dyDescent="0.35">
      <c r="A100" s="45" t="s">
        <v>297</v>
      </c>
      <c r="B100" s="110">
        <v>2</v>
      </c>
      <c r="C100" s="120" t="str">
        <f>IF(B100=0, -5, "0")</f>
        <v>0</v>
      </c>
      <c r="D100" s="95" t="s">
        <v>446</v>
      </c>
      <c r="E100" s="94"/>
      <c r="F100" s="94"/>
    </row>
    <row r="101" spans="1:7" x14ac:dyDescent="0.3">
      <c r="A101" s="51" t="s">
        <v>232</v>
      </c>
      <c r="B101" s="110">
        <v>2</v>
      </c>
      <c r="C101" s="94"/>
      <c r="D101" s="95"/>
      <c r="E101" s="94"/>
      <c r="F101" s="94"/>
    </row>
    <row r="102" spans="1:7" x14ac:dyDescent="0.3">
      <c r="A102" s="356" t="s">
        <v>36</v>
      </c>
      <c r="B102" s="357"/>
      <c r="C102" s="358"/>
      <c r="D102" s="248">
        <f>SUM(B88:C101)</f>
        <v>25</v>
      </c>
    </row>
    <row r="103" spans="1:7" x14ac:dyDescent="0.3">
      <c r="A103" s="356" t="s">
        <v>295</v>
      </c>
      <c r="B103" s="357"/>
      <c r="C103" s="358"/>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4" t="s">
        <v>212</v>
      </c>
      <c r="B106" s="365"/>
      <c r="C106" s="365"/>
      <c r="D106" s="365"/>
      <c r="E106" s="365"/>
      <c r="F106" s="36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1" customHeight="1" x14ac:dyDescent="0.4">
      <c r="A111" s="21" t="s">
        <v>248</v>
      </c>
      <c r="B111" s="110">
        <v>2</v>
      </c>
      <c r="C111" s="101"/>
      <c r="D111" s="107"/>
      <c r="E111" s="94"/>
      <c r="F111" s="94"/>
      <c r="G111" s="126"/>
    </row>
    <row r="112" spans="1:7" s="22" customFormat="1" ht="24" customHeight="1"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6" t="s">
        <v>36</v>
      </c>
      <c r="B118" s="357"/>
      <c r="C118" s="358"/>
      <c r="D118" s="248">
        <f>SUM(B107:C117)</f>
        <v>22</v>
      </c>
      <c r="E118" s="13"/>
      <c r="F118" s="13"/>
      <c r="G118" s="126"/>
    </row>
    <row r="119" spans="1:7" s="22" customFormat="1" x14ac:dyDescent="0.3">
      <c r="A119" s="356" t="s">
        <v>295</v>
      </c>
      <c r="B119" s="357"/>
      <c r="C119" s="358"/>
      <c r="D119" s="33">
        <f>D118/(COUNT(B107:C117)*2)</f>
        <v>1</v>
      </c>
      <c r="E119" s="13"/>
      <c r="F119" s="13"/>
      <c r="G119" s="126"/>
    </row>
    <row r="120" spans="1:7" s="22" customFormat="1" x14ac:dyDescent="0.3">
      <c r="A120" s="26"/>
      <c r="B120" s="27"/>
      <c r="C120" s="27"/>
      <c r="D120" s="28"/>
      <c r="G120" s="126"/>
    </row>
    <row r="121" spans="1:7" ht="19.5" x14ac:dyDescent="0.4">
      <c r="A121" s="364" t="s">
        <v>185</v>
      </c>
      <c r="B121" s="365"/>
      <c r="C121" s="365"/>
      <c r="D121" s="365"/>
      <c r="E121" s="365"/>
      <c r="F121" s="365"/>
    </row>
    <row r="122" spans="1:7" ht="33" x14ac:dyDescent="0.3">
      <c r="A122" s="44" t="s">
        <v>275</v>
      </c>
      <c r="B122" s="111">
        <v>1</v>
      </c>
      <c r="C122" s="94"/>
      <c r="D122" s="113" t="s">
        <v>447</v>
      </c>
      <c r="E122" s="113"/>
      <c r="F122" s="94" t="s">
        <v>357</v>
      </c>
    </row>
    <row r="123" spans="1:7" x14ac:dyDescent="0.3">
      <c r="A123" s="44" t="s">
        <v>272</v>
      </c>
      <c r="B123" s="111">
        <v>2</v>
      </c>
      <c r="C123" s="94"/>
      <c r="D123" s="95"/>
      <c r="E123" s="95"/>
      <c r="F123" s="94"/>
    </row>
    <row r="124" spans="1:7" ht="34.5" x14ac:dyDescent="0.4">
      <c r="A124" s="17" t="s">
        <v>293</v>
      </c>
      <c r="B124" s="111">
        <v>1</v>
      </c>
      <c r="C124" s="101"/>
      <c r="D124" s="95" t="s">
        <v>448</v>
      </c>
      <c r="E124" s="95"/>
      <c r="F124" s="94" t="s">
        <v>356</v>
      </c>
    </row>
    <row r="125" spans="1:7" ht="34.5" x14ac:dyDescent="0.4">
      <c r="A125" s="20" t="s">
        <v>247</v>
      </c>
      <c r="B125" s="111">
        <v>1</v>
      </c>
      <c r="C125" s="101"/>
      <c r="D125" s="95" t="s">
        <v>449</v>
      </c>
      <c r="E125" s="95"/>
      <c r="F125" s="94" t="s">
        <v>357</v>
      </c>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450</v>
      </c>
      <c r="E128" s="95"/>
      <c r="F128" s="94"/>
    </row>
    <row r="129" spans="1:7" ht="66" x14ac:dyDescent="0.3">
      <c r="A129" s="20" t="s">
        <v>166</v>
      </c>
      <c r="B129" s="111">
        <v>1</v>
      </c>
      <c r="C129" s="121"/>
      <c r="D129" s="95" t="s">
        <v>451</v>
      </c>
      <c r="E129" s="95"/>
      <c r="F129" s="94" t="s">
        <v>357</v>
      </c>
    </row>
    <row r="130" spans="1:7" ht="19.5" customHeight="1" x14ac:dyDescent="0.35">
      <c r="A130" s="43" t="s">
        <v>194</v>
      </c>
      <c r="B130" s="111">
        <v>2</v>
      </c>
      <c r="C130" s="120" t="str">
        <f>IF(B130=0, -5, "0")</f>
        <v>0</v>
      </c>
      <c r="D130" s="95" t="s">
        <v>452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95" t="s">
        <v>470</v>
      </c>
      <c r="E132" s="102"/>
      <c r="F132" s="94"/>
    </row>
    <row r="133" spans="1:7" x14ac:dyDescent="0.3">
      <c r="A133" s="356" t="s">
        <v>36</v>
      </c>
      <c r="B133" s="357"/>
      <c r="C133" s="358"/>
      <c r="D133" s="248">
        <f>SUM(B122:C132)</f>
        <v>18</v>
      </c>
    </row>
    <row r="134" spans="1:7" x14ac:dyDescent="0.3">
      <c r="A134" s="356" t="s">
        <v>295</v>
      </c>
      <c r="B134" s="357"/>
      <c r="C134" s="358"/>
      <c r="D134" s="32">
        <f>D133/(COUNT(B122:C132)*2)</f>
        <v>0.81818181818181823</v>
      </c>
    </row>
    <row r="135" spans="1:7" s="22" customFormat="1" x14ac:dyDescent="0.3">
      <c r="A135" s="26"/>
      <c r="B135" s="27"/>
      <c r="C135" s="27"/>
      <c r="D135" s="31"/>
      <c r="G135" s="126"/>
    </row>
    <row r="136" spans="1:7" ht="19.5" x14ac:dyDescent="0.4">
      <c r="A136" s="364" t="s">
        <v>71</v>
      </c>
      <c r="B136" s="365"/>
      <c r="C136" s="365"/>
      <c r="D136" s="365"/>
      <c r="E136" s="365"/>
      <c r="F136" s="36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148.5" x14ac:dyDescent="0.3">
      <c r="A140" s="52" t="s">
        <v>278</v>
      </c>
      <c r="B140" s="110">
        <v>0</v>
      </c>
      <c r="C140" s="95"/>
      <c r="D140" s="129" t="s">
        <v>473</v>
      </c>
      <c r="E140" s="95" t="s">
        <v>453</v>
      </c>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56" t="s">
        <v>36</v>
      </c>
      <c r="B149" s="357"/>
      <c r="C149" s="358"/>
      <c r="D149" s="248">
        <f>SUM(B137:C148)</f>
        <v>22</v>
      </c>
    </row>
    <row r="150" spans="1:7" x14ac:dyDescent="0.3">
      <c r="A150" s="356" t="s">
        <v>295</v>
      </c>
      <c r="B150" s="357"/>
      <c r="C150" s="358"/>
      <c r="D150" s="33">
        <f>D149/(COUNT(B137:C148)*2)</f>
        <v>0.91666666666666663</v>
      </c>
    </row>
    <row r="151" spans="1:7" s="22" customFormat="1" x14ac:dyDescent="0.3">
      <c r="A151" s="26"/>
      <c r="B151" s="27"/>
      <c r="C151" s="27"/>
      <c r="D151" s="28"/>
      <c r="G151" s="126"/>
    </row>
    <row r="152" spans="1:7" ht="19.5" x14ac:dyDescent="0.4">
      <c r="A152" s="364" t="s">
        <v>217</v>
      </c>
      <c r="B152" s="365"/>
      <c r="C152" s="365"/>
      <c r="D152" s="365"/>
      <c r="E152" s="365"/>
      <c r="F152" s="365"/>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56" t="s">
        <v>36</v>
      </c>
      <c r="B161" s="362"/>
      <c r="C161" s="363"/>
      <c r="D161" s="250">
        <f>SUM(B153:C160)</f>
        <v>16</v>
      </c>
    </row>
    <row r="162" spans="1:7" x14ac:dyDescent="0.3">
      <c r="A162" s="356" t="s">
        <v>295</v>
      </c>
      <c r="B162" s="357"/>
      <c r="C162" s="358"/>
      <c r="D162" s="33">
        <f>D161/(COUNT(B153:C160)*2)</f>
        <v>1</v>
      </c>
    </row>
    <row r="163" spans="1:7" s="22" customFormat="1" x14ac:dyDescent="0.3">
      <c r="A163" s="26"/>
      <c r="B163" s="27"/>
      <c r="C163" s="29"/>
      <c r="D163" s="30"/>
      <c r="G163" s="126"/>
    </row>
    <row r="164" spans="1:7" ht="19.5" x14ac:dyDescent="0.4">
      <c r="A164" s="364" t="s">
        <v>77</v>
      </c>
      <c r="B164" s="365"/>
      <c r="C164" s="365"/>
      <c r="D164" s="365"/>
      <c r="E164" s="365"/>
      <c r="F164" s="365"/>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66" x14ac:dyDescent="0.3">
      <c r="A167" s="44" t="s">
        <v>215</v>
      </c>
      <c r="B167" s="94">
        <v>1</v>
      </c>
      <c r="C167" s="94"/>
      <c r="D167" s="95" t="s">
        <v>454</v>
      </c>
      <c r="E167" s="94"/>
      <c r="F167" s="94" t="s">
        <v>357</v>
      </c>
    </row>
    <row r="168" spans="1:7" x14ac:dyDescent="0.3">
      <c r="A168" s="17" t="s">
        <v>86</v>
      </c>
      <c r="B168" s="94">
        <v>2</v>
      </c>
      <c r="C168" s="94"/>
      <c r="D168" s="94"/>
      <c r="E168" s="95"/>
      <c r="F168" s="94"/>
    </row>
    <row r="169" spans="1:7" x14ac:dyDescent="0.3">
      <c r="A169" s="356" t="s">
        <v>36</v>
      </c>
      <c r="B169" s="357"/>
      <c r="C169" s="358"/>
      <c r="D169" s="248">
        <f>SUM(B165:C168)</f>
        <v>7</v>
      </c>
    </row>
    <row r="170" spans="1:7" x14ac:dyDescent="0.3">
      <c r="A170" s="356" t="s">
        <v>295</v>
      </c>
      <c r="B170" s="357"/>
      <c r="C170" s="358"/>
      <c r="D170" s="33">
        <f>D169/(COUNT(B165:C168)*2)</f>
        <v>0.875</v>
      </c>
    </row>
    <row r="171" spans="1:7" s="22" customFormat="1" x14ac:dyDescent="0.3">
      <c r="A171" s="26"/>
      <c r="B171" s="27"/>
      <c r="C171" s="27"/>
      <c r="D171" s="28"/>
      <c r="G171" s="126"/>
    </row>
    <row r="172" spans="1:7" ht="19.5" x14ac:dyDescent="0.4">
      <c r="A172" s="368" t="s">
        <v>17</v>
      </c>
      <c r="B172" s="369"/>
      <c r="C172" s="369"/>
      <c r="D172" s="369"/>
      <c r="E172" s="369"/>
      <c r="F172" s="369"/>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6" t="s">
        <v>36</v>
      </c>
      <c r="B177" s="357"/>
      <c r="C177" s="358"/>
      <c r="D177" s="248">
        <f>SUM(B173:C176)</f>
        <v>8</v>
      </c>
    </row>
    <row r="178" spans="1:7" x14ac:dyDescent="0.3">
      <c r="A178" s="356" t="s">
        <v>295</v>
      </c>
      <c r="B178" s="357"/>
      <c r="C178" s="358"/>
      <c r="D178" s="33">
        <f>D177/(COUNT(B173:C176)*2)</f>
        <v>1</v>
      </c>
    </row>
    <row r="179" spans="1:7" s="22" customFormat="1" x14ac:dyDescent="0.3">
      <c r="A179" s="26"/>
      <c r="B179" s="27"/>
      <c r="C179" s="27"/>
      <c r="D179" s="28"/>
      <c r="G179" s="126"/>
    </row>
    <row r="180" spans="1:7" ht="19.5" x14ac:dyDescent="0.4">
      <c r="A180" s="364" t="s">
        <v>78</v>
      </c>
      <c r="B180" s="365"/>
      <c r="C180" s="365"/>
      <c r="D180" s="365"/>
      <c r="E180" s="365"/>
      <c r="F180" s="365"/>
    </row>
    <row r="181" spans="1:7" ht="49.5" x14ac:dyDescent="0.3">
      <c r="A181" s="44" t="s">
        <v>315</v>
      </c>
      <c r="B181" s="94">
        <v>0</v>
      </c>
      <c r="C181" s="94"/>
      <c r="D181" s="95" t="s">
        <v>455</v>
      </c>
      <c r="E181" s="95" t="s">
        <v>471</v>
      </c>
      <c r="F181" s="94" t="s">
        <v>357</v>
      </c>
    </row>
    <row r="182" spans="1:7" ht="33" x14ac:dyDescent="0.3">
      <c r="A182" s="52" t="s">
        <v>220</v>
      </c>
      <c r="B182" s="94">
        <v>1</v>
      </c>
      <c r="C182" s="94"/>
      <c r="D182" s="95" t="s">
        <v>456</v>
      </c>
      <c r="E182" s="69"/>
      <c r="F182" s="94" t="s">
        <v>357</v>
      </c>
    </row>
    <row r="183" spans="1:7" ht="33" x14ac:dyDescent="0.3">
      <c r="A183" s="17" t="s">
        <v>88</v>
      </c>
      <c r="B183" s="94">
        <v>1</v>
      </c>
      <c r="C183" s="94"/>
      <c r="D183" s="95" t="s">
        <v>457</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6" t="s">
        <v>36</v>
      </c>
      <c r="B186" s="357"/>
      <c r="C186" s="358"/>
      <c r="D186" s="248">
        <f>SUM(B181:C185)</f>
        <v>6</v>
      </c>
    </row>
    <row r="187" spans="1:7" x14ac:dyDescent="0.3">
      <c r="A187" s="356" t="s">
        <v>295</v>
      </c>
      <c r="B187" s="357"/>
      <c r="C187" s="358"/>
      <c r="D187" s="33">
        <f>D186/(COUNT(B181:C185)*2)</f>
        <v>0.6</v>
      </c>
    </row>
    <row r="188" spans="1:7" s="22" customFormat="1" x14ac:dyDescent="0.3">
      <c r="A188" s="26"/>
      <c r="B188" s="27"/>
      <c r="C188" s="27"/>
      <c r="D188" s="28"/>
      <c r="G188" s="126"/>
    </row>
    <row r="189" spans="1:7" ht="19.5" x14ac:dyDescent="0.4">
      <c r="A189" s="364" t="s">
        <v>216</v>
      </c>
      <c r="B189" s="365"/>
      <c r="C189" s="365"/>
      <c r="D189" s="365"/>
      <c r="E189" s="365"/>
      <c r="F189" s="365"/>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54.75" customHeight="1" x14ac:dyDescent="0.3">
      <c r="A192" s="20" t="s">
        <v>311</v>
      </c>
      <c r="B192" s="94">
        <v>0</v>
      </c>
      <c r="C192" s="94"/>
      <c r="D192" s="95" t="s">
        <v>458</v>
      </c>
      <c r="E192" s="95" t="s">
        <v>459</v>
      </c>
      <c r="F192" s="94" t="s">
        <v>356</v>
      </c>
    </row>
    <row r="193" spans="1:6" x14ac:dyDescent="0.3">
      <c r="A193" s="53" t="s">
        <v>189</v>
      </c>
      <c r="B193" s="94">
        <v>2</v>
      </c>
      <c r="C193" s="94"/>
      <c r="D193" s="94"/>
      <c r="E193" s="94"/>
      <c r="F193" s="94"/>
    </row>
    <row r="194" spans="1:6" x14ac:dyDescent="0.3">
      <c r="A194" s="356" t="s">
        <v>36</v>
      </c>
      <c r="B194" s="357"/>
      <c r="C194" s="358"/>
      <c r="D194" s="54">
        <f>SUM(B190:C193)</f>
        <v>4</v>
      </c>
    </row>
    <row r="195" spans="1:6" x14ac:dyDescent="0.3">
      <c r="A195" s="356" t="s">
        <v>295</v>
      </c>
      <c r="B195" s="357"/>
      <c r="C195" s="358"/>
      <c r="D195" s="33">
        <f>D194/(COUNT(B190:C193)*2)</f>
        <v>0.66666666666666663</v>
      </c>
    </row>
    <row r="197" spans="1:6" ht="18" x14ac:dyDescent="0.35">
      <c r="A197" s="64" t="s">
        <v>472</v>
      </c>
      <c r="B197" s="63"/>
      <c r="C197" s="63"/>
      <c r="D197" s="296">
        <v>0.5</v>
      </c>
      <c r="E197" s="287"/>
      <c r="F197" s="288"/>
    </row>
    <row r="198" spans="1:6" ht="22.5" x14ac:dyDescent="0.3">
      <c r="A198" s="35" t="s">
        <v>45</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0.9107142857142857</v>
      </c>
    </row>
  </sheetData>
  <sheetProtection algorithmName="SHA-512" hashValue="Py7HX/mj/bT7paI40poXmRq0uIydyCDWnjXWl+ECTaq2CucPr1zuINuV8LfXdlQGleFK9NIgzVisFA1zQk72iw==" saltValue="B12v2iMQaK5JYZO4okvkB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549"/>
  <sheetViews>
    <sheetView view="pageBreakPreview" topLeftCell="A529" zoomScale="60" zoomScaleNormal="100" workbookViewId="0">
      <selection activeCell="G535" sqref="G53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8"/>
      <c r="E1" s="328"/>
      <c r="F1" s="328"/>
      <c r="G1" s="328"/>
    </row>
    <row r="2" spans="1:7" ht="24" x14ac:dyDescent="0.45">
      <c r="C2" s="24">
        <v>1</v>
      </c>
      <c r="D2" s="274"/>
      <c r="E2" s="125"/>
      <c r="F2" s="199"/>
      <c r="G2" s="125"/>
    </row>
    <row r="3" spans="1:7" ht="24" x14ac:dyDescent="0.45">
      <c r="C3" s="24">
        <v>2</v>
      </c>
      <c r="D3" s="274"/>
      <c r="E3" s="125"/>
      <c r="F3" s="199"/>
      <c r="G3" s="125"/>
    </row>
    <row r="4" spans="1:7" ht="24" x14ac:dyDescent="0.45">
      <c r="C4" s="24" t="s">
        <v>32</v>
      </c>
      <c r="D4" s="274"/>
      <c r="E4" s="125"/>
      <c r="F4" s="199"/>
      <c r="G4" s="125"/>
    </row>
    <row r="5" spans="1:7" ht="24" x14ac:dyDescent="0.45">
      <c r="D5" s="274"/>
      <c r="E5" s="125"/>
      <c r="F5" s="199"/>
      <c r="G5" s="125"/>
    </row>
    <row r="6" spans="1:7" ht="24" x14ac:dyDescent="0.45">
      <c r="D6" s="274"/>
      <c r="E6" s="125"/>
      <c r="F6" s="199"/>
      <c r="G6" s="125"/>
    </row>
    <row r="7" spans="1:7" ht="24.75" x14ac:dyDescent="0.45">
      <c r="A7" s="329" t="s">
        <v>179</v>
      </c>
      <c r="B7" s="329"/>
      <c r="C7" s="329"/>
      <c r="D7" s="329"/>
      <c r="E7" s="329"/>
      <c r="F7" s="329"/>
      <c r="G7" s="125"/>
    </row>
    <row r="8" spans="1:7" ht="29.25" x14ac:dyDescent="0.45">
      <c r="A8" s="330" t="str">
        <f>'Page de garde'!D18</f>
        <v>Khezema Sousse</v>
      </c>
      <c r="B8" s="330"/>
      <c r="C8" s="330"/>
      <c r="D8" s="330"/>
      <c r="E8" s="330"/>
      <c r="F8" s="330"/>
      <c r="G8" s="125"/>
    </row>
    <row r="9" spans="1:7" ht="24" x14ac:dyDescent="0.45">
      <c r="A9" s="14" t="s">
        <v>42</v>
      </c>
      <c r="B9" s="331" t="s">
        <v>484</v>
      </c>
      <c r="C9" s="331"/>
      <c r="D9" s="331"/>
      <c r="E9" s="331"/>
      <c r="F9" s="331"/>
      <c r="G9" s="125"/>
    </row>
    <row r="10" spans="1:7" ht="24" x14ac:dyDescent="0.45">
      <c r="A10" s="15" t="s">
        <v>44</v>
      </c>
      <c r="B10" s="332" t="s">
        <v>485</v>
      </c>
      <c r="C10" s="332"/>
      <c r="D10" s="332"/>
      <c r="E10" s="332"/>
      <c r="F10" s="332"/>
      <c r="G10" s="125"/>
    </row>
    <row r="11" spans="1:7" ht="24" x14ac:dyDescent="0.45">
      <c r="A11" s="14" t="s">
        <v>43</v>
      </c>
      <c r="B11" s="327">
        <v>43259</v>
      </c>
      <c r="C11" s="327"/>
      <c r="D11" s="327"/>
      <c r="E11" s="327"/>
      <c r="F11" s="327"/>
      <c r="G11" s="125"/>
    </row>
    <row r="12" spans="1:7" ht="24" x14ac:dyDescent="0.45">
      <c r="A12" s="14" t="s">
        <v>239</v>
      </c>
      <c r="B12" s="333">
        <f>D549</f>
        <v>0.88782051282051277</v>
      </c>
      <c r="C12" s="333"/>
      <c r="D12" s="333"/>
      <c r="E12" s="333"/>
      <c r="F12" s="333"/>
      <c r="G12" s="125"/>
    </row>
    <row r="13" spans="1:7" ht="22.5" x14ac:dyDescent="0.45">
      <c r="D13" s="334"/>
      <c r="E13" s="334"/>
      <c r="F13" s="334"/>
      <c r="G13" s="33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43259</v>
      </c>
      <c r="B16" s="188"/>
      <c r="C16" s="188"/>
      <c r="D16" s="188"/>
      <c r="E16" s="188"/>
      <c r="F16" s="202"/>
    </row>
    <row r="17" spans="1:8" ht="16.5" customHeight="1" x14ac:dyDescent="0.3">
      <c r="A17" s="335" t="s">
        <v>30</v>
      </c>
      <c r="B17" s="336" t="s">
        <v>31</v>
      </c>
      <c r="C17" s="336"/>
      <c r="D17" s="336" t="s">
        <v>46</v>
      </c>
      <c r="E17" s="337" t="s">
        <v>310</v>
      </c>
      <c r="F17" s="337" t="s">
        <v>358</v>
      </c>
    </row>
    <row r="18" spans="1:8" ht="16.5" customHeight="1" x14ac:dyDescent="0.3">
      <c r="A18" s="335"/>
      <c r="B18" s="41" t="s">
        <v>34</v>
      </c>
      <c r="C18" s="41" t="s">
        <v>33</v>
      </c>
      <c r="D18" s="336"/>
      <c r="E18" s="337"/>
      <c r="F18" s="33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v>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45" x14ac:dyDescent="0.3">
      <c r="A32" s="70" t="s">
        <v>152</v>
      </c>
      <c r="B32" s="130">
        <v>2</v>
      </c>
      <c r="C32" s="130"/>
      <c r="D32" s="137"/>
      <c r="E32" s="95"/>
      <c r="F32" s="204"/>
    </row>
    <row r="33" spans="1:7" ht="30" x14ac:dyDescent="0.3">
      <c r="A33" s="4" t="s">
        <v>51</v>
      </c>
      <c r="B33" s="130">
        <v>2</v>
      </c>
      <c r="C33" s="131"/>
      <c r="D33" s="240"/>
      <c r="E33" s="95"/>
      <c r="F33" s="204"/>
    </row>
    <row r="34" spans="1:7" ht="82.5" x14ac:dyDescent="0.3">
      <c r="A34" s="216" t="s">
        <v>153</v>
      </c>
      <c r="B34" s="130">
        <v>2</v>
      </c>
      <c r="C34" s="218"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38" t="s">
        <v>379</v>
      </c>
      <c r="B38" s="339"/>
      <c r="C38" s="339"/>
      <c r="D38" s="339"/>
      <c r="E38" s="339"/>
      <c r="F38" s="340"/>
    </row>
    <row r="39" spans="1:7" ht="30.75" customHeight="1" x14ac:dyDescent="0.3">
      <c r="A39" s="4" t="s">
        <v>361</v>
      </c>
      <c r="B39" s="130">
        <v>2</v>
      </c>
      <c r="C39" s="130"/>
      <c r="D39" s="95"/>
      <c r="E39" s="95"/>
      <c r="F39" s="204"/>
    </row>
    <row r="40" spans="1:7" ht="30.75" customHeight="1" x14ac:dyDescent="0.3">
      <c r="A40" s="70" t="s">
        <v>381</v>
      </c>
      <c r="B40" s="130">
        <v>2</v>
      </c>
      <c r="C40" s="130"/>
      <c r="D40" s="95"/>
      <c r="E40" s="95"/>
      <c r="F40" s="204"/>
    </row>
    <row r="41" spans="1:7" ht="45" x14ac:dyDescent="0.3">
      <c r="A41" s="4" t="s">
        <v>249</v>
      </c>
      <c r="B41" s="280" t="str">
        <f>IF(D41=1, 2, IF(AND(D41&lt;1,D41&gt;0), 1, "0"))</f>
        <v>0</v>
      </c>
      <c r="C41" s="130"/>
      <c r="D41" s="281" t="str">
        <f>IFERROR(E41/F41,"N.A")</f>
        <v>N.A</v>
      </c>
      <c r="E41" s="299">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43259</v>
      </c>
      <c r="B49" s="124"/>
      <c r="C49" s="135"/>
      <c r="D49" s="124"/>
    </row>
    <row r="50" spans="1:7" x14ac:dyDescent="0.3">
      <c r="A50" s="335" t="s">
        <v>30</v>
      </c>
      <c r="B50" s="336" t="s">
        <v>31</v>
      </c>
      <c r="C50" s="336"/>
      <c r="D50" s="336" t="s">
        <v>46</v>
      </c>
      <c r="E50" s="337" t="s">
        <v>310</v>
      </c>
      <c r="F50" s="337" t="s">
        <v>360</v>
      </c>
      <c r="G50" s="127"/>
    </row>
    <row r="51" spans="1:7" x14ac:dyDescent="0.3">
      <c r="A51" s="335"/>
      <c r="B51" s="41" t="s">
        <v>34</v>
      </c>
      <c r="C51" s="41" t="s">
        <v>33</v>
      </c>
      <c r="D51" s="336"/>
      <c r="E51" s="337"/>
      <c r="F51" s="337"/>
    </row>
    <row r="52" spans="1:7" x14ac:dyDescent="0.3">
      <c r="A52" s="196" t="s">
        <v>58</v>
      </c>
      <c r="B52" s="197"/>
      <c r="C52" s="197"/>
      <c r="D52" s="197"/>
      <c r="E52" s="197"/>
      <c r="F52" s="197"/>
    </row>
    <row r="53" spans="1:7" x14ac:dyDescent="0.3">
      <c r="A53" s="10" t="s">
        <v>99</v>
      </c>
      <c r="B53" s="130">
        <v>2</v>
      </c>
      <c r="C53" s="130"/>
      <c r="D53" s="138"/>
      <c r="E53" s="95"/>
      <c r="F53" s="204"/>
    </row>
    <row r="54" spans="1:7" ht="30" x14ac:dyDescent="0.3">
      <c r="A54" s="18" t="s">
        <v>229</v>
      </c>
      <c r="B54" s="130">
        <v>2</v>
      </c>
      <c r="C54" s="130"/>
      <c r="D54" s="138"/>
      <c r="E54" s="95"/>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17.25" x14ac:dyDescent="0.35">
      <c r="A59" s="260" t="s">
        <v>7</v>
      </c>
      <c r="B59" s="130">
        <v>2</v>
      </c>
      <c r="C59" s="136" t="str">
        <f>IF(B59=0, -10, IF(B59=1, -5, "0"))</f>
        <v>0</v>
      </c>
      <c r="D59" s="129"/>
      <c r="E59" s="95"/>
      <c r="F59" s="204"/>
    </row>
    <row r="60" spans="1:7" x14ac:dyDescent="0.3">
      <c r="A60" s="7" t="s">
        <v>26</v>
      </c>
      <c r="B60" s="130">
        <v>2</v>
      </c>
      <c r="C60" s="148"/>
      <c r="D60" s="129"/>
      <c r="E60" s="95"/>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5"/>
      <c r="F66" s="204"/>
    </row>
    <row r="67" spans="1:7" x14ac:dyDescent="0.3">
      <c r="A67" s="8" t="s">
        <v>110</v>
      </c>
      <c r="B67" s="130">
        <v>2</v>
      </c>
      <c r="C67" s="130"/>
      <c r="D67" s="113"/>
      <c r="E67" s="95"/>
      <c r="F67" s="204"/>
    </row>
    <row r="68" spans="1:7" ht="17.25" x14ac:dyDescent="0.35">
      <c r="A68" s="262"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ht="30"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300"/>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38</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0" t="s">
        <v>55</v>
      </c>
      <c r="B89" s="130">
        <v>2</v>
      </c>
      <c r="C89" s="136" t="str">
        <f>IF(B89=0, -10, IF(B89=1, -5, "0"))</f>
        <v>0</v>
      </c>
      <c r="D89" s="129"/>
      <c r="E89" s="95"/>
      <c r="F89" s="204"/>
    </row>
    <row r="90" spans="1:7" ht="30" customHeight="1" x14ac:dyDescent="0.3">
      <c r="A90" s="8" t="s">
        <v>222</v>
      </c>
      <c r="B90" s="130">
        <v>2</v>
      </c>
      <c r="C90" s="130"/>
      <c r="D90" s="129"/>
      <c r="E90" s="95"/>
      <c r="F90" s="204"/>
    </row>
    <row r="91" spans="1:7" x14ac:dyDescent="0.3">
      <c r="A91" s="264" t="s">
        <v>375</v>
      </c>
      <c r="B91" s="130">
        <v>2</v>
      </c>
      <c r="C91" s="136" t="str">
        <f>IF(B91=0, -10, "0")</f>
        <v>0</v>
      </c>
      <c r="D91" s="220"/>
      <c r="E91" s="116"/>
      <c r="F91" s="204"/>
      <c r="G91" s="127"/>
    </row>
    <row r="92" spans="1:7" x14ac:dyDescent="0.3">
      <c r="A92" s="70" t="s">
        <v>384</v>
      </c>
      <c r="B92" s="130">
        <v>2</v>
      </c>
      <c r="C92" s="218"/>
      <c r="D92" s="147"/>
      <c r="E92" s="116"/>
      <c r="F92" s="204"/>
    </row>
    <row r="93" spans="1:7" ht="30" x14ac:dyDescent="0.3">
      <c r="A93" s="4" t="s">
        <v>359</v>
      </c>
      <c r="B93" s="130">
        <v>2</v>
      </c>
      <c r="C93" s="130"/>
      <c r="D93" s="129"/>
      <c r="E93" s="95"/>
      <c r="F93" s="204"/>
    </row>
    <row r="94" spans="1:7" x14ac:dyDescent="0.3">
      <c r="A94" s="338" t="s">
        <v>379</v>
      </c>
      <c r="B94" s="339"/>
      <c r="C94" s="339"/>
      <c r="D94" s="339"/>
      <c r="E94" s="339"/>
      <c r="F94" s="340"/>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66" customHeight="1" x14ac:dyDescent="0.3">
      <c r="A98" s="219" t="s">
        <v>392</v>
      </c>
      <c r="B98" s="130">
        <v>0</v>
      </c>
      <c r="C98" s="213"/>
      <c r="D98" s="223" t="s">
        <v>486</v>
      </c>
      <c r="E98" s="116"/>
      <c r="F98" s="204"/>
      <c r="G98" s="127"/>
    </row>
    <row r="99" spans="1:7" s="112" customFormat="1" ht="42.75" customHeight="1" x14ac:dyDescent="0.3">
      <c r="A99" s="219" t="s">
        <v>249</v>
      </c>
      <c r="B99" s="280">
        <f>IF(D99=1, 2, IF(AND(D99&lt;1,D99&gt;0), 1, "0"))</f>
        <v>2</v>
      </c>
      <c r="C99" s="213"/>
      <c r="D99" s="281">
        <f>IFERROR(E99/F99,"N.A")</f>
        <v>1</v>
      </c>
      <c r="E99" s="299">
        <f>COUNTIF('A1 Exploitation'!F53:F98,"ok")</f>
        <v>3</v>
      </c>
      <c r="F99" s="283">
        <f>COUNTA('A1 Exploitation'!F53:F98)</f>
        <v>3</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74</v>
      </c>
    </row>
    <row r="103" spans="1:7" ht="18" x14ac:dyDescent="0.35">
      <c r="A103" s="42" t="s">
        <v>199</v>
      </c>
      <c r="B103" s="152"/>
      <c r="C103" s="153"/>
      <c r="D103" s="144">
        <f>D102/(COUNT(B88:C93,B53:C60,B65:C83,B95:C99)*2)</f>
        <v>0.97368421052631582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43259</v>
      </c>
      <c r="B106" s="124"/>
      <c r="C106" s="135"/>
      <c r="D106" s="124"/>
    </row>
    <row r="107" spans="1:7" x14ac:dyDescent="0.3">
      <c r="A107" s="335" t="s">
        <v>30</v>
      </c>
      <c r="B107" s="336" t="s">
        <v>31</v>
      </c>
      <c r="C107" s="336"/>
      <c r="D107" s="336" t="s">
        <v>46</v>
      </c>
      <c r="E107" s="337" t="s">
        <v>310</v>
      </c>
      <c r="F107" s="337" t="s">
        <v>360</v>
      </c>
    </row>
    <row r="108" spans="1:7" x14ac:dyDescent="0.3">
      <c r="A108" s="335"/>
      <c r="B108" s="41" t="s">
        <v>34</v>
      </c>
      <c r="C108" s="41" t="s">
        <v>33</v>
      </c>
      <c r="D108" s="336"/>
      <c r="E108" s="337"/>
      <c r="F108" s="33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ht="30" x14ac:dyDescent="0.3">
      <c r="A114" s="10" t="s">
        <v>158</v>
      </c>
      <c r="B114" s="130">
        <v>2</v>
      </c>
      <c r="C114" s="130"/>
      <c r="D114" s="123"/>
      <c r="E114" s="95"/>
      <c r="F114" s="204"/>
    </row>
    <row r="115" spans="1:6" ht="17.25" x14ac:dyDescent="0.35">
      <c r="A115" s="260" t="s">
        <v>55</v>
      </c>
      <c r="B115" s="130">
        <v>2</v>
      </c>
      <c r="C115" s="136" t="str">
        <f>IF(B115=0, -10, IF(B115=1, -5, "0"))</f>
        <v>0</v>
      </c>
      <c r="D115" s="95"/>
      <c r="E115" s="95"/>
      <c r="F115" s="204"/>
    </row>
    <row r="116" spans="1:6" x14ac:dyDescent="0.3">
      <c r="A116" s="7" t="s">
        <v>118</v>
      </c>
      <c r="B116" s="130">
        <v>2</v>
      </c>
      <c r="C116" s="148"/>
      <c r="D116" s="95"/>
      <c r="E116" s="95"/>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301"/>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16"/>
      <c r="F122" s="204"/>
    </row>
    <row r="123" spans="1:6" x14ac:dyDescent="0.3">
      <c r="A123" s="70" t="s">
        <v>253</v>
      </c>
      <c r="B123" s="130">
        <v>2</v>
      </c>
      <c r="C123" s="130"/>
      <c r="D123" s="156"/>
      <c r="E123" s="116"/>
      <c r="F123" s="204"/>
    </row>
    <row r="124" spans="1:6" ht="33" x14ac:dyDescent="0.3">
      <c r="A124" s="4" t="s">
        <v>59</v>
      </c>
      <c r="B124" s="130">
        <v>1</v>
      </c>
      <c r="C124" s="130"/>
      <c r="D124" s="157" t="s">
        <v>487</v>
      </c>
      <c r="E124" s="95"/>
      <c r="F124" s="204"/>
    </row>
    <row r="125" spans="1:6" ht="30" x14ac:dyDescent="0.3">
      <c r="A125" s="209" t="s">
        <v>159</v>
      </c>
      <c r="B125" s="130">
        <v>2</v>
      </c>
      <c r="C125" s="13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ht="49.5" x14ac:dyDescent="0.3">
      <c r="A128" s="4" t="s">
        <v>170</v>
      </c>
      <c r="B128" s="130">
        <v>0</v>
      </c>
      <c r="C128" s="131"/>
      <c r="D128" s="95" t="s">
        <v>488</v>
      </c>
      <c r="E128" s="95" t="s">
        <v>490</v>
      </c>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1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300"/>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16"/>
      <c r="F143" s="204"/>
      <c r="G143" s="127"/>
    </row>
    <row r="144" spans="1:7" x14ac:dyDescent="0.3">
      <c r="A144" s="4" t="s">
        <v>131</v>
      </c>
      <c r="B144" s="130">
        <v>2</v>
      </c>
      <c r="C144" s="130"/>
      <c r="D144" s="113"/>
      <c r="E144" s="95"/>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5"/>
      <c r="F146" s="204"/>
    </row>
    <row r="147" spans="1:7" s="112" customFormat="1" ht="66" x14ac:dyDescent="0.3">
      <c r="A147" s="238" t="s">
        <v>404</v>
      </c>
      <c r="B147" s="130">
        <v>1</v>
      </c>
      <c r="C147" s="150" t="str">
        <f>IF(B147=0, -5, "0")</f>
        <v>0</v>
      </c>
      <c r="D147" s="116" t="s">
        <v>489</v>
      </c>
      <c r="E147" s="116"/>
      <c r="F147" s="204"/>
      <c r="G147" s="127"/>
    </row>
    <row r="148" spans="1:7" s="112" customFormat="1" ht="18" customHeight="1" x14ac:dyDescent="0.35">
      <c r="A148" s="341" t="s">
        <v>379</v>
      </c>
      <c r="B148" s="342"/>
      <c r="C148" s="342"/>
      <c r="D148" s="34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0.5</v>
      </c>
      <c r="E153" s="299">
        <f>COUNTIF('A1 Exploitation'!F110:F152,"ok")</f>
        <v>1</v>
      </c>
      <c r="F153" s="283">
        <f>COUNTA('A1 Exploitation'!F110:F152)</f>
        <v>2</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0.9285714285714286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43259</v>
      </c>
      <c r="B161" s="124"/>
      <c r="C161" s="135"/>
      <c r="D161" s="127"/>
    </row>
    <row r="162" spans="1:7" x14ac:dyDescent="0.3">
      <c r="A162" s="335" t="s">
        <v>30</v>
      </c>
      <c r="B162" s="336" t="s">
        <v>31</v>
      </c>
      <c r="C162" s="336"/>
      <c r="D162" s="336" t="s">
        <v>46</v>
      </c>
      <c r="E162" s="337" t="s">
        <v>310</v>
      </c>
      <c r="F162" s="337" t="s">
        <v>360</v>
      </c>
      <c r="G162" s="127"/>
    </row>
    <row r="163" spans="1:7" x14ac:dyDescent="0.3">
      <c r="A163" s="335"/>
      <c r="B163" s="41" t="s">
        <v>34</v>
      </c>
      <c r="C163" s="41" t="s">
        <v>33</v>
      </c>
      <c r="D163" s="336"/>
      <c r="E163" s="337"/>
      <c r="F163" s="337"/>
    </row>
    <row r="164" spans="1:7" x14ac:dyDescent="0.3">
      <c r="A164" s="196" t="s">
        <v>58</v>
      </c>
      <c r="B164" s="197"/>
      <c r="C164" s="197"/>
      <c r="D164" s="197"/>
      <c r="E164" s="197"/>
      <c r="F164" s="197"/>
    </row>
    <row r="165" spans="1:7" ht="49.5" x14ac:dyDescent="0.3">
      <c r="A165" s="7" t="s">
        <v>119</v>
      </c>
      <c r="B165" s="130">
        <v>0</v>
      </c>
      <c r="C165" s="130"/>
      <c r="D165" s="95" t="s">
        <v>491</v>
      </c>
      <c r="E165" s="95" t="s">
        <v>492</v>
      </c>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ht="66" x14ac:dyDescent="0.3">
      <c r="A169" s="7" t="s">
        <v>171</v>
      </c>
      <c r="B169" s="130">
        <v>0</v>
      </c>
      <c r="C169" s="130"/>
      <c r="D169" s="95" t="s">
        <v>494</v>
      </c>
      <c r="E169" s="95" t="s">
        <v>495</v>
      </c>
      <c r="F169" s="204"/>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10</v>
      </c>
    </row>
    <row r="173" spans="1:7" x14ac:dyDescent="0.3">
      <c r="A173" s="5" t="s">
        <v>35</v>
      </c>
      <c r="B173" s="132"/>
      <c r="C173" s="133"/>
      <c r="D173" s="134">
        <f>D172/(COUNT(B165:C171)*2)</f>
        <v>0.7142857142857143</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83.25" x14ac:dyDescent="0.35">
      <c r="A182" s="260" t="s">
        <v>223</v>
      </c>
      <c r="B182" s="130">
        <v>0</v>
      </c>
      <c r="C182" s="136">
        <f>IF(B182=0, -10, IF(B182=1, -5, "0"))</f>
        <v>-10</v>
      </c>
      <c r="D182" s="157" t="s">
        <v>493</v>
      </c>
      <c r="E182" s="95" t="s">
        <v>416</v>
      </c>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59.25" customHeight="1" x14ac:dyDescent="0.35">
      <c r="A186" s="266" t="s">
        <v>186</v>
      </c>
      <c r="B186" s="130">
        <v>0</v>
      </c>
      <c r="C186" s="136">
        <f>IF(B186=0, -10, "0")</f>
        <v>-10</v>
      </c>
      <c r="D186" s="157" t="s">
        <v>496</v>
      </c>
      <c r="E186" s="95" t="s">
        <v>497</v>
      </c>
      <c r="F186" s="204"/>
    </row>
    <row r="187" spans="1:7" x14ac:dyDescent="0.3">
      <c r="A187" s="70" t="s">
        <v>251</v>
      </c>
      <c r="B187" s="130">
        <v>2</v>
      </c>
      <c r="C187" s="130"/>
      <c r="D187" s="116"/>
      <c r="E187" s="95"/>
      <c r="F187" s="204"/>
    </row>
    <row r="188" spans="1:7" ht="21" customHeight="1" x14ac:dyDescent="0.3">
      <c r="A188" s="70" t="s">
        <v>170</v>
      </c>
      <c r="B188" s="130">
        <v>2</v>
      </c>
      <c r="C188" s="130"/>
      <c r="D188" s="116" t="s">
        <v>417</v>
      </c>
      <c r="E188" s="95"/>
      <c r="F188" s="204"/>
      <c r="G188" s="127"/>
    </row>
    <row r="189" spans="1:7" ht="21" customHeight="1" x14ac:dyDescent="0.35">
      <c r="A189" s="191" t="s">
        <v>399</v>
      </c>
      <c r="B189" s="130">
        <v>2</v>
      </c>
      <c r="C189" s="130"/>
      <c r="D189" s="116"/>
      <c r="E189" s="300"/>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61.5" customHeight="1" x14ac:dyDescent="0.3">
      <c r="A194" s="264" t="s">
        <v>388</v>
      </c>
      <c r="B194" s="130">
        <v>2</v>
      </c>
      <c r="C194" s="136" t="str">
        <f>IF(B194=0, -10, "0")</f>
        <v>0</v>
      </c>
      <c r="D194" s="116"/>
      <c r="E194" s="116"/>
      <c r="F194" s="204"/>
      <c r="G194" s="127"/>
    </row>
    <row r="195" spans="1:7" s="112" customFormat="1" ht="20.25" customHeight="1" x14ac:dyDescent="0.3">
      <c r="A195" s="344" t="s">
        <v>379</v>
      </c>
      <c r="B195" s="344"/>
      <c r="C195" s="344"/>
      <c r="D195" s="344"/>
      <c r="E195" s="344"/>
      <c r="F195" s="344"/>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280" t="str">
        <f>IF(D200=1, 2, IF(AND(D200&lt;1,D200&gt;0), 1, "0"))</f>
        <v>0</v>
      </c>
      <c r="C200" s="130"/>
      <c r="D200" s="281">
        <f>IFERROR(E200/F200,"N.A")</f>
        <v>0</v>
      </c>
      <c r="E200" s="299">
        <f>COUNTIF('A1 Exploitation'!F165:F199,"ok")</f>
        <v>0</v>
      </c>
      <c r="F200" s="283">
        <f>COUNTA('A1 Exploitation'!F165:F199)</f>
        <v>2</v>
      </c>
      <c r="G200" s="127"/>
    </row>
    <row r="201" spans="1:7" x14ac:dyDescent="0.3">
      <c r="A201" s="59" t="s">
        <v>36</v>
      </c>
      <c r="B201" s="59"/>
      <c r="C201" s="59"/>
      <c r="D201" s="59">
        <f>SUM(B176:C194,B196:C200)</f>
        <v>22</v>
      </c>
    </row>
    <row r="202" spans="1:7" x14ac:dyDescent="0.3">
      <c r="A202" s="5" t="s">
        <v>35</v>
      </c>
      <c r="B202" s="132"/>
      <c r="C202" s="133"/>
      <c r="D202" s="134">
        <f>D201/(COUNT(B176:C194,B196:C200)*2)</f>
        <v>0.44</v>
      </c>
    </row>
    <row r="203" spans="1:7" x14ac:dyDescent="0.3">
      <c r="A203" s="145"/>
      <c r="B203" s="124"/>
      <c r="C203" s="135"/>
      <c r="D203" s="124"/>
    </row>
    <row r="204" spans="1:7" ht="18" x14ac:dyDescent="0.35">
      <c r="A204" s="42" t="s">
        <v>126</v>
      </c>
      <c r="B204" s="152"/>
      <c r="C204" s="153"/>
      <c r="D204" s="143">
        <f>SUM(D172,D201)</f>
        <v>32</v>
      </c>
    </row>
    <row r="205" spans="1:7" ht="18" x14ac:dyDescent="0.35">
      <c r="A205" s="42" t="s">
        <v>201</v>
      </c>
      <c r="B205" s="152"/>
      <c r="C205" s="153"/>
      <c r="D205" s="144">
        <f>D204/(COUNT(B165:C171,B176:C194,B196:C200)*2)</f>
        <v>0.5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43259</v>
      </c>
      <c r="B208" s="124"/>
      <c r="C208" s="135"/>
      <c r="D208" s="124"/>
    </row>
    <row r="209" spans="1:7" x14ac:dyDescent="0.3">
      <c r="A209" s="335" t="s">
        <v>30</v>
      </c>
      <c r="B209" s="336" t="s">
        <v>31</v>
      </c>
      <c r="C209" s="336"/>
      <c r="D209" s="336" t="s">
        <v>46</v>
      </c>
      <c r="E209" s="337" t="s">
        <v>310</v>
      </c>
      <c r="F209" s="337" t="s">
        <v>360</v>
      </c>
      <c r="G209" s="127"/>
    </row>
    <row r="210" spans="1:7" x14ac:dyDescent="0.3">
      <c r="A210" s="335"/>
      <c r="B210" s="41" t="s">
        <v>34</v>
      </c>
      <c r="C210" s="41" t="s">
        <v>33</v>
      </c>
      <c r="D210" s="336"/>
      <c r="E210" s="337"/>
      <c r="F210" s="337"/>
    </row>
    <row r="211" spans="1:7" ht="18" x14ac:dyDescent="0.3">
      <c r="A211" s="194" t="s">
        <v>145</v>
      </c>
      <c r="B211" s="195"/>
      <c r="C211" s="195"/>
      <c r="D211" s="195"/>
      <c r="E211" s="195"/>
      <c r="F211" s="197"/>
    </row>
    <row r="212" spans="1:7" ht="33" x14ac:dyDescent="0.3">
      <c r="A212" s="7" t="s">
        <v>53</v>
      </c>
      <c r="B212" s="130">
        <v>0</v>
      </c>
      <c r="C212" s="130"/>
      <c r="D212" s="95" t="s">
        <v>498</v>
      </c>
      <c r="E212" s="95" t="s">
        <v>499</v>
      </c>
      <c r="F212" s="204"/>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6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45"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x14ac:dyDescent="0.3">
      <c r="A238" s="209" t="s">
        <v>66</v>
      </c>
      <c r="B238" s="130">
        <v>2</v>
      </c>
      <c r="C238" s="150" t="str">
        <f>IF(B238=0, -5, "0")</f>
        <v>0</v>
      </c>
      <c r="D238" s="242"/>
      <c r="E238" s="95"/>
      <c r="F238" s="204"/>
      <c r="G238" s="127"/>
    </row>
    <row r="239" spans="1:7" ht="19.5" customHeight="1" x14ac:dyDescent="0.35">
      <c r="A239" s="191" t="s">
        <v>397</v>
      </c>
      <c r="B239" s="130">
        <v>2</v>
      </c>
      <c r="C239" s="131"/>
      <c r="D239" s="95"/>
      <c r="E239" s="300"/>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30" customHeight="1"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44" t="s">
        <v>379</v>
      </c>
      <c r="B256" s="344"/>
      <c r="C256" s="344"/>
      <c r="D256" s="344"/>
      <c r="E256" s="344"/>
      <c r="F256" s="344"/>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ht="30"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280">
        <f>IF(D261=1, 2, IF(AND(D261&lt;1,D261&gt;0), 1, "0"))</f>
        <v>2</v>
      </c>
      <c r="C261" s="140"/>
      <c r="D261" s="281">
        <f>IFERROR(E261/F261,"N.A")</f>
        <v>1</v>
      </c>
      <c r="E261" s="299">
        <f>COUNTIF('A1 Exploitation'!F212:F260,"ok")</f>
        <v>4</v>
      </c>
      <c r="F261" s="283">
        <f>COUNTA('A1 Exploitation'!F212:F260)</f>
        <v>4</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43259</v>
      </c>
      <c r="B269" s="124"/>
      <c r="C269" s="135"/>
      <c r="D269" s="124"/>
      <c r="E269" s="214"/>
      <c r="F269" s="206"/>
      <c r="G269" s="214"/>
    </row>
    <row r="270" spans="1:7" s="16" customFormat="1" x14ac:dyDescent="0.3">
      <c r="A270" s="335" t="s">
        <v>30</v>
      </c>
      <c r="B270" s="336" t="s">
        <v>31</v>
      </c>
      <c r="C270" s="336"/>
      <c r="D270" s="336" t="s">
        <v>46</v>
      </c>
      <c r="E270" s="337" t="s">
        <v>310</v>
      </c>
      <c r="F270" s="337" t="s">
        <v>360</v>
      </c>
      <c r="G270" s="214"/>
    </row>
    <row r="271" spans="1:7" s="16" customFormat="1" x14ac:dyDescent="0.3">
      <c r="A271" s="335"/>
      <c r="B271" s="41" t="s">
        <v>34</v>
      </c>
      <c r="C271" s="41" t="s">
        <v>33</v>
      </c>
      <c r="D271" s="336"/>
      <c r="E271" s="337"/>
      <c r="F271" s="33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18" x14ac:dyDescent="0.3">
      <c r="A274" s="7" t="s">
        <v>135</v>
      </c>
      <c r="B274" s="130">
        <v>2</v>
      </c>
      <c r="C274" s="130"/>
      <c r="D274" s="154"/>
      <c r="E274" s="116"/>
      <c r="F274" s="204"/>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0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24</v>
      </c>
      <c r="E285" s="214"/>
      <c r="F285" s="206"/>
      <c r="G285" s="214"/>
    </row>
    <row r="286" spans="1:7" s="16" customFormat="1" x14ac:dyDescent="0.3">
      <c r="A286" s="5" t="s">
        <v>35</v>
      </c>
      <c r="B286" s="132"/>
      <c r="C286" s="133"/>
      <c r="D286" s="134">
        <f>D285/(COUNT(B273:C284)*2)</f>
        <v>1</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x14ac:dyDescent="0.3">
      <c r="A290" s="4" t="s">
        <v>183</v>
      </c>
      <c r="B290" s="130">
        <v>2</v>
      </c>
      <c r="C290" s="130"/>
      <c r="D290" s="156"/>
      <c r="E290" s="116"/>
      <c r="F290" s="204"/>
      <c r="G290" s="214"/>
    </row>
    <row r="291" spans="1:7" s="16" customFormat="1" x14ac:dyDescent="0.3">
      <c r="A291" s="269" t="s">
        <v>405</v>
      </c>
      <c r="B291" s="130">
        <v>2</v>
      </c>
      <c r="C291" s="136" t="str">
        <f>IF(B291=0, -10, "0")</f>
        <v>0</v>
      </c>
      <c r="D291" s="243"/>
      <c r="E291" s="116"/>
      <c r="F291" s="204"/>
      <c r="G291" s="214"/>
    </row>
    <row r="292" spans="1:7" s="16" customFormat="1" x14ac:dyDescent="0.3">
      <c r="A292" s="70" t="s">
        <v>268</v>
      </c>
      <c r="B292" s="130">
        <v>2</v>
      </c>
      <c r="C292" s="130"/>
      <c r="D292" s="165"/>
      <c r="E292" s="116"/>
      <c r="F292" s="204"/>
      <c r="G292" s="214"/>
    </row>
    <row r="293" spans="1:7" s="16" customFormat="1" x14ac:dyDescent="0.3">
      <c r="A293" s="70" t="s">
        <v>136</v>
      </c>
      <c r="B293" s="130">
        <v>2</v>
      </c>
      <c r="C293" s="130"/>
      <c r="D293" s="156"/>
      <c r="E293" s="116"/>
      <c r="F293" s="204"/>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300"/>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45" t="s">
        <v>396</v>
      </c>
      <c r="B308" s="346"/>
      <c r="C308" s="346"/>
      <c r="D308" s="346"/>
      <c r="E308" s="346"/>
      <c r="F308" s="347"/>
      <c r="G308" s="214"/>
    </row>
    <row r="309" spans="1:7" s="16" customFormat="1" ht="30" customHeight="1" x14ac:dyDescent="0.3">
      <c r="A309" s="58" t="s">
        <v>361</v>
      </c>
      <c r="B309" s="130">
        <v>2</v>
      </c>
      <c r="C309" s="213"/>
      <c r="D309" s="165"/>
      <c r="E309" s="116"/>
      <c r="F309" s="204"/>
      <c r="G309" s="214"/>
    </row>
    <row r="310" spans="1:7" s="16" customFormat="1" x14ac:dyDescent="0.3">
      <c r="A310" s="55" t="s">
        <v>386</v>
      </c>
      <c r="B310" s="130">
        <v>2</v>
      </c>
      <c r="C310" s="213"/>
      <c r="D310" s="165"/>
      <c r="E310" s="116"/>
      <c r="F310" s="204"/>
      <c r="G310" s="214"/>
    </row>
    <row r="311" spans="1:7" s="16" customFormat="1" ht="30" x14ac:dyDescent="0.3">
      <c r="A311" s="219" t="s">
        <v>391</v>
      </c>
      <c r="B311" s="130">
        <v>2</v>
      </c>
      <c r="C311" s="213"/>
      <c r="D311" s="165"/>
      <c r="E311" s="116"/>
      <c r="F311" s="204"/>
      <c r="G311" s="214"/>
    </row>
    <row r="312" spans="1:7" s="16" customFormat="1" x14ac:dyDescent="0.3">
      <c r="A312" s="219" t="s">
        <v>392</v>
      </c>
      <c r="B312" s="130">
        <v>2</v>
      </c>
      <c r="C312" s="213"/>
      <c r="D312" s="165"/>
      <c r="E312" s="116"/>
      <c r="F312" s="204"/>
      <c r="G312" s="214"/>
    </row>
    <row r="313" spans="1:7" s="16" customFormat="1" ht="45" x14ac:dyDescent="0.3">
      <c r="A313" s="56" t="s">
        <v>249</v>
      </c>
      <c r="B313" s="280">
        <f>IF(D313=1, 2, IF(AND(D313&lt;1,D313&gt;0), 1, "0"))</f>
        <v>2</v>
      </c>
      <c r="C313" s="140"/>
      <c r="D313" s="281">
        <f>IFERROR(E313/F313,"N.A")</f>
        <v>1</v>
      </c>
      <c r="E313" s="299">
        <f>COUNTIF('A1 Exploitation'!F273:F312,"ok")</f>
        <v>1</v>
      </c>
      <c r="F313" s="283">
        <f>COUNTA('A1 Exploitation'!F273:F312)</f>
        <v>1</v>
      </c>
      <c r="G313" s="214"/>
    </row>
    <row r="314" spans="1:7" s="16" customFormat="1" x14ac:dyDescent="0.3">
      <c r="A314" s="5" t="s">
        <v>36</v>
      </c>
      <c r="B314" s="5"/>
      <c r="C314" s="5"/>
      <c r="D314" s="5">
        <f>SUM(B289:C307,B309:C313)</f>
        <v>48</v>
      </c>
      <c r="E314" s="214"/>
      <c r="F314" s="206"/>
      <c r="G314" s="214"/>
    </row>
    <row r="315" spans="1:7" s="16" customFormat="1" x14ac:dyDescent="0.3">
      <c r="A315" s="5" t="s">
        <v>35</v>
      </c>
      <c r="B315" s="132"/>
      <c r="C315" s="133"/>
      <c r="D315" s="134">
        <f>D314/(COUNT(B289:C307,B309:C313)*2)</f>
        <v>1</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72</v>
      </c>
      <c r="E317" s="214"/>
      <c r="F317" s="206"/>
      <c r="G317" s="214"/>
    </row>
    <row r="318" spans="1:7" s="16" customFormat="1" ht="18" x14ac:dyDescent="0.35">
      <c r="A318" s="42" t="s">
        <v>203</v>
      </c>
      <c r="B318" s="152"/>
      <c r="C318" s="153"/>
      <c r="D318" s="144">
        <f>D317/(COUNT(B273:C284,B289:C307,B309:C313)*2)</f>
        <v>1</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43259</v>
      </c>
      <c r="B321" s="124"/>
      <c r="C321" s="135"/>
      <c r="D321" s="127"/>
    </row>
    <row r="322" spans="1:7" x14ac:dyDescent="0.3">
      <c r="A322" s="335" t="s">
        <v>30</v>
      </c>
      <c r="B322" s="336" t="s">
        <v>31</v>
      </c>
      <c r="C322" s="336"/>
      <c r="D322" s="336" t="s">
        <v>46</v>
      </c>
      <c r="E322" s="337" t="s">
        <v>310</v>
      </c>
      <c r="F322" s="337" t="s">
        <v>360</v>
      </c>
      <c r="G322" s="127"/>
    </row>
    <row r="323" spans="1:7" x14ac:dyDescent="0.3">
      <c r="A323" s="335"/>
      <c r="B323" s="41" t="s">
        <v>34</v>
      </c>
      <c r="C323" s="41" t="s">
        <v>33</v>
      </c>
      <c r="D323" s="336"/>
      <c r="E323" s="337"/>
      <c r="F323" s="337"/>
      <c r="G323" s="127"/>
    </row>
    <row r="324" spans="1:7" ht="18" x14ac:dyDescent="0.3">
      <c r="A324" s="194" t="s">
        <v>19</v>
      </c>
      <c r="B324" s="195"/>
      <c r="C324" s="195"/>
      <c r="D324" s="195"/>
      <c r="E324" s="195"/>
      <c r="F324" s="197"/>
      <c r="G324" s="127"/>
    </row>
    <row r="325" spans="1:7" ht="49.5" x14ac:dyDescent="0.3">
      <c r="A325" s="6" t="s">
        <v>6</v>
      </c>
      <c r="B325" s="130">
        <v>0</v>
      </c>
      <c r="C325" s="130"/>
      <c r="D325" s="95" t="s">
        <v>500</v>
      </c>
      <c r="E325" s="95" t="s">
        <v>501</v>
      </c>
      <c r="F325" s="204"/>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18" x14ac:dyDescent="0.35">
      <c r="A340" s="210" t="s">
        <v>318</v>
      </c>
      <c r="B340" s="130">
        <v>2</v>
      </c>
      <c r="C340" s="150" t="str">
        <f>IF(B340=0, -5, "0")</f>
        <v>0</v>
      </c>
      <c r="D340" s="167"/>
      <c r="E340" s="95"/>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45" t="s">
        <v>379</v>
      </c>
      <c r="B349" s="346"/>
      <c r="C349" s="346"/>
      <c r="D349" s="346"/>
      <c r="E349" s="346"/>
      <c r="F349" s="346"/>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16"/>
      <c r="F351" s="204"/>
      <c r="G351" s="127"/>
    </row>
    <row r="352" spans="1:7" s="112" customFormat="1" ht="99" x14ac:dyDescent="0.3">
      <c r="A352" s="219" t="s">
        <v>392</v>
      </c>
      <c r="B352" s="130">
        <v>0</v>
      </c>
      <c r="C352" s="131"/>
      <c r="D352" s="116" t="s">
        <v>502</v>
      </c>
      <c r="E352" s="116" t="s">
        <v>503</v>
      </c>
      <c r="F352" s="204"/>
      <c r="G352" s="127"/>
    </row>
    <row r="353" spans="1:7" ht="45" x14ac:dyDescent="0.3">
      <c r="A353" s="56" t="s">
        <v>249</v>
      </c>
      <c r="B353" s="280">
        <f>IF(D353=1, 2, IF(AND(D353&lt;1,D353&gt;0), 1, "0"))</f>
        <v>2</v>
      </c>
      <c r="C353" s="130"/>
      <c r="D353" s="281">
        <f>IFERROR(E353/F353,"N.A")</f>
        <v>1</v>
      </c>
      <c r="E353" s="299">
        <f>COUNTIF('A1 Exploitation'!F325:F352,"ok")</f>
        <v>3</v>
      </c>
      <c r="F353" s="283">
        <f>COUNTA('A1 Exploitation'!F325:F352)</f>
        <v>3</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43259</v>
      </c>
      <c r="B361" s="124"/>
      <c r="C361" s="135"/>
      <c r="D361" s="124"/>
    </row>
    <row r="362" spans="1:7" x14ac:dyDescent="0.3">
      <c r="A362" s="335" t="s">
        <v>30</v>
      </c>
      <c r="B362" s="336" t="s">
        <v>31</v>
      </c>
      <c r="C362" s="336"/>
      <c r="D362" s="336" t="s">
        <v>46</v>
      </c>
      <c r="E362" s="337" t="s">
        <v>310</v>
      </c>
      <c r="F362" s="337" t="s">
        <v>360</v>
      </c>
      <c r="G362" s="127"/>
    </row>
    <row r="363" spans="1:7" x14ac:dyDescent="0.3">
      <c r="A363" s="335"/>
      <c r="B363" s="41" t="s">
        <v>34</v>
      </c>
      <c r="C363" s="41" t="s">
        <v>33</v>
      </c>
      <c r="D363" s="336"/>
      <c r="E363" s="337"/>
      <c r="F363" s="337"/>
    </row>
    <row r="364" spans="1:7" ht="18" x14ac:dyDescent="0.3">
      <c r="A364" s="194" t="s">
        <v>12</v>
      </c>
      <c r="B364" s="195"/>
      <c r="C364" s="195"/>
      <c r="D364" s="195"/>
      <c r="E364" s="195"/>
      <c r="F364" s="197"/>
    </row>
    <row r="365" spans="1:7" ht="66" x14ac:dyDescent="0.3">
      <c r="A365" s="70" t="s">
        <v>99</v>
      </c>
      <c r="B365" s="130">
        <v>0</v>
      </c>
      <c r="C365" s="130"/>
      <c r="D365" s="113" t="s">
        <v>504</v>
      </c>
      <c r="E365" s="95" t="s">
        <v>492</v>
      </c>
      <c r="F365" s="204"/>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5"/>
      <c r="F377" s="204"/>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8" t="s">
        <v>101</v>
      </c>
      <c r="B381" s="130">
        <v>2</v>
      </c>
      <c r="C381" s="13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44" t="s">
        <v>379</v>
      </c>
      <c r="B383" s="344"/>
      <c r="C383" s="344"/>
      <c r="D383" s="344"/>
      <c r="E383" s="344"/>
      <c r="F383" s="344"/>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280">
        <f>IF(D386=1, 2, IF(AND(D386&lt;1,D386&gt;0), 1, "0"))</f>
        <v>1</v>
      </c>
      <c r="C386" s="130"/>
      <c r="D386" s="281">
        <f>IFERROR(E386/F386,"N.A")</f>
        <v>0.5</v>
      </c>
      <c r="E386" s="299">
        <f>COUNTIF('A1 Exploitation'!F365:F385,"ok")</f>
        <v>1</v>
      </c>
      <c r="F386" s="283">
        <f>COUNTA('A1 Exploitation'!F365:F385)</f>
        <v>2</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43259</v>
      </c>
      <c r="B394" s="124"/>
      <c r="C394" s="135"/>
      <c r="D394" s="127"/>
      <c r="G394" s="127"/>
    </row>
    <row r="395" spans="1:7" x14ac:dyDescent="0.3">
      <c r="A395" s="335" t="s">
        <v>30</v>
      </c>
      <c r="B395" s="336" t="s">
        <v>31</v>
      </c>
      <c r="C395" s="336"/>
      <c r="D395" s="336" t="s">
        <v>46</v>
      </c>
      <c r="E395" s="337" t="s">
        <v>310</v>
      </c>
      <c r="F395" s="337" t="s">
        <v>360</v>
      </c>
      <c r="G395" s="127"/>
    </row>
    <row r="396" spans="1:7" x14ac:dyDescent="0.3">
      <c r="A396" s="335"/>
      <c r="B396" s="41" t="s">
        <v>34</v>
      </c>
      <c r="C396" s="41" t="s">
        <v>33</v>
      </c>
      <c r="D396" s="336"/>
      <c r="E396" s="337"/>
      <c r="F396" s="33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98.75" x14ac:dyDescent="0.35">
      <c r="A411" s="261" t="s">
        <v>55</v>
      </c>
      <c r="B411" s="130">
        <v>0</v>
      </c>
      <c r="C411" s="136">
        <f>IF(B411=0, -10, IF(B411=1, -5, "0"))</f>
        <v>-10</v>
      </c>
      <c r="D411" s="95" t="s">
        <v>505</v>
      </c>
      <c r="E411" s="95" t="s">
        <v>506</v>
      </c>
      <c r="F411" s="204"/>
      <c r="G411" s="127"/>
    </row>
    <row r="412" spans="1:7" ht="82.5" x14ac:dyDescent="0.3">
      <c r="A412" s="4" t="s">
        <v>225</v>
      </c>
      <c r="B412" s="130">
        <v>0</v>
      </c>
      <c r="C412" s="130"/>
      <c r="D412" s="95" t="s">
        <v>507</v>
      </c>
      <c r="E412" s="95" t="s">
        <v>508</v>
      </c>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ht="30"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44" t="s">
        <v>379</v>
      </c>
      <c r="B435" s="344"/>
      <c r="C435" s="344"/>
      <c r="D435" s="344"/>
      <c r="E435" s="344"/>
      <c r="F435" s="344"/>
      <c r="G435" s="12"/>
    </row>
    <row r="436" spans="1:7" ht="26.25" customHeight="1" x14ac:dyDescent="0.3">
      <c r="A436" s="70" t="s">
        <v>361</v>
      </c>
      <c r="B436" s="130">
        <v>2</v>
      </c>
      <c r="C436" s="130"/>
      <c r="D436" s="129"/>
      <c r="E436" s="95"/>
      <c r="F436" s="204"/>
      <c r="G436" s="233"/>
    </row>
    <row r="437" spans="1:7" ht="30" x14ac:dyDescent="0.3">
      <c r="A437" s="10" t="s">
        <v>391</v>
      </c>
      <c r="B437" s="130">
        <v>2</v>
      </c>
      <c r="C437" s="130"/>
      <c r="D437" s="129"/>
      <c r="E437" s="95"/>
      <c r="F437" s="204"/>
      <c r="G437" s="12"/>
    </row>
    <row r="438" spans="1:7" x14ac:dyDescent="0.3">
      <c r="A438" s="10" t="s">
        <v>392</v>
      </c>
      <c r="B438" s="130">
        <v>2</v>
      </c>
      <c r="C438" s="150" t="str">
        <f>IF(B438=0, -5, "0")</f>
        <v>0</v>
      </c>
      <c r="D438" s="129"/>
      <c r="E438" s="95"/>
      <c r="F438" s="204"/>
      <c r="G438" s="12"/>
    </row>
    <row r="439" spans="1:7" ht="45" x14ac:dyDescent="0.3">
      <c r="A439" s="4" t="s">
        <v>249</v>
      </c>
      <c r="B439" s="280">
        <f>IF(D439=1, 2, IF(AND(D439&lt;1,D439&gt;0), 1, "0"))</f>
        <v>2</v>
      </c>
      <c r="C439" s="130"/>
      <c r="D439" s="281">
        <f>IFERROR(E439/F439,"N.A")</f>
        <v>1</v>
      </c>
      <c r="E439" s="299">
        <f>COUNTIF('A1 Exploitation'!F398:F438,"ok")</f>
        <v>2</v>
      </c>
      <c r="F439" s="283">
        <f>COUNTA('A1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44</v>
      </c>
    </row>
    <row r="444" spans="1:7" ht="18" x14ac:dyDescent="0.35">
      <c r="A444" s="42" t="s">
        <v>206</v>
      </c>
      <c r="B444" s="152"/>
      <c r="C444" s="153"/>
      <c r="D444" s="144">
        <f>D443/(COUNT(B430:C434,B410:C416,B421:C425,B398:C404,B436:C439)*2)</f>
        <v>0.75862068965517238</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43259</v>
      </c>
      <c r="B447" s="124"/>
      <c r="C447" s="135"/>
      <c r="D447" s="124"/>
    </row>
    <row r="448" spans="1:7" x14ac:dyDescent="0.3">
      <c r="A448" s="335" t="s">
        <v>30</v>
      </c>
      <c r="B448" s="336" t="s">
        <v>31</v>
      </c>
      <c r="C448" s="336"/>
      <c r="D448" s="336" t="s">
        <v>46</v>
      </c>
      <c r="E448" s="337" t="s">
        <v>310</v>
      </c>
      <c r="F448" s="337" t="s">
        <v>360</v>
      </c>
      <c r="G448" s="127"/>
    </row>
    <row r="449" spans="1:6" x14ac:dyDescent="0.3">
      <c r="A449" s="335"/>
      <c r="B449" s="41" t="s">
        <v>34</v>
      </c>
      <c r="C449" s="41" t="s">
        <v>33</v>
      </c>
      <c r="D449" s="336"/>
      <c r="E449" s="337"/>
      <c r="F449" s="337"/>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17.25" x14ac:dyDescent="0.35">
      <c r="A455" s="261" t="s">
        <v>52</v>
      </c>
      <c r="B455" s="130">
        <v>2</v>
      </c>
      <c r="C455" s="136" t="str">
        <f>IF(B455=0, -10, IF(B455=1, -5, "0"))</f>
        <v>0</v>
      </c>
      <c r="D455" s="95"/>
      <c r="E455" s="95"/>
      <c r="F455" s="204"/>
    </row>
    <row r="456" spans="1:6" x14ac:dyDescent="0.3">
      <c r="A456" s="6" t="s">
        <v>106</v>
      </c>
      <c r="B456" s="130">
        <v>0</v>
      </c>
      <c r="C456" s="130"/>
      <c r="D456" s="95"/>
      <c r="E456" s="95"/>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ht="33" x14ac:dyDescent="0.3">
      <c r="A462" s="70" t="s">
        <v>243</v>
      </c>
      <c r="B462" s="130">
        <v>1</v>
      </c>
      <c r="C462" s="130"/>
      <c r="D462" s="95" t="s">
        <v>430</v>
      </c>
      <c r="E462" s="95"/>
      <c r="F462" s="204"/>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t="s">
        <v>32</v>
      </c>
      <c r="C466" s="136" t="str">
        <f>IF(B466=0, -10, "0")</f>
        <v>0</v>
      </c>
      <c r="D466" s="116" t="s">
        <v>432</v>
      </c>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48" t="s">
        <v>379</v>
      </c>
      <c r="B471" s="349"/>
      <c r="C471" s="349"/>
      <c r="D471" s="349"/>
      <c r="E471" s="349"/>
      <c r="F471" s="349"/>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ht="30" x14ac:dyDescent="0.3">
      <c r="A474" s="219" t="s">
        <v>391</v>
      </c>
      <c r="B474" s="130">
        <v>2</v>
      </c>
      <c r="C474" s="213"/>
      <c r="D474" s="116"/>
      <c r="E474" s="116"/>
      <c r="F474" s="204"/>
      <c r="G474" s="127"/>
    </row>
    <row r="475" spans="1:7" s="112" customFormat="1" ht="99" x14ac:dyDescent="0.3">
      <c r="A475" s="219" t="s">
        <v>392</v>
      </c>
      <c r="B475" s="130">
        <v>0</v>
      </c>
      <c r="C475" s="150"/>
      <c r="D475" s="303" t="s">
        <v>502</v>
      </c>
      <c r="E475" s="304" t="s">
        <v>503</v>
      </c>
      <c r="F475" s="204"/>
      <c r="G475" s="127"/>
    </row>
    <row r="476" spans="1:7" ht="45" x14ac:dyDescent="0.3">
      <c r="A476" s="56" t="s">
        <v>249</v>
      </c>
      <c r="B476" s="280" t="str">
        <f>IF(D476=1, 2, IF(AND(D476&lt;1,D476&gt;0), 1, "0"))</f>
        <v>0</v>
      </c>
      <c r="C476" s="140"/>
      <c r="D476" s="281" t="str">
        <f>IFERROR(E475/F475,"N.A")</f>
        <v>N.A</v>
      </c>
      <c r="E476" s="299">
        <f>COUNTIF('A1 Exploitation'!F451:F475,"ok")</f>
        <v>1</v>
      </c>
      <c r="F476" s="283">
        <f>COUNTA('A1 Exploitation'!F451:F475)</f>
        <v>3</v>
      </c>
    </row>
    <row r="477" spans="1:7" x14ac:dyDescent="0.3">
      <c r="A477" s="5" t="s">
        <v>36</v>
      </c>
      <c r="B477" s="5"/>
      <c r="C477" s="5"/>
      <c r="D477" s="234">
        <f>SUM(B461:C470,B472:C476)</f>
        <v>23</v>
      </c>
    </row>
    <row r="478" spans="1:7" x14ac:dyDescent="0.3">
      <c r="A478" s="5" t="s">
        <v>35</v>
      </c>
      <c r="B478" s="132"/>
      <c r="C478" s="133"/>
      <c r="D478" s="134">
        <f>D477/(COUNT(B461:C470,B472:C476)*2)</f>
        <v>0.88461538461538458</v>
      </c>
    </row>
    <row r="479" spans="1:7" x14ac:dyDescent="0.3">
      <c r="A479" s="2"/>
      <c r="B479" s="135"/>
      <c r="C479" s="135"/>
      <c r="D479" s="135"/>
    </row>
    <row r="480" spans="1:7" ht="18" x14ac:dyDescent="0.35">
      <c r="A480" s="42" t="s">
        <v>115</v>
      </c>
      <c r="B480" s="152"/>
      <c r="C480" s="153"/>
      <c r="D480" s="143">
        <f>SUM(D477,D457)</f>
        <v>33</v>
      </c>
    </row>
    <row r="481" spans="1:7" ht="18" x14ac:dyDescent="0.35">
      <c r="A481" s="42" t="s">
        <v>207</v>
      </c>
      <c r="B481" s="152"/>
      <c r="C481" s="153"/>
      <c r="D481" s="144">
        <f>D480/(COUNT(B461:C470,B451:C456,B472:C476)*2)</f>
        <v>0.86842105263157898</v>
      </c>
    </row>
    <row r="482" spans="1:7" x14ac:dyDescent="0.3">
      <c r="A482" s="1"/>
      <c r="B482" s="124"/>
      <c r="C482" s="135"/>
      <c r="D482" s="124"/>
    </row>
    <row r="483" spans="1:7" ht="21.75" customHeight="1" x14ac:dyDescent="0.35">
      <c r="A483" s="350" t="s">
        <v>367</v>
      </c>
      <c r="B483" s="350"/>
      <c r="C483" s="350"/>
      <c r="D483" s="350"/>
      <c r="E483" s="185"/>
      <c r="F483" s="201"/>
    </row>
    <row r="484" spans="1:7" x14ac:dyDescent="0.3">
      <c r="A484" s="74">
        <f>B11</f>
        <v>43259</v>
      </c>
      <c r="B484" s="124"/>
      <c r="C484" s="135"/>
      <c r="D484" s="124"/>
    </row>
    <row r="485" spans="1:7" x14ac:dyDescent="0.3">
      <c r="A485" s="335" t="s">
        <v>30</v>
      </c>
      <c r="B485" s="336" t="s">
        <v>31</v>
      </c>
      <c r="C485" s="336"/>
      <c r="D485" s="336" t="s">
        <v>46</v>
      </c>
      <c r="E485" s="337" t="s">
        <v>310</v>
      </c>
      <c r="F485" s="337" t="s">
        <v>360</v>
      </c>
      <c r="G485" s="127"/>
    </row>
    <row r="486" spans="1:7" x14ac:dyDescent="0.3">
      <c r="A486" s="335"/>
      <c r="B486" s="41" t="s">
        <v>34</v>
      </c>
      <c r="C486" s="41" t="s">
        <v>33</v>
      </c>
      <c r="D486" s="336"/>
      <c r="E486" s="337"/>
      <c r="F486" s="337"/>
    </row>
    <row r="487" spans="1:7" ht="18" x14ac:dyDescent="0.3">
      <c r="A487" s="194" t="s">
        <v>368</v>
      </c>
      <c r="B487" s="195"/>
      <c r="C487" s="195"/>
      <c r="D487" s="195"/>
      <c r="E487" s="195"/>
      <c r="F487" s="197"/>
    </row>
    <row r="488" spans="1:7"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4"/>
      <c r="E491" s="116"/>
      <c r="F491" s="204"/>
    </row>
    <row r="492" spans="1:7" ht="30" x14ac:dyDescent="0.3">
      <c r="A492" s="66" t="s">
        <v>400</v>
      </c>
      <c r="B492" s="130">
        <v>2</v>
      </c>
      <c r="C492" s="131"/>
      <c r="D492" s="116"/>
      <c r="E492" s="11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5"/>
      <c r="F496" s="204"/>
    </row>
    <row r="497" spans="1:7" x14ac:dyDescent="0.3">
      <c r="A497" s="9" t="s">
        <v>29</v>
      </c>
      <c r="B497" s="130">
        <v>2</v>
      </c>
      <c r="C497" s="130"/>
      <c r="D497" s="95"/>
      <c r="E497" s="95"/>
      <c r="F497" s="204"/>
    </row>
    <row r="498" spans="1:7" ht="45" x14ac:dyDescent="0.3">
      <c r="A498" s="62" t="s">
        <v>249</v>
      </c>
      <c r="B498" s="280" t="str">
        <f>IF(D498=1, 2, IF(AND(D498&lt;1,D498&gt;0), 1, "0"))</f>
        <v>0</v>
      </c>
      <c r="C498" s="213"/>
      <c r="D498" s="281" t="str">
        <f>IFERROR(E498/F498,"N.A")</f>
        <v>N.A</v>
      </c>
      <c r="E498" s="299">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43259</v>
      </c>
      <c r="B506" s="124"/>
      <c r="C506" s="135"/>
      <c r="D506" s="124"/>
    </row>
    <row r="507" spans="1:7" x14ac:dyDescent="0.3">
      <c r="A507" s="335" t="s">
        <v>30</v>
      </c>
      <c r="B507" s="336" t="s">
        <v>31</v>
      </c>
      <c r="C507" s="336"/>
      <c r="D507" s="336" t="s">
        <v>46</v>
      </c>
      <c r="E507" s="337" t="s">
        <v>310</v>
      </c>
      <c r="F507" s="337" t="s">
        <v>360</v>
      </c>
      <c r="G507" s="127"/>
    </row>
    <row r="508" spans="1:7" x14ac:dyDescent="0.3">
      <c r="A508" s="335"/>
      <c r="B508" s="41" t="s">
        <v>34</v>
      </c>
      <c r="C508" s="41" t="s">
        <v>33</v>
      </c>
      <c r="D508" s="370"/>
      <c r="E508" s="337"/>
      <c r="F508" s="337"/>
    </row>
    <row r="509" spans="1:7" x14ac:dyDescent="0.3">
      <c r="A509" s="6" t="s">
        <v>15</v>
      </c>
      <c r="B509" s="130">
        <v>2</v>
      </c>
      <c r="C509" s="130"/>
      <c r="D509" s="95"/>
      <c r="E509" s="95"/>
      <c r="F509" s="204"/>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280">
        <f>IF(D512=1, 2, IF(AND(D512&lt;1,D512&gt;0), 1, "0"))</f>
        <v>2</v>
      </c>
      <c r="C512" s="140"/>
      <c r="D512" s="281">
        <f>IFERROR(E512/F512,"N.A")</f>
        <v>1</v>
      </c>
      <c r="E512" s="302">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43259</v>
      </c>
      <c r="B517" s="124"/>
      <c r="C517" s="135"/>
      <c r="D517" s="124"/>
    </row>
    <row r="518" spans="1:7" x14ac:dyDescent="0.3">
      <c r="A518" s="335" t="s">
        <v>30</v>
      </c>
      <c r="B518" s="336" t="s">
        <v>31</v>
      </c>
      <c r="C518" s="336"/>
      <c r="D518" s="336" t="s">
        <v>46</v>
      </c>
      <c r="E518" s="337" t="s">
        <v>310</v>
      </c>
      <c r="F518" s="337" t="s">
        <v>360</v>
      </c>
      <c r="G518" s="127"/>
    </row>
    <row r="519" spans="1:7" x14ac:dyDescent="0.3">
      <c r="A519" s="335"/>
      <c r="B519" s="41" t="s">
        <v>34</v>
      </c>
      <c r="C519" s="41" t="s">
        <v>33</v>
      </c>
      <c r="D519" s="370"/>
      <c r="E519" s="337"/>
      <c r="F519" s="337"/>
    </row>
    <row r="520" spans="1:7" x14ac:dyDescent="0.3">
      <c r="A520" s="4" t="s">
        <v>9</v>
      </c>
      <c r="B520" s="130">
        <v>2</v>
      </c>
      <c r="C520" s="130"/>
      <c r="D520" s="95"/>
      <c r="E520" s="95"/>
      <c r="F520" s="204"/>
    </row>
    <row r="521" spans="1:7" x14ac:dyDescent="0.3">
      <c r="A521" s="70" t="s">
        <v>390</v>
      </c>
      <c r="B521" s="130">
        <v>2</v>
      </c>
      <c r="C521" s="130"/>
      <c r="D521" s="95"/>
      <c r="E521" s="95"/>
      <c r="F521" s="204"/>
    </row>
    <row r="522" spans="1:7" ht="30"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4"/>
      <c r="E527" s="95"/>
      <c r="F527" s="204"/>
      <c r="G527" s="127"/>
    </row>
    <row r="528" spans="1:7" s="112" customFormat="1" ht="30" x14ac:dyDescent="0.3">
      <c r="A528" s="55" t="s">
        <v>353</v>
      </c>
      <c r="B528" s="130">
        <v>2</v>
      </c>
      <c r="C528" s="290" t="str">
        <f>IF(B528=0, -5, "0")</f>
        <v>0</v>
      </c>
      <c r="D528" s="174"/>
      <c r="E528" s="116"/>
      <c r="F528" s="204"/>
      <c r="G528" s="127"/>
    </row>
    <row r="529" spans="1:7" ht="66" x14ac:dyDescent="0.3">
      <c r="A529" s="55" t="s">
        <v>354</v>
      </c>
      <c r="B529" s="130">
        <v>1</v>
      </c>
      <c r="C529" s="140"/>
      <c r="D529" s="305" t="s">
        <v>434</v>
      </c>
      <c r="E529" s="95"/>
      <c r="F529" s="204"/>
    </row>
    <row r="530" spans="1:7" s="112" customFormat="1" ht="36" customHeight="1" x14ac:dyDescent="0.3">
      <c r="A530" s="66" t="s">
        <v>394</v>
      </c>
      <c r="B530" s="130" t="s">
        <v>32</v>
      </c>
      <c r="C530" s="150" t="str">
        <f>IF(B530=0, -5, "0")</f>
        <v>0</v>
      </c>
      <c r="D530" s="306" t="s">
        <v>435</v>
      </c>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280" t="s">
        <v>32</v>
      </c>
      <c r="C532" s="140"/>
      <c r="D532" s="281" t="str">
        <f>IFERROR(E532/F532,"N.A")</f>
        <v>N.A</v>
      </c>
      <c r="E532" s="299">
        <f>COUNTIF('A1 Exploitation'!F520:F531,"ok")</f>
        <v>0</v>
      </c>
      <c r="F532" s="283">
        <f>COUNTIF('A1 Exploitation'!F520:F531,"ok")</f>
        <v>0</v>
      </c>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43259</v>
      </c>
      <c r="B537" s="124"/>
      <c r="C537" s="135"/>
      <c r="D537" s="124"/>
      <c r="G537" s="127"/>
    </row>
    <row r="538" spans="1:7" x14ac:dyDescent="0.3">
      <c r="A538" s="335" t="s">
        <v>30</v>
      </c>
      <c r="B538" s="336" t="s">
        <v>31</v>
      </c>
      <c r="C538" s="336"/>
      <c r="D538" s="336" t="s">
        <v>46</v>
      </c>
      <c r="E538" s="337" t="s">
        <v>310</v>
      </c>
      <c r="F538" s="337" t="s">
        <v>360</v>
      </c>
      <c r="G538" s="127"/>
    </row>
    <row r="539" spans="1:7" x14ac:dyDescent="0.3">
      <c r="A539" s="335"/>
      <c r="B539" s="41" t="s">
        <v>34</v>
      </c>
      <c r="C539" s="41" t="s">
        <v>33</v>
      </c>
      <c r="D539" s="370"/>
      <c r="E539" s="337"/>
      <c r="F539" s="337"/>
      <c r="G539" s="127"/>
    </row>
    <row r="540" spans="1:7" ht="30"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280" t="s">
        <v>32</v>
      </c>
      <c r="C543" s="130"/>
      <c r="D543" s="281" t="str">
        <f>IFERROR(E543/F543,"N.A")</f>
        <v>N.A</v>
      </c>
      <c r="E543" s="299">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0.77777777777777779</v>
      </c>
    </row>
    <row r="548" spans="1:4" ht="22.5" x14ac:dyDescent="0.45">
      <c r="A548" s="35" t="s">
        <v>45</v>
      </c>
      <c r="B548" s="181"/>
      <c r="C548" s="182"/>
      <c r="D548" s="183">
        <f>SUM(D544,D533,D513,D502,D443,D390,D357,D45,D317,D265,D157,D480,D204,D102)</f>
        <v>554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0.88782051282051277</v>
      </c>
    </row>
  </sheetData>
  <sheetProtection algorithmName="SHA-512" hashValue="M40AUR7fhnMdKhs0nalJelAa57saXeIhOJSauK7s4WHnldeabeTsg9KMM2Bh0s8QMohg6vna2bKe4x1upcubQQ==" saltValue="SESQfNhRwm/1KrTo6MlFw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99"/>
  <sheetViews>
    <sheetView topLeftCell="A183" zoomScale="9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10"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8"/>
      <c r="E1" s="328"/>
      <c r="F1" s="328"/>
      <c r="G1" s="328"/>
    </row>
    <row r="2" spans="1:7" s="12" customFormat="1" ht="24" x14ac:dyDescent="0.45">
      <c r="A2" s="11"/>
      <c r="B2" s="24">
        <v>1</v>
      </c>
      <c r="D2" s="125"/>
      <c r="E2" s="249"/>
      <c r="F2" s="249"/>
      <c r="G2" s="125"/>
    </row>
    <row r="3" spans="1:7" s="12" customFormat="1" ht="24" x14ac:dyDescent="0.45">
      <c r="A3" s="11"/>
      <c r="B3" s="24">
        <v>2</v>
      </c>
      <c r="D3" s="125"/>
      <c r="E3" s="249"/>
      <c r="F3" s="249"/>
      <c r="G3" s="125"/>
    </row>
    <row r="4" spans="1:7" s="12" customFormat="1" ht="16.5" customHeight="1" x14ac:dyDescent="0.45">
      <c r="A4" s="11"/>
      <c r="B4" s="24" t="s">
        <v>32</v>
      </c>
      <c r="D4" s="310"/>
      <c r="E4" s="249"/>
      <c r="F4" s="249"/>
      <c r="G4" s="125"/>
    </row>
    <row r="5" spans="1:7" s="12" customFormat="1" ht="16.5" customHeight="1" x14ac:dyDescent="0.45">
      <c r="A5" s="11"/>
      <c r="D5" s="125"/>
      <c r="E5" s="249"/>
      <c r="F5" s="249"/>
      <c r="G5" s="125"/>
    </row>
    <row r="6" spans="1:7" s="12" customFormat="1" ht="37.5" customHeight="1" x14ac:dyDescent="0.45">
      <c r="A6" s="352" t="s">
        <v>50</v>
      </c>
      <c r="B6" s="352"/>
      <c r="C6" s="352"/>
      <c r="D6" s="352"/>
      <c r="E6" s="352"/>
      <c r="F6" s="352"/>
      <c r="G6" s="125"/>
    </row>
    <row r="7" spans="1:7" s="12" customFormat="1" ht="21.75" customHeight="1" x14ac:dyDescent="0.45">
      <c r="A7" s="330" t="str">
        <f>'A2 Exploitation'!A8:F8</f>
        <v>Khezema Sousse</v>
      </c>
      <c r="B7" s="330"/>
      <c r="C7" s="330"/>
      <c r="D7" s="330"/>
      <c r="E7" s="330"/>
      <c r="F7" s="330"/>
      <c r="G7" s="125"/>
    </row>
    <row r="8" spans="1:7" s="12" customFormat="1" ht="24" x14ac:dyDescent="0.45">
      <c r="A8" s="14" t="s">
        <v>42</v>
      </c>
      <c r="B8" s="353" t="str">
        <f>'A2 Exploitation'!B9:F9</f>
        <v>Dr Hatem  KARAA</v>
      </c>
      <c r="C8" s="353"/>
      <c r="D8" s="353"/>
      <c r="E8" s="353"/>
      <c r="F8" s="353"/>
      <c r="G8" s="125"/>
    </row>
    <row r="9" spans="1:7" s="12" customFormat="1" ht="24" x14ac:dyDescent="0.45">
      <c r="A9" s="15" t="s">
        <v>44</v>
      </c>
      <c r="B9" s="354" t="str">
        <f>'A2 Exploitation'!B10:F10</f>
        <v>Directeur du magasin et chefs rayons</v>
      </c>
      <c r="C9" s="354"/>
      <c r="D9" s="354"/>
      <c r="E9" s="354"/>
      <c r="F9" s="354"/>
      <c r="G9" s="125"/>
    </row>
    <row r="10" spans="1:7" s="12" customFormat="1" ht="24" x14ac:dyDescent="0.45">
      <c r="A10" s="14" t="s">
        <v>43</v>
      </c>
      <c r="B10" s="351">
        <f>'A2 Exploitation'!B11:F11</f>
        <v>43259</v>
      </c>
      <c r="C10" s="351"/>
      <c r="D10" s="351"/>
      <c r="E10" s="351"/>
      <c r="F10" s="351"/>
      <c r="G10" s="125"/>
    </row>
    <row r="11" spans="1:7" s="12" customFormat="1" ht="24" x14ac:dyDescent="0.45">
      <c r="A11" s="14" t="s">
        <v>294</v>
      </c>
      <c r="B11" s="355">
        <f>D199</f>
        <v>0.85526315789473684</v>
      </c>
      <c r="C11" s="355"/>
      <c r="D11" s="355"/>
      <c r="E11" s="355"/>
      <c r="F11" s="355"/>
      <c r="G11" s="125"/>
    </row>
    <row r="12" spans="1:7" s="12" customFormat="1" ht="22.5" x14ac:dyDescent="0.45">
      <c r="A12" s="11"/>
      <c r="D12" s="334"/>
      <c r="E12" s="334"/>
      <c r="F12" s="334"/>
      <c r="G12" s="334"/>
    </row>
    <row r="13" spans="1:7" s="12" customFormat="1" ht="11.25" customHeight="1" x14ac:dyDescent="0.3">
      <c r="A13" s="335" t="s">
        <v>30</v>
      </c>
      <c r="B13" s="336" t="s">
        <v>31</v>
      </c>
      <c r="C13" s="336"/>
      <c r="D13" s="371" t="s">
        <v>46</v>
      </c>
      <c r="E13" s="336" t="s">
        <v>190</v>
      </c>
      <c r="F13" s="336" t="s">
        <v>191</v>
      </c>
      <c r="G13" s="112"/>
    </row>
    <row r="14" spans="1:7" s="12" customFormat="1" ht="12.75" customHeight="1" x14ac:dyDescent="0.3">
      <c r="A14" s="335"/>
      <c r="B14" s="34" t="s">
        <v>34</v>
      </c>
      <c r="C14" s="34" t="s">
        <v>33</v>
      </c>
      <c r="D14" s="371"/>
      <c r="E14" s="336"/>
      <c r="F14" s="336"/>
      <c r="G14" s="127"/>
    </row>
    <row r="15" spans="1:7" x14ac:dyDescent="0.3">
      <c r="A15" s="17"/>
      <c r="B15" s="17"/>
      <c r="C15" s="17"/>
      <c r="D15" s="50"/>
    </row>
    <row r="16" spans="1:7" ht="19.5" x14ac:dyDescent="0.4">
      <c r="A16" s="359" t="s">
        <v>0</v>
      </c>
      <c r="B16" s="360"/>
      <c r="C16" s="360"/>
      <c r="D16" s="360"/>
      <c r="E16" s="360"/>
      <c r="F16" s="360"/>
      <c r="G16" s="126" t="s">
        <v>356</v>
      </c>
    </row>
    <row r="17" spans="1:7" x14ac:dyDescent="0.3">
      <c r="A17" s="17" t="s">
        <v>269</v>
      </c>
      <c r="B17" s="94">
        <v>2</v>
      </c>
      <c r="C17" s="94"/>
      <c r="D17" s="129"/>
      <c r="E17" s="94"/>
      <c r="F17" s="94"/>
      <c r="G17" s="126" t="s">
        <v>357</v>
      </c>
    </row>
    <row r="18" spans="1:7" x14ac:dyDescent="0.3">
      <c r="A18" s="20" t="s">
        <v>80</v>
      </c>
      <c r="B18" s="94">
        <v>2</v>
      </c>
      <c r="C18" s="94"/>
      <c r="D18" s="129"/>
      <c r="E18" s="94"/>
      <c r="F18" s="94"/>
    </row>
    <row r="19" spans="1:7" x14ac:dyDescent="0.3">
      <c r="A19" s="17" t="s">
        <v>81</v>
      </c>
      <c r="B19" s="94">
        <v>2</v>
      </c>
      <c r="C19" s="94"/>
      <c r="D19" s="129"/>
      <c r="E19" s="95"/>
      <c r="F19" s="94"/>
    </row>
    <row r="20" spans="1:7" x14ac:dyDescent="0.3">
      <c r="A20" s="17" t="s">
        <v>151</v>
      </c>
      <c r="B20" s="94">
        <v>2</v>
      </c>
      <c r="C20" s="94"/>
      <c r="D20" s="96"/>
      <c r="E20" s="94"/>
      <c r="F20" s="94"/>
    </row>
    <row r="21" spans="1:7" x14ac:dyDescent="0.3">
      <c r="A21" s="44" t="s">
        <v>210</v>
      </c>
      <c r="B21" s="94">
        <v>2</v>
      </c>
      <c r="C21" s="94"/>
      <c r="D21" s="96"/>
      <c r="E21" s="94"/>
      <c r="F21" s="94"/>
    </row>
    <row r="22" spans="1:7" x14ac:dyDescent="0.3">
      <c r="A22" s="361" t="s">
        <v>36</v>
      </c>
      <c r="B22" s="362"/>
      <c r="C22" s="363"/>
      <c r="D22" s="298">
        <f>SUM(B17:C21)</f>
        <v>10</v>
      </c>
    </row>
    <row r="23" spans="1:7" x14ac:dyDescent="0.3">
      <c r="A23" s="356" t="s">
        <v>295</v>
      </c>
      <c r="B23" s="357"/>
      <c r="C23" s="358"/>
      <c r="D23" s="308">
        <f>D22/(COUNT(B17:C21)*2)</f>
        <v>1</v>
      </c>
    </row>
    <row r="24" spans="1:7" s="22" customFormat="1" x14ac:dyDescent="0.3">
      <c r="A24" s="26"/>
      <c r="B24" s="27"/>
      <c r="C24" s="27"/>
      <c r="D24" s="309"/>
      <c r="G24" s="126"/>
    </row>
    <row r="25" spans="1:7" ht="19.5" x14ac:dyDescent="0.4">
      <c r="A25" s="364" t="s">
        <v>4</v>
      </c>
      <c r="B25" s="365"/>
      <c r="C25" s="365"/>
      <c r="D25" s="365"/>
      <c r="E25" s="365"/>
      <c r="F25" s="365"/>
    </row>
    <row r="26" spans="1:7" ht="18" x14ac:dyDescent="0.35">
      <c r="A26" s="40" t="s">
        <v>97</v>
      </c>
      <c r="B26" s="94">
        <v>2</v>
      </c>
      <c r="C26" s="120" t="str">
        <f>IF(B26=0, -5, "0")</f>
        <v>0</v>
      </c>
      <c r="D26" s="129"/>
      <c r="E26" s="95"/>
      <c r="F26" s="94"/>
    </row>
    <row r="27" spans="1:7" x14ac:dyDescent="0.3">
      <c r="A27" s="17" t="s">
        <v>90</v>
      </c>
      <c r="B27" s="94">
        <v>2</v>
      </c>
      <c r="C27" s="94"/>
      <c r="D27" s="129" t="s">
        <v>509</v>
      </c>
      <c r="E27" s="94"/>
      <c r="F27" s="94"/>
    </row>
    <row r="28" spans="1:7" x14ac:dyDescent="0.3">
      <c r="A28" s="44" t="s">
        <v>370</v>
      </c>
      <c r="B28" s="94">
        <v>2</v>
      </c>
      <c r="C28" s="94"/>
      <c r="D28" s="129"/>
      <c r="E28" s="94"/>
      <c r="F28" s="94"/>
    </row>
    <row r="29" spans="1:7" x14ac:dyDescent="0.3">
      <c r="A29" s="17" t="s">
        <v>280</v>
      </c>
      <c r="B29" s="94">
        <v>2</v>
      </c>
      <c r="C29" s="94"/>
      <c r="D29" s="129"/>
      <c r="E29" s="94"/>
      <c r="F29" s="94"/>
    </row>
    <row r="30" spans="1:7" x14ac:dyDescent="0.3">
      <c r="A30" s="17" t="s">
        <v>288</v>
      </c>
      <c r="B30" s="94">
        <v>2</v>
      </c>
      <c r="C30" s="94"/>
      <c r="D30" s="96"/>
      <c r="E30" s="94"/>
      <c r="F30" s="94"/>
    </row>
    <row r="31" spans="1:7" x14ac:dyDescent="0.3">
      <c r="A31" s="17" t="s">
        <v>82</v>
      </c>
      <c r="B31" s="94">
        <v>2</v>
      </c>
      <c r="C31" s="94"/>
      <c r="D31" s="96"/>
      <c r="E31" s="94"/>
      <c r="F31" s="94"/>
    </row>
    <row r="32" spans="1:7" x14ac:dyDescent="0.3">
      <c r="A32" s="17" t="s">
        <v>293</v>
      </c>
      <c r="B32" s="94">
        <v>2</v>
      </c>
      <c r="C32" s="94"/>
      <c r="D32" s="96"/>
      <c r="E32" s="94"/>
      <c r="F32" s="94"/>
    </row>
    <row r="33" spans="1:7" x14ac:dyDescent="0.3">
      <c r="A33" s="356" t="s">
        <v>36</v>
      </c>
      <c r="B33" s="357"/>
      <c r="C33" s="358"/>
      <c r="D33" s="297">
        <f>SUM(B26:C32)</f>
        <v>14</v>
      </c>
    </row>
    <row r="34" spans="1:7" x14ac:dyDescent="0.3">
      <c r="A34" s="356" t="s">
        <v>295</v>
      </c>
      <c r="B34" s="357"/>
      <c r="C34" s="358"/>
      <c r="D34" s="308">
        <f>D33/(COUNT(B26:C32)*2)</f>
        <v>1</v>
      </c>
    </row>
    <row r="35" spans="1:7" s="22" customFormat="1" x14ac:dyDescent="0.3">
      <c r="A35" s="26"/>
      <c r="B35" s="27"/>
      <c r="C35" s="27"/>
      <c r="D35" s="309"/>
      <c r="G35" s="126"/>
    </row>
    <row r="36" spans="1:7" s="22" customFormat="1" ht="19.5" x14ac:dyDescent="0.4">
      <c r="A36" s="364" t="s">
        <v>219</v>
      </c>
      <c r="B36" s="365"/>
      <c r="C36" s="365"/>
      <c r="D36" s="365"/>
      <c r="E36" s="365"/>
      <c r="F36" s="365"/>
      <c r="G36" s="126"/>
    </row>
    <row r="37" spans="1:7" s="22" customFormat="1" ht="18" x14ac:dyDescent="0.35">
      <c r="A37" s="40" t="s">
        <v>97</v>
      </c>
      <c r="B37" s="94">
        <v>2</v>
      </c>
      <c r="C37" s="120" t="str">
        <f>IF(B37=0, -5, "0")</f>
        <v>0</v>
      </c>
      <c r="D37" s="129" t="s">
        <v>436</v>
      </c>
      <c r="E37" s="94"/>
      <c r="F37" s="94"/>
      <c r="G37" s="126"/>
    </row>
    <row r="38" spans="1:7" s="22" customFormat="1" x14ac:dyDescent="0.3">
      <c r="A38" s="17" t="s">
        <v>233</v>
      </c>
      <c r="B38" s="94">
        <v>2</v>
      </c>
      <c r="C38" s="94"/>
      <c r="D38" s="129"/>
      <c r="E38" s="94"/>
      <c r="F38" s="94"/>
      <c r="G38" s="126"/>
    </row>
    <row r="39" spans="1:7" s="22" customFormat="1" ht="33" x14ac:dyDescent="0.3">
      <c r="A39" s="17" t="s">
        <v>281</v>
      </c>
      <c r="B39" s="94">
        <v>0</v>
      </c>
      <c r="C39" s="94"/>
      <c r="D39" s="129" t="s">
        <v>437</v>
      </c>
      <c r="E39" s="304" t="s">
        <v>474</v>
      </c>
      <c r="F39" s="94"/>
      <c r="G39" s="126"/>
    </row>
    <row r="40" spans="1:7" s="22" customFormat="1" x14ac:dyDescent="0.3">
      <c r="A40" s="17" t="s">
        <v>82</v>
      </c>
      <c r="B40" s="94">
        <v>2</v>
      </c>
      <c r="C40" s="94"/>
      <c r="D40" s="96"/>
      <c r="E40" s="94"/>
      <c r="F40" s="94"/>
      <c r="G40" s="126"/>
    </row>
    <row r="41" spans="1:7" s="22" customFormat="1" x14ac:dyDescent="0.3">
      <c r="A41" s="17" t="s">
        <v>293</v>
      </c>
      <c r="B41" s="94">
        <v>2</v>
      </c>
      <c r="C41" s="94"/>
      <c r="D41" s="96"/>
      <c r="E41" s="94"/>
      <c r="F41" s="94"/>
      <c r="G41" s="126"/>
    </row>
    <row r="42" spans="1:7" s="22" customFormat="1" x14ac:dyDescent="0.3">
      <c r="A42" s="356" t="s">
        <v>36</v>
      </c>
      <c r="B42" s="357"/>
      <c r="C42" s="358"/>
      <c r="D42" s="297">
        <f>SUM(B37:C41)</f>
        <v>8</v>
      </c>
      <c r="E42" s="13"/>
      <c r="F42" s="13"/>
      <c r="G42" s="126"/>
    </row>
    <row r="43" spans="1:7" s="22" customFormat="1" x14ac:dyDescent="0.3">
      <c r="A43" s="356" t="s">
        <v>295</v>
      </c>
      <c r="B43" s="357"/>
      <c r="C43" s="358"/>
      <c r="D43" s="308">
        <f>D42/(COUNT(B37:C41)*2)</f>
        <v>0.8</v>
      </c>
      <c r="E43" s="13"/>
      <c r="F43" s="13"/>
      <c r="G43" s="126"/>
    </row>
    <row r="44" spans="1:7" s="22" customFormat="1" x14ac:dyDescent="0.3">
      <c r="A44" s="47"/>
      <c r="B44" s="48"/>
      <c r="C44" s="48"/>
      <c r="D44" s="311"/>
      <c r="G44" s="126"/>
    </row>
    <row r="45" spans="1:7" ht="19.5" x14ac:dyDescent="0.4">
      <c r="A45" s="366" t="s">
        <v>21</v>
      </c>
      <c r="B45" s="367"/>
      <c r="C45" s="367"/>
      <c r="D45" s="367"/>
      <c r="E45" s="367"/>
      <c r="F45" s="367"/>
    </row>
    <row r="46" spans="1:7" ht="33" x14ac:dyDescent="0.3">
      <c r="A46" s="17" t="s">
        <v>270</v>
      </c>
      <c r="B46" s="94">
        <v>1</v>
      </c>
      <c r="C46" s="94"/>
      <c r="D46" s="129" t="s">
        <v>440</v>
      </c>
      <c r="E46" s="94"/>
      <c r="F46" s="94"/>
    </row>
    <row r="47" spans="1:7" x14ac:dyDescent="0.3">
      <c r="A47" s="17" t="s">
        <v>83</v>
      </c>
      <c r="B47" s="94">
        <v>2</v>
      </c>
      <c r="C47" s="94"/>
      <c r="D47" s="96"/>
      <c r="E47" s="94"/>
      <c r="F47" s="94"/>
    </row>
    <row r="48" spans="1:7" x14ac:dyDescent="0.3">
      <c r="A48" s="17" t="s">
        <v>231</v>
      </c>
      <c r="B48" s="94">
        <v>2</v>
      </c>
      <c r="C48" s="94"/>
      <c r="D48" s="129"/>
      <c r="E48" s="94"/>
      <c r="F48" s="94"/>
    </row>
    <row r="49" spans="1:7" x14ac:dyDescent="0.3">
      <c r="A49" s="17" t="s">
        <v>24</v>
      </c>
      <c r="B49" s="94">
        <v>2</v>
      </c>
      <c r="C49" s="94"/>
      <c r="D49" s="129"/>
      <c r="E49" s="94"/>
      <c r="F49" s="94"/>
    </row>
    <row r="50" spans="1:7" x14ac:dyDescent="0.3">
      <c r="A50" s="17" t="s">
        <v>84</v>
      </c>
      <c r="B50" s="94">
        <v>2</v>
      </c>
      <c r="C50" s="94"/>
      <c r="D50" s="129" t="s">
        <v>510</v>
      </c>
      <c r="E50" s="94"/>
      <c r="F50" s="94"/>
    </row>
    <row r="51" spans="1:7" ht="33.75" x14ac:dyDescent="0.35">
      <c r="A51" s="40" t="s">
        <v>296</v>
      </c>
      <c r="B51" s="94">
        <v>1</v>
      </c>
      <c r="C51" s="120" t="str">
        <f>IF(B51=0, -5, "0")</f>
        <v>0</v>
      </c>
      <c r="D51" s="129" t="s">
        <v>439</v>
      </c>
      <c r="E51" s="94"/>
      <c r="F51" s="94"/>
    </row>
    <row r="52" spans="1:7" x14ac:dyDescent="0.3">
      <c r="A52" s="356" t="s">
        <v>36</v>
      </c>
      <c r="B52" s="357"/>
      <c r="C52" s="358"/>
      <c r="D52" s="297">
        <f>SUM(B46:C51)</f>
        <v>10</v>
      </c>
    </row>
    <row r="53" spans="1:7" x14ac:dyDescent="0.3">
      <c r="A53" s="356" t="s">
        <v>295</v>
      </c>
      <c r="B53" s="357"/>
      <c r="C53" s="358"/>
      <c r="D53" s="308">
        <f>D52/(COUNT(B46:C51)*2)</f>
        <v>0.83333333333333337</v>
      </c>
    </row>
    <row r="54" spans="1:7" s="22" customFormat="1" x14ac:dyDescent="0.3">
      <c r="A54" s="26"/>
      <c r="B54" s="27"/>
      <c r="C54" s="27"/>
      <c r="D54" s="309"/>
      <c r="G54" s="126"/>
    </row>
    <row r="55" spans="1:7" ht="19.5" x14ac:dyDescent="0.4">
      <c r="A55" s="364" t="s">
        <v>8</v>
      </c>
      <c r="B55" s="365"/>
      <c r="C55" s="365"/>
      <c r="D55" s="365"/>
      <c r="E55" s="365"/>
      <c r="F55" s="365"/>
    </row>
    <row r="56" spans="1:7" ht="36" x14ac:dyDescent="0.35">
      <c r="A56" s="43" t="s">
        <v>176</v>
      </c>
      <c r="B56" s="94">
        <v>1</v>
      </c>
      <c r="C56" s="120" t="str">
        <f>IF(B56=0, -5, "0")</f>
        <v>0</v>
      </c>
      <c r="D56" s="129" t="s">
        <v>511</v>
      </c>
      <c r="E56" s="94"/>
      <c r="F56" s="94"/>
    </row>
    <row r="57" spans="1:7" x14ac:dyDescent="0.3">
      <c r="A57" s="21" t="s">
        <v>168</v>
      </c>
      <c r="B57" s="94">
        <v>2</v>
      </c>
      <c r="C57" s="94"/>
      <c r="D57" s="129"/>
      <c r="E57" s="99"/>
      <c r="F57" s="94"/>
    </row>
    <row r="58" spans="1:7" ht="33" x14ac:dyDescent="0.3">
      <c r="A58" s="23" t="s">
        <v>244</v>
      </c>
      <c r="B58" s="94">
        <v>0</v>
      </c>
      <c r="C58" s="94"/>
      <c r="D58" s="129" t="s">
        <v>512</v>
      </c>
      <c r="E58" s="95"/>
      <c r="F58" s="94"/>
    </row>
    <row r="59" spans="1:7" x14ac:dyDescent="0.3">
      <c r="A59" s="23" t="s">
        <v>92</v>
      </c>
      <c r="B59" s="94">
        <v>2</v>
      </c>
      <c r="C59" s="94"/>
      <c r="D59" s="96"/>
      <c r="E59" s="94"/>
      <c r="F59" s="94"/>
    </row>
    <row r="60" spans="1:7" ht="36" x14ac:dyDescent="0.35">
      <c r="A60" s="43" t="s">
        <v>221</v>
      </c>
      <c r="B60" s="94">
        <v>2</v>
      </c>
      <c r="C60" s="120" t="str">
        <f>IF(B60=0, -5, "0")</f>
        <v>0</v>
      </c>
      <c r="D60" s="129"/>
      <c r="E60" s="94"/>
      <c r="F60" s="94"/>
    </row>
    <row r="61" spans="1:7" ht="18" x14ac:dyDescent="0.35">
      <c r="A61" s="40" t="s">
        <v>297</v>
      </c>
      <c r="B61" s="94">
        <v>2</v>
      </c>
      <c r="C61" s="120" t="str">
        <f>IF(B61=0, -5, "0")</f>
        <v>0</v>
      </c>
      <c r="D61" s="129"/>
      <c r="E61" s="94"/>
      <c r="F61" s="94"/>
    </row>
    <row r="62" spans="1:7" x14ac:dyDescent="0.3">
      <c r="A62" s="17" t="s">
        <v>293</v>
      </c>
      <c r="B62" s="94">
        <v>2</v>
      </c>
      <c r="C62" s="94"/>
      <c r="D62" s="96"/>
      <c r="E62" s="94"/>
      <c r="F62" s="94"/>
    </row>
    <row r="63" spans="1:7" x14ac:dyDescent="0.3">
      <c r="A63" s="356" t="s">
        <v>36</v>
      </c>
      <c r="B63" s="357"/>
      <c r="C63" s="358"/>
      <c r="D63" s="297">
        <f>SUM(B56:C62)</f>
        <v>11</v>
      </c>
    </row>
    <row r="64" spans="1:7" x14ac:dyDescent="0.3">
      <c r="A64" s="356" t="s">
        <v>295</v>
      </c>
      <c r="B64" s="357"/>
      <c r="C64" s="358"/>
      <c r="D64" s="308">
        <f>D63/(COUNT(B56:C62)*2)</f>
        <v>0.7857142857142857</v>
      </c>
    </row>
    <row r="65" spans="1:7" s="22" customFormat="1" x14ac:dyDescent="0.3">
      <c r="A65" s="26"/>
      <c r="B65" s="27"/>
      <c r="C65" s="27"/>
      <c r="D65" s="309"/>
      <c r="G65" s="126"/>
    </row>
    <row r="66" spans="1:7" ht="19.5" x14ac:dyDescent="0.4">
      <c r="A66" s="364" t="s">
        <v>130</v>
      </c>
      <c r="B66" s="365"/>
      <c r="C66" s="365"/>
      <c r="D66" s="365"/>
      <c r="E66" s="365"/>
      <c r="F66" s="365"/>
    </row>
    <row r="67" spans="1:7" ht="19.5" x14ac:dyDescent="0.4">
      <c r="A67" s="17" t="s">
        <v>271</v>
      </c>
      <c r="B67" s="100" t="s">
        <v>32</v>
      </c>
      <c r="C67" s="101"/>
      <c r="D67" s="102"/>
      <c r="E67" s="102"/>
      <c r="F67" s="94"/>
    </row>
    <row r="68" spans="1:7" ht="19.5" x14ac:dyDescent="0.4">
      <c r="A68" s="17" t="s">
        <v>272</v>
      </c>
      <c r="B68" s="100">
        <v>2</v>
      </c>
      <c r="C68" s="101"/>
      <c r="D68" s="129"/>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129"/>
      <c r="E72" s="99"/>
      <c r="F72" s="94"/>
    </row>
    <row r="73" spans="1:7" ht="19.5" x14ac:dyDescent="0.4">
      <c r="A73" s="17" t="s">
        <v>94</v>
      </c>
      <c r="B73" s="100">
        <v>2</v>
      </c>
      <c r="C73" s="101"/>
      <c r="D73" s="129"/>
      <c r="E73" s="94"/>
      <c r="F73" s="94"/>
    </row>
    <row r="74" spans="1:7" x14ac:dyDescent="0.3">
      <c r="A74" s="20" t="s">
        <v>298</v>
      </c>
      <c r="B74" s="100" t="s">
        <v>32</v>
      </c>
      <c r="C74" s="94"/>
      <c r="D74" s="307"/>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129" t="s">
        <v>514</v>
      </c>
      <c r="E77" s="105"/>
      <c r="F77" s="94"/>
    </row>
    <row r="78" spans="1:7" s="22" customFormat="1" x14ac:dyDescent="0.3">
      <c r="A78" s="21" t="s">
        <v>232</v>
      </c>
      <c r="B78" s="100">
        <v>2</v>
      </c>
      <c r="C78" s="106"/>
      <c r="D78" s="129"/>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29" t="s">
        <v>513</v>
      </c>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6" t="s">
        <v>36</v>
      </c>
      <c r="B84" s="357"/>
      <c r="C84" s="358"/>
      <c r="D84" s="297">
        <f>SUM(B67:C83)</f>
        <v>15</v>
      </c>
    </row>
    <row r="85" spans="1:7" x14ac:dyDescent="0.3">
      <c r="A85" s="356" t="s">
        <v>295</v>
      </c>
      <c r="B85" s="357"/>
      <c r="C85" s="358"/>
      <c r="D85" s="308">
        <f>D84/(COUNT(B67:C83)*2)</f>
        <v>0.75</v>
      </c>
    </row>
    <row r="86" spans="1:7" s="22" customFormat="1" x14ac:dyDescent="0.3">
      <c r="A86" s="26"/>
      <c r="B86" s="27"/>
      <c r="C86" s="27"/>
      <c r="D86" s="309"/>
      <c r="G86" s="126"/>
    </row>
    <row r="87" spans="1:7" ht="19.5" x14ac:dyDescent="0.4">
      <c r="A87" s="364" t="s">
        <v>211</v>
      </c>
      <c r="B87" s="365"/>
      <c r="C87" s="365"/>
      <c r="D87" s="365"/>
      <c r="E87" s="365"/>
      <c r="F87" s="365"/>
    </row>
    <row r="88" spans="1:7" ht="51" x14ac:dyDescent="0.4">
      <c r="A88" s="50" t="s">
        <v>273</v>
      </c>
      <c r="B88" s="110">
        <v>1</v>
      </c>
      <c r="C88" s="101"/>
      <c r="D88" s="129" t="s">
        <v>515</v>
      </c>
      <c r="E88" s="95"/>
      <c r="F88" s="94"/>
    </row>
    <row r="89" spans="1:7" ht="19.5" x14ac:dyDescent="0.4">
      <c r="A89" s="17" t="s">
        <v>272</v>
      </c>
      <c r="B89" s="110">
        <v>2</v>
      </c>
      <c r="C89" s="101"/>
      <c r="D89" s="129"/>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312"/>
      <c r="E93" s="94"/>
      <c r="F93" s="94"/>
    </row>
    <row r="94" spans="1:7" ht="18" x14ac:dyDescent="0.35">
      <c r="A94" s="40" t="s">
        <v>235</v>
      </c>
      <c r="B94" s="110">
        <v>2</v>
      </c>
      <c r="C94" s="120" t="str">
        <f>IF(B94=0, -5, "0")</f>
        <v>0</v>
      </c>
      <c r="D94" s="129" t="s">
        <v>516</v>
      </c>
      <c r="E94" s="94"/>
      <c r="F94" s="94"/>
    </row>
    <row r="95" spans="1:7" x14ac:dyDescent="0.3">
      <c r="A95" s="20" t="s">
        <v>165</v>
      </c>
      <c r="B95" s="110">
        <v>2</v>
      </c>
      <c r="C95" s="94"/>
      <c r="D95" s="129"/>
      <c r="E95" s="94"/>
      <c r="F95" s="94"/>
    </row>
    <row r="96" spans="1:7" x14ac:dyDescent="0.3">
      <c r="A96" s="25" t="s">
        <v>282</v>
      </c>
      <c r="B96" s="110">
        <v>2</v>
      </c>
      <c r="C96" s="94"/>
      <c r="D96" s="129"/>
      <c r="E96" s="94"/>
      <c r="F96" s="94"/>
    </row>
    <row r="97" spans="1:7" x14ac:dyDescent="0.3">
      <c r="A97" s="25" t="s">
        <v>283</v>
      </c>
      <c r="B97" s="110">
        <v>2</v>
      </c>
      <c r="C97" s="94"/>
      <c r="D97" s="129"/>
      <c r="E97" s="94"/>
      <c r="F97" s="94"/>
    </row>
    <row r="98" spans="1:7" x14ac:dyDescent="0.3">
      <c r="A98" s="17" t="s">
        <v>134</v>
      </c>
      <c r="B98" s="110">
        <v>2</v>
      </c>
      <c r="C98" s="94"/>
      <c r="D98" s="129"/>
      <c r="E98" s="94"/>
      <c r="F98" s="94"/>
    </row>
    <row r="99" spans="1:7" ht="36" x14ac:dyDescent="0.35">
      <c r="A99" s="46" t="s">
        <v>193</v>
      </c>
      <c r="B99" s="110">
        <v>2</v>
      </c>
      <c r="C99" s="120" t="str">
        <f>IF(B99=0, -5, "0")</f>
        <v>0</v>
      </c>
      <c r="D99" s="129" t="s">
        <v>517</v>
      </c>
      <c r="E99" s="94"/>
      <c r="F99" s="94"/>
    </row>
    <row r="100" spans="1:7" ht="18" x14ac:dyDescent="0.35">
      <c r="A100" s="45" t="s">
        <v>297</v>
      </c>
      <c r="B100" s="110">
        <v>2</v>
      </c>
      <c r="C100" s="120" t="str">
        <f>IF(B100=0, -5, "0")</f>
        <v>0</v>
      </c>
      <c r="D100" s="129" t="s">
        <v>518</v>
      </c>
      <c r="E100" s="94"/>
      <c r="F100" s="94"/>
    </row>
    <row r="101" spans="1:7" x14ac:dyDescent="0.3">
      <c r="A101" s="51" t="s">
        <v>232</v>
      </c>
      <c r="B101" s="110">
        <v>2</v>
      </c>
      <c r="C101" s="94"/>
      <c r="D101" s="129"/>
      <c r="E101" s="94"/>
      <c r="F101" s="94"/>
    </row>
    <row r="102" spans="1:7" x14ac:dyDescent="0.3">
      <c r="A102" s="356" t="s">
        <v>36</v>
      </c>
      <c r="B102" s="357"/>
      <c r="C102" s="358"/>
      <c r="D102" s="297">
        <f>SUM(B88:C101)</f>
        <v>27</v>
      </c>
    </row>
    <row r="103" spans="1:7" x14ac:dyDescent="0.3">
      <c r="A103" s="356" t="s">
        <v>295</v>
      </c>
      <c r="B103" s="357"/>
      <c r="C103" s="358"/>
      <c r="D103" s="308">
        <f>D102/(COUNT(B88:C101)*2)</f>
        <v>0.9642857142857143</v>
      </c>
    </row>
    <row r="104" spans="1:7" s="22" customFormat="1" x14ac:dyDescent="0.3">
      <c r="A104" s="26"/>
      <c r="B104" s="27"/>
      <c r="C104" s="27"/>
      <c r="D104" s="309"/>
      <c r="G104" s="126"/>
    </row>
    <row r="105" spans="1:7" s="22" customFormat="1" x14ac:dyDescent="0.3">
      <c r="A105" s="47"/>
      <c r="B105" s="48"/>
      <c r="C105" s="48"/>
      <c r="D105" s="311"/>
      <c r="G105" s="126"/>
    </row>
    <row r="106" spans="1:7" s="22" customFormat="1" ht="19.5" x14ac:dyDescent="0.4">
      <c r="A106" s="364" t="s">
        <v>212</v>
      </c>
      <c r="B106" s="365"/>
      <c r="C106" s="365"/>
      <c r="D106" s="365"/>
      <c r="E106" s="365"/>
      <c r="F106" s="36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34.5" x14ac:dyDescent="0.4">
      <c r="A110" s="65" t="s">
        <v>291</v>
      </c>
      <c r="B110" s="110">
        <v>0</v>
      </c>
      <c r="C110" s="101"/>
      <c r="D110" s="129" t="s">
        <v>519</v>
      </c>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313"/>
      <c r="E112" s="94"/>
      <c r="F112" s="94"/>
      <c r="G112" s="126"/>
    </row>
    <row r="113" spans="1:7" s="22" customFormat="1" x14ac:dyDescent="0.3">
      <c r="A113" s="21" t="s">
        <v>165</v>
      </c>
      <c r="B113" s="110">
        <v>2</v>
      </c>
      <c r="C113" s="94"/>
      <c r="D113" s="129"/>
      <c r="E113" s="94"/>
      <c r="F113" s="94"/>
      <c r="G113" s="126"/>
    </row>
    <row r="114" spans="1:7" s="22" customFormat="1" x14ac:dyDescent="0.3">
      <c r="A114" s="65" t="s">
        <v>282</v>
      </c>
      <c r="B114" s="110">
        <v>2</v>
      </c>
      <c r="C114" s="94"/>
      <c r="D114" s="129"/>
      <c r="E114" s="94"/>
      <c r="F114" s="94"/>
      <c r="G114" s="126"/>
    </row>
    <row r="115" spans="1:7" s="22" customFormat="1" ht="36" x14ac:dyDescent="0.35">
      <c r="A115" s="46" t="s">
        <v>312</v>
      </c>
      <c r="B115" s="110">
        <v>2</v>
      </c>
      <c r="C115" s="120" t="str">
        <f>IF(B115=0, -5, "0")</f>
        <v>0</v>
      </c>
      <c r="D115" s="129"/>
      <c r="E115" s="94"/>
      <c r="F115" s="94"/>
      <c r="G115" s="126"/>
    </row>
    <row r="116" spans="1:7" s="22" customFormat="1" ht="18" x14ac:dyDescent="0.35">
      <c r="A116" s="46" t="s">
        <v>317</v>
      </c>
      <c r="B116" s="110">
        <v>2</v>
      </c>
      <c r="C116" s="120" t="str">
        <f>IF(B116=0, -5, "0")</f>
        <v>0</v>
      </c>
      <c r="D116" s="129"/>
      <c r="E116" s="94"/>
      <c r="F116" s="94"/>
      <c r="G116" s="126"/>
    </row>
    <row r="117" spans="1:7" s="22" customFormat="1" x14ac:dyDescent="0.3">
      <c r="A117" s="51" t="s">
        <v>232</v>
      </c>
      <c r="B117" s="110">
        <v>2</v>
      </c>
      <c r="C117" s="94"/>
      <c r="D117" s="107"/>
      <c r="E117" s="94"/>
      <c r="F117" s="94"/>
      <c r="G117" s="126"/>
    </row>
    <row r="118" spans="1:7" s="22" customFormat="1" x14ac:dyDescent="0.3">
      <c r="A118" s="356" t="s">
        <v>36</v>
      </c>
      <c r="B118" s="357"/>
      <c r="C118" s="358"/>
      <c r="D118" s="297">
        <f>SUM(B107:C117)</f>
        <v>20</v>
      </c>
      <c r="E118" s="13"/>
      <c r="F118" s="13"/>
      <c r="G118" s="126"/>
    </row>
    <row r="119" spans="1:7" s="22" customFormat="1" x14ac:dyDescent="0.3">
      <c r="A119" s="356" t="s">
        <v>295</v>
      </c>
      <c r="B119" s="357"/>
      <c r="C119" s="358"/>
      <c r="D119" s="308">
        <f>D118/(COUNT(B107:C117)*2)</f>
        <v>0.90909090909090906</v>
      </c>
      <c r="E119" s="13"/>
      <c r="F119" s="13"/>
      <c r="G119" s="126"/>
    </row>
    <row r="120" spans="1:7" s="22" customFormat="1" x14ac:dyDescent="0.3">
      <c r="A120" s="26"/>
      <c r="B120" s="27"/>
      <c r="C120" s="27"/>
      <c r="D120" s="309"/>
      <c r="G120" s="126"/>
    </row>
    <row r="121" spans="1:7" ht="19.5" x14ac:dyDescent="0.4">
      <c r="A121" s="364" t="s">
        <v>185</v>
      </c>
      <c r="B121" s="365"/>
      <c r="C121" s="365"/>
      <c r="D121" s="365"/>
      <c r="E121" s="365"/>
      <c r="F121" s="365"/>
    </row>
    <row r="122" spans="1:7" ht="54.75" customHeight="1" x14ac:dyDescent="0.3">
      <c r="A122" s="44" t="s">
        <v>275</v>
      </c>
      <c r="B122" s="111">
        <v>2</v>
      </c>
      <c r="C122" s="94"/>
      <c r="D122" s="137" t="s">
        <v>447</v>
      </c>
      <c r="E122" s="113"/>
      <c r="F122" s="94"/>
    </row>
    <row r="123" spans="1:7" x14ac:dyDescent="0.3">
      <c r="A123" s="44" t="s">
        <v>272</v>
      </c>
      <c r="B123" s="111">
        <v>2</v>
      </c>
      <c r="C123" s="94"/>
      <c r="D123" s="129"/>
      <c r="E123" s="95"/>
      <c r="F123" s="94"/>
    </row>
    <row r="124" spans="1:7" ht="19.5" x14ac:dyDescent="0.4">
      <c r="A124" s="17" t="s">
        <v>293</v>
      </c>
      <c r="B124" s="111">
        <v>2</v>
      </c>
      <c r="C124" s="101"/>
      <c r="D124" s="129"/>
      <c r="E124" s="95"/>
      <c r="F124" s="94"/>
    </row>
    <row r="125" spans="1:7" ht="19.5" x14ac:dyDescent="0.4">
      <c r="A125" s="20" t="s">
        <v>247</v>
      </c>
      <c r="B125" s="111">
        <v>2</v>
      </c>
      <c r="C125" s="101"/>
      <c r="D125" s="129"/>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129" t="s">
        <v>520</v>
      </c>
      <c r="E128" s="95"/>
      <c r="F128" s="94"/>
    </row>
    <row r="129" spans="1:7" ht="66" x14ac:dyDescent="0.3">
      <c r="A129" s="20" t="s">
        <v>166</v>
      </c>
      <c r="B129" s="111">
        <v>1</v>
      </c>
      <c r="C129" s="121"/>
      <c r="D129" s="129" t="s">
        <v>451</v>
      </c>
      <c r="E129" s="95"/>
      <c r="F129" s="94"/>
    </row>
    <row r="130" spans="1:7" ht="36" x14ac:dyDescent="0.35">
      <c r="A130" s="43" t="s">
        <v>194</v>
      </c>
      <c r="B130" s="111">
        <v>2</v>
      </c>
      <c r="C130" s="120" t="str">
        <f>IF(B130=0, -5, "0")</f>
        <v>0</v>
      </c>
      <c r="D130" s="129" t="s">
        <v>452</v>
      </c>
      <c r="E130" s="95"/>
      <c r="F130" s="94"/>
    </row>
    <row r="131" spans="1:7" x14ac:dyDescent="0.3">
      <c r="A131" s="23" t="s">
        <v>276</v>
      </c>
      <c r="B131" s="111">
        <v>2</v>
      </c>
      <c r="C131" s="121"/>
      <c r="D131" s="129"/>
      <c r="E131" s="95"/>
      <c r="F131" s="94"/>
    </row>
    <row r="132" spans="1:7" ht="18" x14ac:dyDescent="0.35">
      <c r="A132" s="45" t="s">
        <v>317</v>
      </c>
      <c r="B132" s="111">
        <v>2</v>
      </c>
      <c r="C132" s="120" t="str">
        <f>IF(B132=0, -5, "0")</f>
        <v>0</v>
      </c>
      <c r="D132" s="129" t="s">
        <v>521</v>
      </c>
      <c r="E132" s="102"/>
      <c r="F132" s="94"/>
    </row>
    <row r="133" spans="1:7" x14ac:dyDescent="0.3">
      <c r="A133" s="356" t="s">
        <v>36</v>
      </c>
      <c r="B133" s="357"/>
      <c r="C133" s="358"/>
      <c r="D133" s="297">
        <f>SUM(B122:C132)</f>
        <v>21</v>
      </c>
    </row>
    <row r="134" spans="1:7" x14ac:dyDescent="0.3">
      <c r="A134" s="356" t="s">
        <v>295</v>
      </c>
      <c r="B134" s="357"/>
      <c r="C134" s="358"/>
      <c r="D134" s="308">
        <f>D133/(COUNT(B122:C132)*2)</f>
        <v>0.95454545454545459</v>
      </c>
    </row>
    <row r="135" spans="1:7" s="22" customFormat="1" x14ac:dyDescent="0.3">
      <c r="A135" s="26"/>
      <c r="B135" s="27"/>
      <c r="C135" s="27"/>
      <c r="D135" s="309"/>
      <c r="G135" s="126"/>
    </row>
    <row r="136" spans="1:7" ht="19.5" x14ac:dyDescent="0.4">
      <c r="A136" s="364" t="s">
        <v>71</v>
      </c>
      <c r="B136" s="365"/>
      <c r="C136" s="365"/>
      <c r="D136" s="365"/>
      <c r="E136" s="365"/>
      <c r="F136" s="365"/>
    </row>
    <row r="137" spans="1:7" ht="19.5" x14ac:dyDescent="0.4">
      <c r="A137" s="23" t="s">
        <v>302</v>
      </c>
      <c r="B137" s="110">
        <v>2</v>
      </c>
      <c r="C137" s="101"/>
      <c r="D137" s="103"/>
      <c r="E137" s="94"/>
      <c r="F137" s="94"/>
    </row>
    <row r="138" spans="1:7" ht="33.75" x14ac:dyDescent="0.35">
      <c r="A138" s="40" t="s">
        <v>127</v>
      </c>
      <c r="B138" s="110">
        <v>0</v>
      </c>
      <c r="C138" s="120">
        <f>IF(B138=0, -5, "0")</f>
        <v>-5</v>
      </c>
      <c r="D138" s="129" t="s">
        <v>524</v>
      </c>
      <c r="E138" s="94"/>
      <c r="F138" s="94"/>
    </row>
    <row r="139" spans="1:7" x14ac:dyDescent="0.3">
      <c r="A139" s="21" t="s">
        <v>277</v>
      </c>
      <c r="B139" s="110">
        <v>2</v>
      </c>
      <c r="C139" s="95"/>
      <c r="D139" s="129" t="s">
        <v>522</v>
      </c>
      <c r="E139" s="94"/>
      <c r="F139" s="94"/>
    </row>
    <row r="140" spans="1:7" ht="33" x14ac:dyDescent="0.3">
      <c r="A140" s="52" t="s">
        <v>278</v>
      </c>
      <c r="B140" s="110">
        <v>0</v>
      </c>
      <c r="C140" s="95"/>
      <c r="D140" s="129" t="s">
        <v>523</v>
      </c>
      <c r="E140" s="94"/>
      <c r="F140" s="94"/>
    </row>
    <row r="141" spans="1:7" s="22" customFormat="1" x14ac:dyDescent="0.3">
      <c r="A141" s="21" t="s">
        <v>303</v>
      </c>
      <c r="B141" s="110">
        <v>2</v>
      </c>
      <c r="C141" s="116"/>
      <c r="D141" s="151"/>
      <c r="E141" s="106"/>
      <c r="F141" s="94"/>
      <c r="G141" s="126"/>
    </row>
    <row r="142" spans="1:7" x14ac:dyDescent="0.3">
      <c r="A142" s="23" t="s">
        <v>284</v>
      </c>
      <c r="B142" s="110">
        <v>2</v>
      </c>
      <c r="C142" s="95"/>
      <c r="D142" s="96"/>
      <c r="E142" s="94"/>
      <c r="F142" s="94"/>
    </row>
    <row r="143" spans="1:7" x14ac:dyDescent="0.3">
      <c r="A143" s="23" t="s">
        <v>304</v>
      </c>
      <c r="B143" s="110">
        <v>2</v>
      </c>
      <c r="C143" s="122"/>
      <c r="D143" s="96"/>
      <c r="E143" s="94"/>
      <c r="F143" s="94"/>
    </row>
    <row r="144" spans="1:7" ht="18" x14ac:dyDescent="0.35">
      <c r="A144" s="40" t="s">
        <v>237</v>
      </c>
      <c r="B144" s="110">
        <v>2</v>
      </c>
      <c r="C144" s="120" t="str">
        <f>IF(B144=0, -5, "0")</f>
        <v>0</v>
      </c>
      <c r="D144" s="129"/>
      <c r="E144" s="94"/>
      <c r="F144" s="94"/>
    </row>
    <row r="145" spans="1:7" ht="18" x14ac:dyDescent="0.35">
      <c r="A145" s="40" t="s">
        <v>195</v>
      </c>
      <c r="B145" s="110">
        <v>2</v>
      </c>
      <c r="C145" s="120" t="str">
        <f>IF(B145=0, -5, "0")</f>
        <v>0</v>
      </c>
      <c r="D145" s="129"/>
      <c r="E145" s="94"/>
      <c r="F145" s="94"/>
    </row>
    <row r="146" spans="1:7" x14ac:dyDescent="0.3">
      <c r="A146" s="23" t="s">
        <v>95</v>
      </c>
      <c r="B146" s="110">
        <v>2</v>
      </c>
      <c r="C146" s="95"/>
      <c r="D146" s="96"/>
      <c r="E146" s="94"/>
      <c r="F146" s="94"/>
    </row>
    <row r="147" spans="1:7" x14ac:dyDescent="0.3">
      <c r="A147" s="50" t="s">
        <v>214</v>
      </c>
      <c r="B147" s="110">
        <v>2</v>
      </c>
      <c r="C147" s="95"/>
      <c r="D147" s="96"/>
      <c r="E147" s="94"/>
      <c r="F147" s="94"/>
    </row>
    <row r="148" spans="1:7" x14ac:dyDescent="0.3">
      <c r="A148" s="17" t="s">
        <v>305</v>
      </c>
      <c r="B148" s="110">
        <v>2</v>
      </c>
      <c r="C148" s="95"/>
      <c r="D148" s="129"/>
      <c r="E148" s="94"/>
      <c r="F148" s="94"/>
    </row>
    <row r="149" spans="1:7" x14ac:dyDescent="0.3">
      <c r="A149" s="356" t="s">
        <v>36</v>
      </c>
      <c r="B149" s="357"/>
      <c r="C149" s="358"/>
      <c r="D149" s="297">
        <f>SUM(B137:C148)</f>
        <v>15</v>
      </c>
    </row>
    <row r="150" spans="1:7" x14ac:dyDescent="0.3">
      <c r="A150" s="356" t="s">
        <v>295</v>
      </c>
      <c r="B150" s="357"/>
      <c r="C150" s="358"/>
      <c r="D150" s="308">
        <f>D149/(COUNT(B137:C148)*2)</f>
        <v>0.57692307692307687</v>
      </c>
    </row>
    <row r="151" spans="1:7" s="22" customFormat="1" x14ac:dyDescent="0.3">
      <c r="A151" s="26"/>
      <c r="B151" s="27"/>
      <c r="C151" s="27"/>
      <c r="D151" s="309"/>
      <c r="G151" s="126"/>
    </row>
    <row r="152" spans="1:7" ht="19.5" x14ac:dyDescent="0.4">
      <c r="A152" s="364" t="s">
        <v>217</v>
      </c>
      <c r="B152" s="365"/>
      <c r="C152" s="365"/>
      <c r="D152" s="365"/>
      <c r="E152" s="365"/>
      <c r="F152" s="365"/>
    </row>
    <row r="153" spans="1:7" x14ac:dyDescent="0.3">
      <c r="A153" s="50" t="s">
        <v>279</v>
      </c>
      <c r="B153" s="94">
        <v>2</v>
      </c>
      <c r="C153" s="94"/>
      <c r="D153" s="129"/>
      <c r="E153" s="94"/>
      <c r="F153" s="94"/>
    </row>
    <row r="154" spans="1:7" x14ac:dyDescent="0.3">
      <c r="A154" s="17" t="s">
        <v>149</v>
      </c>
      <c r="B154" s="94">
        <v>2</v>
      </c>
      <c r="C154" s="94"/>
      <c r="D154" s="129"/>
      <c r="E154" s="94"/>
      <c r="F154" s="94"/>
    </row>
    <row r="155" spans="1:7" ht="18" x14ac:dyDescent="0.35">
      <c r="A155" s="40" t="s">
        <v>306</v>
      </c>
      <c r="B155" s="94">
        <v>2</v>
      </c>
      <c r="C155" s="120" t="str">
        <f>IF(B155=0, -5, "0")</f>
        <v>0</v>
      </c>
      <c r="D155" s="129"/>
      <c r="E155" s="94"/>
      <c r="F155" s="94"/>
    </row>
    <row r="156" spans="1:7" ht="18" x14ac:dyDescent="0.35">
      <c r="A156" s="40" t="s">
        <v>307</v>
      </c>
      <c r="B156" s="94">
        <v>2</v>
      </c>
      <c r="C156" s="120" t="str">
        <f>IF(B156=0, -5, "0")</f>
        <v>0</v>
      </c>
      <c r="D156" s="129"/>
      <c r="E156" s="94"/>
      <c r="F156" s="94"/>
    </row>
    <row r="157" spans="1:7" ht="18" x14ac:dyDescent="0.35">
      <c r="A157" s="40" t="s">
        <v>308</v>
      </c>
      <c r="B157" s="94">
        <v>2</v>
      </c>
      <c r="C157" s="120" t="str">
        <f>IF(B157=0, -5, "0")</f>
        <v>0</v>
      </c>
      <c r="D157" s="129"/>
      <c r="E157" s="94"/>
      <c r="F157" s="94"/>
    </row>
    <row r="158" spans="1:7" ht="33" x14ac:dyDescent="0.3">
      <c r="A158" s="76" t="s">
        <v>196</v>
      </c>
      <c r="B158" s="94">
        <v>2</v>
      </c>
      <c r="C158" s="94"/>
      <c r="D158" s="129"/>
      <c r="E158" s="94"/>
      <c r="F158" s="94"/>
    </row>
    <row r="159" spans="1:7" x14ac:dyDescent="0.3">
      <c r="A159" s="75" t="s">
        <v>321</v>
      </c>
      <c r="B159" s="94">
        <v>2</v>
      </c>
      <c r="C159" s="94"/>
      <c r="D159" s="314"/>
      <c r="E159" s="94"/>
      <c r="F159" s="94"/>
    </row>
    <row r="160" spans="1:7" x14ac:dyDescent="0.3">
      <c r="A160" s="75" t="s">
        <v>164</v>
      </c>
      <c r="B160" s="94">
        <v>2</v>
      </c>
      <c r="C160" s="94"/>
      <c r="D160" s="314"/>
      <c r="E160" s="94"/>
      <c r="F160" s="94"/>
    </row>
    <row r="161" spans="1:7" x14ac:dyDescent="0.3">
      <c r="A161" s="356" t="s">
        <v>36</v>
      </c>
      <c r="B161" s="362"/>
      <c r="C161" s="363"/>
      <c r="D161" s="298">
        <f>SUM(B153:C160)</f>
        <v>16</v>
      </c>
    </row>
    <row r="162" spans="1:7" x14ac:dyDescent="0.3">
      <c r="A162" s="356" t="s">
        <v>295</v>
      </c>
      <c r="B162" s="357"/>
      <c r="C162" s="358"/>
      <c r="D162" s="308">
        <f>D161/(COUNT(B153:C160)*2)</f>
        <v>1</v>
      </c>
    </row>
    <row r="163" spans="1:7" s="22" customFormat="1" x14ac:dyDescent="0.3">
      <c r="A163" s="26"/>
      <c r="B163" s="27"/>
      <c r="C163" s="29"/>
      <c r="D163" s="315"/>
      <c r="G163" s="126"/>
    </row>
    <row r="164" spans="1:7" ht="19.5" x14ac:dyDescent="0.4">
      <c r="A164" s="364" t="s">
        <v>77</v>
      </c>
      <c r="B164" s="365"/>
      <c r="C164" s="365"/>
      <c r="D164" s="365"/>
      <c r="E164" s="365"/>
      <c r="F164" s="365"/>
    </row>
    <row r="165" spans="1:7" ht="18" x14ac:dyDescent="0.35">
      <c r="A165" s="40" t="s">
        <v>286</v>
      </c>
      <c r="B165" s="94">
        <v>2</v>
      </c>
      <c r="C165" s="120" t="str">
        <f>IF(B165=0, -5, "0")</f>
        <v>0</v>
      </c>
      <c r="D165" s="129"/>
      <c r="E165" s="94"/>
      <c r="F165" s="94"/>
    </row>
    <row r="166" spans="1:7" x14ac:dyDescent="0.3">
      <c r="A166" s="17" t="s">
        <v>287</v>
      </c>
      <c r="B166" s="94">
        <v>2</v>
      </c>
      <c r="C166" s="94"/>
      <c r="D166" s="129"/>
      <c r="E166" s="94"/>
      <c r="F166" s="94"/>
    </row>
    <row r="167" spans="1:7" ht="66" x14ac:dyDescent="0.3">
      <c r="A167" s="44" t="s">
        <v>215</v>
      </c>
      <c r="B167" s="94">
        <v>1</v>
      </c>
      <c r="C167" s="94"/>
      <c r="D167" s="129" t="s">
        <v>454</v>
      </c>
      <c r="E167" s="94"/>
      <c r="F167" s="94"/>
    </row>
    <row r="168" spans="1:7" x14ac:dyDescent="0.3">
      <c r="A168" s="17" t="s">
        <v>86</v>
      </c>
      <c r="B168" s="94">
        <v>2</v>
      </c>
      <c r="C168" s="94"/>
      <c r="D168" s="129"/>
      <c r="E168" s="95"/>
      <c r="F168" s="94"/>
    </row>
    <row r="169" spans="1:7" x14ac:dyDescent="0.3">
      <c r="A169" s="356" t="s">
        <v>36</v>
      </c>
      <c r="B169" s="357"/>
      <c r="C169" s="358"/>
      <c r="D169" s="297">
        <f>SUM(B165:C168)</f>
        <v>7</v>
      </c>
    </row>
    <row r="170" spans="1:7" x14ac:dyDescent="0.3">
      <c r="A170" s="356" t="s">
        <v>295</v>
      </c>
      <c r="B170" s="357"/>
      <c r="C170" s="358"/>
      <c r="D170" s="308">
        <f>D169/(COUNT(B165:C168)*2)</f>
        <v>0.875</v>
      </c>
    </row>
    <row r="171" spans="1:7" s="22" customFormat="1" x14ac:dyDescent="0.3">
      <c r="A171" s="26"/>
      <c r="B171" s="27"/>
      <c r="C171" s="27"/>
      <c r="D171" s="309"/>
      <c r="G171" s="126"/>
    </row>
    <row r="172" spans="1:7" ht="19.5" x14ac:dyDescent="0.4">
      <c r="A172" s="368" t="s">
        <v>17</v>
      </c>
      <c r="B172" s="369"/>
      <c r="C172" s="369"/>
      <c r="D172" s="369"/>
      <c r="E172" s="369"/>
      <c r="F172" s="369"/>
    </row>
    <row r="173" spans="1:7" x14ac:dyDescent="0.3">
      <c r="A173" s="20" t="s">
        <v>180</v>
      </c>
      <c r="B173" s="94">
        <v>2</v>
      </c>
      <c r="C173" s="94"/>
      <c r="D173" s="105"/>
      <c r="E173" s="94"/>
      <c r="F173" s="94"/>
    </row>
    <row r="174" spans="1:7" x14ac:dyDescent="0.3">
      <c r="A174" s="17" t="s">
        <v>87</v>
      </c>
      <c r="B174" s="94">
        <v>2</v>
      </c>
      <c r="C174" s="94"/>
      <c r="D174" s="105"/>
      <c r="E174" s="94"/>
      <c r="F174" s="94"/>
    </row>
    <row r="175" spans="1:7" x14ac:dyDescent="0.3">
      <c r="A175" s="44" t="s">
        <v>197</v>
      </c>
      <c r="B175" s="94">
        <v>2</v>
      </c>
      <c r="C175" s="94"/>
      <c r="D175" s="129"/>
      <c r="E175" s="94"/>
      <c r="F175" s="94"/>
    </row>
    <row r="176" spans="1:7" x14ac:dyDescent="0.3">
      <c r="A176" s="17" t="s">
        <v>150</v>
      </c>
      <c r="B176" s="94">
        <v>2</v>
      </c>
      <c r="C176" s="94"/>
      <c r="D176" s="129"/>
      <c r="E176" s="95"/>
      <c r="F176" s="94"/>
    </row>
    <row r="177" spans="1:7" x14ac:dyDescent="0.3">
      <c r="A177" s="356" t="s">
        <v>36</v>
      </c>
      <c r="B177" s="357"/>
      <c r="C177" s="358"/>
      <c r="D177" s="297">
        <f>SUM(B173:C176)</f>
        <v>8</v>
      </c>
    </row>
    <row r="178" spans="1:7" x14ac:dyDescent="0.3">
      <c r="A178" s="356" t="s">
        <v>295</v>
      </c>
      <c r="B178" s="357"/>
      <c r="C178" s="358"/>
      <c r="D178" s="308">
        <f>D177/(COUNT(B173:C176)*2)</f>
        <v>1</v>
      </c>
    </row>
    <row r="179" spans="1:7" s="22" customFormat="1" x14ac:dyDescent="0.3">
      <c r="A179" s="26"/>
      <c r="B179" s="27"/>
      <c r="C179" s="27"/>
      <c r="D179" s="309"/>
      <c r="G179" s="126"/>
    </row>
    <row r="180" spans="1:7" ht="19.5" x14ac:dyDescent="0.4">
      <c r="A180" s="364" t="s">
        <v>78</v>
      </c>
      <c r="B180" s="365"/>
      <c r="C180" s="365"/>
      <c r="D180" s="365"/>
      <c r="E180" s="365"/>
      <c r="F180" s="365"/>
    </row>
    <row r="181" spans="1:7" ht="148.5" x14ac:dyDescent="0.3">
      <c r="A181" s="44" t="s">
        <v>315</v>
      </c>
      <c r="B181" s="94">
        <v>0</v>
      </c>
      <c r="C181" s="94"/>
      <c r="D181" s="129" t="s">
        <v>525</v>
      </c>
      <c r="E181" s="95"/>
      <c r="F181" s="94"/>
    </row>
    <row r="182" spans="1:7" ht="33" x14ac:dyDescent="0.3">
      <c r="A182" s="52" t="s">
        <v>220</v>
      </c>
      <c r="B182" s="94">
        <v>1</v>
      </c>
      <c r="C182" s="94"/>
      <c r="D182" s="129" t="s">
        <v>526</v>
      </c>
      <c r="E182" s="69"/>
      <c r="F182" s="94"/>
    </row>
    <row r="183" spans="1:7" x14ac:dyDescent="0.3">
      <c r="A183" s="17" t="s">
        <v>88</v>
      </c>
      <c r="B183" s="94">
        <v>2</v>
      </c>
      <c r="C183" s="94"/>
      <c r="D183" s="129"/>
      <c r="E183" s="94"/>
      <c r="F183" s="94"/>
    </row>
    <row r="184" spans="1:7" x14ac:dyDescent="0.3">
      <c r="A184" s="20" t="s">
        <v>238</v>
      </c>
      <c r="B184" s="94">
        <v>2</v>
      </c>
      <c r="C184" s="94"/>
      <c r="D184" s="129"/>
      <c r="E184" s="94"/>
      <c r="F184" s="94"/>
    </row>
    <row r="185" spans="1:7" x14ac:dyDescent="0.3">
      <c r="A185" s="17" t="s">
        <v>309</v>
      </c>
      <c r="B185" s="94">
        <v>2</v>
      </c>
      <c r="C185" s="94"/>
      <c r="D185" s="129"/>
      <c r="E185" s="94"/>
      <c r="F185" s="94"/>
    </row>
    <row r="186" spans="1:7" x14ac:dyDescent="0.3">
      <c r="A186" s="356" t="s">
        <v>36</v>
      </c>
      <c r="B186" s="357"/>
      <c r="C186" s="358"/>
      <c r="D186" s="297">
        <f>SUM(B181:C185)</f>
        <v>7</v>
      </c>
    </row>
    <row r="187" spans="1:7" x14ac:dyDescent="0.3">
      <c r="A187" s="356" t="s">
        <v>295</v>
      </c>
      <c r="B187" s="357"/>
      <c r="C187" s="358"/>
      <c r="D187" s="308">
        <f>D186/(COUNT(B181:C185)*2)</f>
        <v>0.7</v>
      </c>
    </row>
    <row r="188" spans="1:7" s="22" customFormat="1" x14ac:dyDescent="0.3">
      <c r="A188" s="26"/>
      <c r="B188" s="27"/>
      <c r="C188" s="27"/>
      <c r="D188" s="309"/>
      <c r="G188" s="126"/>
    </row>
    <row r="189" spans="1:7" ht="19.5" x14ac:dyDescent="0.4">
      <c r="A189" s="364" t="s">
        <v>216</v>
      </c>
      <c r="B189" s="365"/>
      <c r="C189" s="365"/>
      <c r="D189" s="365"/>
      <c r="E189" s="365"/>
      <c r="F189" s="365"/>
    </row>
    <row r="190" spans="1:7" x14ac:dyDescent="0.3">
      <c r="A190" s="44" t="s">
        <v>371</v>
      </c>
      <c r="B190" s="94">
        <v>2</v>
      </c>
      <c r="C190" s="94"/>
      <c r="D190" s="129"/>
      <c r="E190" s="94"/>
      <c r="F190" s="94"/>
      <c r="G190" s="13"/>
    </row>
    <row r="191" spans="1:7" ht="18" x14ac:dyDescent="0.35">
      <c r="A191" s="67" t="s">
        <v>316</v>
      </c>
      <c r="B191" s="94">
        <v>2</v>
      </c>
      <c r="C191" s="120" t="str">
        <f>IF(B191=0, -5, "0")</f>
        <v>0</v>
      </c>
      <c r="D191" s="129"/>
      <c r="E191" s="94"/>
      <c r="F191" s="94"/>
    </row>
    <row r="192" spans="1:7" ht="33" x14ac:dyDescent="0.3">
      <c r="A192" s="20" t="s">
        <v>311</v>
      </c>
      <c r="B192" s="94">
        <v>0</v>
      </c>
      <c r="C192" s="94"/>
      <c r="D192" s="129" t="s">
        <v>527</v>
      </c>
      <c r="E192" s="94"/>
      <c r="F192" s="94"/>
    </row>
    <row r="193" spans="1:6" x14ac:dyDescent="0.3">
      <c r="A193" s="53" t="s">
        <v>189</v>
      </c>
      <c r="B193" s="94">
        <v>2</v>
      </c>
      <c r="C193" s="94"/>
      <c r="D193" s="129"/>
      <c r="E193" s="94"/>
      <c r="F193" s="94"/>
    </row>
    <row r="194" spans="1:6" x14ac:dyDescent="0.3">
      <c r="A194" s="356" t="s">
        <v>36</v>
      </c>
      <c r="B194" s="357"/>
      <c r="C194" s="358"/>
      <c r="D194" s="54">
        <f>SUM(B190:C193)</f>
        <v>6</v>
      </c>
    </row>
    <row r="195" spans="1:6" x14ac:dyDescent="0.3">
      <c r="A195" s="356" t="s">
        <v>295</v>
      </c>
      <c r="B195" s="357"/>
      <c r="C195" s="358"/>
      <c r="D195" s="308">
        <f>D194/(COUNT(B190:C193)*2)</f>
        <v>0.75</v>
      </c>
    </row>
    <row r="197" spans="1:6" ht="18" x14ac:dyDescent="0.35">
      <c r="A197" s="64" t="s">
        <v>246</v>
      </c>
      <c r="B197" s="63"/>
      <c r="C197" s="63"/>
      <c r="D197" s="318">
        <f>E197/F197</f>
        <v>0.11764705882352941</v>
      </c>
      <c r="E197" s="372">
        <f>COUNTIF('A1 Technique'!F17:F193,"ok")</f>
        <v>2</v>
      </c>
      <c r="F197" s="372">
        <f>COUNTA('A1 Technique'!F17:F193)</f>
        <v>17</v>
      </c>
    </row>
    <row r="198" spans="1:6" ht="22.5" x14ac:dyDescent="0.3">
      <c r="A198" s="35" t="s">
        <v>322</v>
      </c>
      <c r="B198" s="36"/>
      <c r="C198" s="37"/>
      <c r="D198" s="316">
        <f>SUM(D194,D186,D177,D169,D161,D63,D52,D33,D22,D118,D149,D133,D102,D84,D42)</f>
        <v>195</v>
      </c>
    </row>
    <row r="199" spans="1:6" ht="22.5" x14ac:dyDescent="0.3">
      <c r="A199" s="35" t="s">
        <v>323</v>
      </c>
      <c r="B199" s="36"/>
      <c r="C199" s="37"/>
      <c r="D199" s="317">
        <f>D198/(COUNT(B190:C193,B181:C185,B173:C176,B165:C168,B153:C160,B56:C62,B46:C51,B26:C32,B17:C21,B107:C117,B137:C148,B122:C132,B88:C101,B67:C83,B37:C41)*2)</f>
        <v>0.85526315789473684</v>
      </c>
    </row>
  </sheetData>
  <sheetProtection algorithmName="SHA-512" hashValue="c+71QgKHFFmFErhMuISc2nenAvsSQOCqO84w94Rv20Xj+bUzAObBLWo95BkSz8ZhC3K8a8FoEGa8KTr9uVjuUA==" saltValue="Afs8qfiY3pHidnnJa9up4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549"/>
  <sheetViews>
    <sheetView view="pageBreakPreview" topLeftCell="A529" zoomScale="60" workbookViewId="0">
      <selection activeCell="B52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8"/>
      <c r="E1" s="328"/>
      <c r="F1" s="328"/>
      <c r="G1" s="328"/>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9" t="s">
        <v>179</v>
      </c>
      <c r="B7" s="329"/>
      <c r="C7" s="329"/>
      <c r="D7" s="329"/>
      <c r="E7" s="329"/>
      <c r="F7" s="329"/>
      <c r="G7" s="125"/>
    </row>
    <row r="8" spans="1:7" ht="29.25" x14ac:dyDescent="0.45">
      <c r="A8" s="330" t="str">
        <f>'Page de garde'!D18</f>
        <v>Khezema Sousse</v>
      </c>
      <c r="B8" s="330"/>
      <c r="C8" s="330"/>
      <c r="D8" s="330"/>
      <c r="E8" s="330"/>
      <c r="F8" s="330"/>
      <c r="G8" s="125"/>
    </row>
    <row r="9" spans="1:7" ht="24" x14ac:dyDescent="0.45">
      <c r="A9" s="14" t="s">
        <v>42</v>
      </c>
      <c r="B9" s="331"/>
      <c r="C9" s="331"/>
      <c r="D9" s="331"/>
      <c r="E9" s="331"/>
      <c r="F9" s="331"/>
      <c r="G9" s="125"/>
    </row>
    <row r="10" spans="1:7" ht="24" x14ac:dyDescent="0.45">
      <c r="A10" s="15" t="s">
        <v>44</v>
      </c>
      <c r="B10" s="332"/>
      <c r="C10" s="332"/>
      <c r="D10" s="332"/>
      <c r="E10" s="332"/>
      <c r="F10" s="332"/>
      <c r="G10" s="125"/>
    </row>
    <row r="11" spans="1:7" ht="24" x14ac:dyDescent="0.45">
      <c r="A11" s="14" t="s">
        <v>43</v>
      </c>
      <c r="B11" s="327"/>
      <c r="C11" s="327"/>
      <c r="D11" s="327"/>
      <c r="E11" s="327"/>
      <c r="F11" s="327"/>
      <c r="G11" s="125"/>
    </row>
    <row r="12" spans="1:7" ht="24" x14ac:dyDescent="0.45">
      <c r="A12" s="14" t="s">
        <v>239</v>
      </c>
      <c r="B12" s="333">
        <f>D549</f>
        <v>0</v>
      </c>
      <c r="C12" s="333"/>
      <c r="D12" s="333"/>
      <c r="E12" s="333"/>
      <c r="F12" s="333"/>
      <c r="G12" s="125"/>
    </row>
    <row r="13" spans="1:7" ht="22.5" x14ac:dyDescent="0.45">
      <c r="D13" s="334"/>
      <c r="E13" s="334"/>
      <c r="F13" s="334"/>
      <c r="G13" s="33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5" t="s">
        <v>30</v>
      </c>
      <c r="B17" s="336" t="s">
        <v>31</v>
      </c>
      <c r="C17" s="336"/>
      <c r="D17" s="336" t="s">
        <v>46</v>
      </c>
      <c r="E17" s="337" t="s">
        <v>310</v>
      </c>
      <c r="F17" s="337" t="s">
        <v>358</v>
      </c>
    </row>
    <row r="18" spans="1:8" ht="16.5" customHeight="1" x14ac:dyDescent="0.3">
      <c r="A18" s="335"/>
      <c r="B18" s="41" t="s">
        <v>34</v>
      </c>
      <c r="C18" s="41" t="s">
        <v>33</v>
      </c>
      <c r="D18" s="336"/>
      <c r="E18" s="337"/>
      <c r="F18" s="33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8" t="s">
        <v>379</v>
      </c>
      <c r="B38" s="339"/>
      <c r="C38" s="339"/>
      <c r="D38" s="339"/>
      <c r="E38" s="339"/>
      <c r="F38" s="34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35" t="s">
        <v>30</v>
      </c>
      <c r="B50" s="336" t="s">
        <v>31</v>
      </c>
      <c r="C50" s="336"/>
      <c r="D50" s="336" t="s">
        <v>46</v>
      </c>
      <c r="E50" s="337" t="s">
        <v>310</v>
      </c>
      <c r="F50" s="337" t="s">
        <v>360</v>
      </c>
      <c r="G50" s="127"/>
    </row>
    <row r="51" spans="1:7" x14ac:dyDescent="0.3">
      <c r="A51" s="335"/>
      <c r="B51" s="41" t="s">
        <v>34</v>
      </c>
      <c r="C51" s="41" t="s">
        <v>33</v>
      </c>
      <c r="D51" s="336"/>
      <c r="E51" s="337"/>
      <c r="F51" s="33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8" t="s">
        <v>379</v>
      </c>
      <c r="B94" s="339"/>
      <c r="C94" s="339"/>
      <c r="D94" s="339"/>
      <c r="E94" s="339"/>
      <c r="F94" s="34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35" t="s">
        <v>30</v>
      </c>
      <c r="B107" s="336" t="s">
        <v>31</v>
      </c>
      <c r="C107" s="336"/>
      <c r="D107" s="336" t="s">
        <v>46</v>
      </c>
      <c r="E107" s="337" t="s">
        <v>310</v>
      </c>
      <c r="F107" s="337" t="s">
        <v>360</v>
      </c>
    </row>
    <row r="108" spans="1:7" x14ac:dyDescent="0.3">
      <c r="A108" s="335"/>
      <c r="B108" s="41" t="s">
        <v>34</v>
      </c>
      <c r="C108" s="41" t="s">
        <v>33</v>
      </c>
      <c r="D108" s="336"/>
      <c r="E108" s="337"/>
      <c r="F108" s="33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1" t="s">
        <v>379</v>
      </c>
      <c r="B148" s="342"/>
      <c r="C148" s="342"/>
      <c r="D148" s="34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35" t="s">
        <v>30</v>
      </c>
      <c r="B162" s="336" t="s">
        <v>31</v>
      </c>
      <c r="C162" s="336"/>
      <c r="D162" s="336" t="s">
        <v>46</v>
      </c>
      <c r="E162" s="337" t="s">
        <v>310</v>
      </c>
      <c r="F162" s="337" t="s">
        <v>360</v>
      </c>
      <c r="G162" s="127"/>
    </row>
    <row r="163" spans="1:7" x14ac:dyDescent="0.3">
      <c r="A163" s="335"/>
      <c r="B163" s="41" t="s">
        <v>34</v>
      </c>
      <c r="C163" s="41" t="s">
        <v>33</v>
      </c>
      <c r="D163" s="336"/>
      <c r="E163" s="337"/>
      <c r="F163" s="33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4" t="s">
        <v>379</v>
      </c>
      <c r="B195" s="344"/>
      <c r="C195" s="344"/>
      <c r="D195" s="344"/>
      <c r="E195" s="344"/>
      <c r="F195" s="34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35" t="s">
        <v>30</v>
      </c>
      <c r="B209" s="336" t="s">
        <v>31</v>
      </c>
      <c r="C209" s="336"/>
      <c r="D209" s="336" t="s">
        <v>46</v>
      </c>
      <c r="E209" s="337" t="s">
        <v>310</v>
      </c>
      <c r="F209" s="337" t="s">
        <v>360</v>
      </c>
      <c r="G209" s="127"/>
    </row>
    <row r="210" spans="1:7" x14ac:dyDescent="0.3">
      <c r="A210" s="335"/>
      <c r="B210" s="41" t="s">
        <v>34</v>
      </c>
      <c r="C210" s="41" t="s">
        <v>33</v>
      </c>
      <c r="D210" s="336"/>
      <c r="E210" s="337"/>
      <c r="F210" s="33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4" t="s">
        <v>379</v>
      </c>
      <c r="B256" s="344"/>
      <c r="C256" s="344"/>
      <c r="D256" s="344"/>
      <c r="E256" s="344"/>
      <c r="F256" s="34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35" t="s">
        <v>30</v>
      </c>
      <c r="B270" s="336" t="s">
        <v>31</v>
      </c>
      <c r="C270" s="336"/>
      <c r="D270" s="336" t="s">
        <v>46</v>
      </c>
      <c r="E270" s="337" t="s">
        <v>310</v>
      </c>
      <c r="F270" s="337" t="s">
        <v>360</v>
      </c>
      <c r="G270" s="214"/>
    </row>
    <row r="271" spans="1:7" s="16" customFormat="1" x14ac:dyDescent="0.3">
      <c r="A271" s="335"/>
      <c r="B271" s="41" t="s">
        <v>34</v>
      </c>
      <c r="C271" s="41" t="s">
        <v>33</v>
      </c>
      <c r="D271" s="336"/>
      <c r="E271" s="337"/>
      <c r="F271" s="33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5" t="s">
        <v>396</v>
      </c>
      <c r="B308" s="346"/>
      <c r="C308" s="346"/>
      <c r="D308" s="346"/>
      <c r="E308" s="346"/>
      <c r="F308" s="34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35" t="s">
        <v>30</v>
      </c>
      <c r="B322" s="336" t="s">
        <v>31</v>
      </c>
      <c r="C322" s="336"/>
      <c r="D322" s="336" t="s">
        <v>46</v>
      </c>
      <c r="E322" s="337" t="s">
        <v>310</v>
      </c>
      <c r="F322" s="337" t="s">
        <v>360</v>
      </c>
      <c r="G322" s="127"/>
    </row>
    <row r="323" spans="1:7" x14ac:dyDescent="0.3">
      <c r="A323" s="335"/>
      <c r="B323" s="41" t="s">
        <v>34</v>
      </c>
      <c r="C323" s="41" t="s">
        <v>33</v>
      </c>
      <c r="D323" s="336"/>
      <c r="E323" s="337"/>
      <c r="F323" s="33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5" t="s">
        <v>379</v>
      </c>
      <c r="B349" s="346"/>
      <c r="C349" s="346"/>
      <c r="D349" s="346"/>
      <c r="E349" s="346"/>
      <c r="F349" s="34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35" t="s">
        <v>30</v>
      </c>
      <c r="B362" s="336" t="s">
        <v>31</v>
      </c>
      <c r="C362" s="336"/>
      <c r="D362" s="336" t="s">
        <v>46</v>
      </c>
      <c r="E362" s="337" t="s">
        <v>310</v>
      </c>
      <c r="F362" s="337" t="s">
        <v>360</v>
      </c>
      <c r="G362" s="127"/>
    </row>
    <row r="363" spans="1:7" x14ac:dyDescent="0.3">
      <c r="A363" s="335"/>
      <c r="B363" s="41" t="s">
        <v>34</v>
      </c>
      <c r="C363" s="41" t="s">
        <v>33</v>
      </c>
      <c r="D363" s="336"/>
      <c r="E363" s="337"/>
      <c r="F363" s="33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4" t="s">
        <v>379</v>
      </c>
      <c r="B383" s="344"/>
      <c r="C383" s="344"/>
      <c r="D383" s="344"/>
      <c r="E383" s="344"/>
      <c r="F383" s="34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35" t="s">
        <v>30</v>
      </c>
      <c r="B395" s="336" t="s">
        <v>31</v>
      </c>
      <c r="C395" s="336"/>
      <c r="D395" s="336" t="s">
        <v>46</v>
      </c>
      <c r="E395" s="337" t="s">
        <v>310</v>
      </c>
      <c r="F395" s="337" t="s">
        <v>360</v>
      </c>
      <c r="G395" s="127"/>
    </row>
    <row r="396" spans="1:7" x14ac:dyDescent="0.3">
      <c r="A396" s="335"/>
      <c r="B396" s="41" t="s">
        <v>34</v>
      </c>
      <c r="C396" s="41" t="s">
        <v>33</v>
      </c>
      <c r="D396" s="336"/>
      <c r="E396" s="337"/>
      <c r="F396" s="33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4" t="s">
        <v>379</v>
      </c>
      <c r="B435" s="344"/>
      <c r="C435" s="344"/>
      <c r="D435" s="344"/>
      <c r="E435" s="344"/>
      <c r="F435" s="34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35" t="s">
        <v>30</v>
      </c>
      <c r="B448" s="336" t="s">
        <v>31</v>
      </c>
      <c r="C448" s="336"/>
      <c r="D448" s="336" t="s">
        <v>46</v>
      </c>
      <c r="E448" s="337" t="s">
        <v>310</v>
      </c>
      <c r="F448" s="337" t="s">
        <v>360</v>
      </c>
      <c r="G448" s="127"/>
    </row>
    <row r="449" spans="1:6" x14ac:dyDescent="0.3">
      <c r="A449" s="335"/>
      <c r="B449" s="41" t="s">
        <v>34</v>
      </c>
      <c r="C449" s="41" t="s">
        <v>33</v>
      </c>
      <c r="D449" s="336"/>
      <c r="E449" s="337"/>
      <c r="F449" s="33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8" t="s">
        <v>379</v>
      </c>
      <c r="B471" s="349"/>
      <c r="C471" s="349"/>
      <c r="D471" s="349"/>
      <c r="E471" s="349"/>
      <c r="F471" s="34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73" t="str">
        <f>IF(D476=1, 2, IF(AND(D476&lt;1,D476&gt;0), 1, IF(D476=0,"0","NA")))</f>
        <v>NA</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0" t="s">
        <v>367</v>
      </c>
      <c r="B483" s="350"/>
      <c r="C483" s="350"/>
      <c r="D483" s="350"/>
      <c r="E483" s="185"/>
      <c r="F483" s="201"/>
    </row>
    <row r="484" spans="1:7" x14ac:dyDescent="0.3">
      <c r="A484" s="74">
        <f>B11</f>
        <v>0</v>
      </c>
      <c r="B484" s="124"/>
      <c r="C484" s="135"/>
      <c r="D484" s="124"/>
    </row>
    <row r="485" spans="1:7" x14ac:dyDescent="0.3">
      <c r="A485" s="335" t="s">
        <v>30</v>
      </c>
      <c r="B485" s="336" t="s">
        <v>31</v>
      </c>
      <c r="C485" s="336"/>
      <c r="D485" s="336" t="s">
        <v>46</v>
      </c>
      <c r="E485" s="337" t="s">
        <v>310</v>
      </c>
      <c r="F485" s="337" t="s">
        <v>360</v>
      </c>
      <c r="G485" s="127"/>
    </row>
    <row r="486" spans="1:7" x14ac:dyDescent="0.3">
      <c r="A486" s="335"/>
      <c r="B486" s="41" t="s">
        <v>34</v>
      </c>
      <c r="C486" s="41" t="s">
        <v>33</v>
      </c>
      <c r="D486" s="336"/>
      <c r="E486" s="337"/>
      <c r="F486" s="33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35" t="s">
        <v>30</v>
      </c>
      <c r="B507" s="336" t="s">
        <v>31</v>
      </c>
      <c r="C507" s="336"/>
      <c r="D507" s="336" t="s">
        <v>46</v>
      </c>
      <c r="E507" s="337" t="s">
        <v>310</v>
      </c>
      <c r="F507" s="337" t="s">
        <v>360</v>
      </c>
      <c r="G507" s="127"/>
    </row>
    <row r="508" spans="1:7" x14ac:dyDescent="0.3">
      <c r="A508" s="335"/>
      <c r="B508" s="41" t="s">
        <v>34</v>
      </c>
      <c r="C508" s="41" t="s">
        <v>33</v>
      </c>
      <c r="D508" s="336"/>
      <c r="E508" s="337"/>
      <c r="F508" s="33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35" t="s">
        <v>30</v>
      </c>
      <c r="B518" s="336" t="s">
        <v>31</v>
      </c>
      <c r="C518" s="336"/>
      <c r="D518" s="336" t="s">
        <v>46</v>
      </c>
      <c r="E518" s="337" t="s">
        <v>310</v>
      </c>
      <c r="F518" s="337" t="s">
        <v>360</v>
      </c>
      <c r="G518" s="127"/>
    </row>
    <row r="519" spans="1:7" x14ac:dyDescent="0.3">
      <c r="A519" s="335"/>
      <c r="B519" s="41" t="s">
        <v>34</v>
      </c>
      <c r="C519" s="41" t="s">
        <v>33</v>
      </c>
      <c r="D519" s="336"/>
      <c r="E519" s="337"/>
      <c r="F519" s="33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35" t="s">
        <v>30</v>
      </c>
      <c r="B538" s="336" t="s">
        <v>31</v>
      </c>
      <c r="C538" s="336"/>
      <c r="D538" s="336" t="s">
        <v>46</v>
      </c>
      <c r="E538" s="337" t="s">
        <v>310</v>
      </c>
      <c r="F538" s="337" t="s">
        <v>360</v>
      </c>
      <c r="G538" s="127"/>
    </row>
    <row r="539" spans="1:7" x14ac:dyDescent="0.3">
      <c r="A539" s="335"/>
      <c r="B539" s="41" t="s">
        <v>34</v>
      </c>
      <c r="C539" s="41" t="s">
        <v>33</v>
      </c>
      <c r="D539" s="336"/>
      <c r="E539" s="337"/>
      <c r="F539" s="33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LvC74mZzKMMmnxIB38NTfM9oogAJ7ueS2FZsP/sfLIbs9+QtFQKxDxVmoMb9QwybcHftzfF6qLIjp7/G58k7w==" saltValue="tWCxTW9Lk24eFO3FPUNJZ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7BC9AF4B-D503-4248-A094-DD895EE19437}">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6C1E4082-7F37-4EBA-B9DD-264C5E94651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7F865791-D803-4EF9-998C-89D092879241}"/>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177"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8"/>
      <c r="E1" s="328"/>
      <c r="F1" s="328"/>
      <c r="G1" s="328"/>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2" t="s">
        <v>50</v>
      </c>
      <c r="B6" s="352"/>
      <c r="C6" s="352"/>
      <c r="D6" s="352"/>
      <c r="E6" s="352"/>
      <c r="F6" s="352"/>
      <c r="G6" s="125"/>
    </row>
    <row r="7" spans="1:7" s="12" customFormat="1" ht="21.75" customHeight="1" x14ac:dyDescent="0.45">
      <c r="A7" s="330" t="str">
        <f>'A3 Exploitation'!A8:F8</f>
        <v>Khezema Sousse</v>
      </c>
      <c r="B7" s="330"/>
      <c r="C7" s="330"/>
      <c r="D7" s="330"/>
      <c r="E7" s="330"/>
      <c r="F7" s="330"/>
      <c r="G7" s="125"/>
    </row>
    <row r="8" spans="1:7" s="12" customFormat="1" ht="24" x14ac:dyDescent="0.45">
      <c r="A8" s="14" t="s">
        <v>42</v>
      </c>
      <c r="B8" s="353">
        <f>'A3 Exploitation'!B9:F9</f>
        <v>0</v>
      </c>
      <c r="C8" s="353"/>
      <c r="D8" s="353"/>
      <c r="E8" s="353"/>
      <c r="F8" s="353"/>
      <c r="G8" s="125"/>
    </row>
    <row r="9" spans="1:7" s="12" customFormat="1" ht="24" x14ac:dyDescent="0.45">
      <c r="A9" s="15" t="s">
        <v>44</v>
      </c>
      <c r="B9" s="354">
        <f>'A3 Exploitation'!B10:F10</f>
        <v>0</v>
      </c>
      <c r="C9" s="354"/>
      <c r="D9" s="354"/>
      <c r="E9" s="354"/>
      <c r="F9" s="354"/>
      <c r="G9" s="125"/>
    </row>
    <row r="10" spans="1:7" s="12" customFormat="1" ht="24" x14ac:dyDescent="0.45">
      <c r="A10" s="14" t="s">
        <v>43</v>
      </c>
      <c r="B10" s="351">
        <f>'A3 Exploitation'!B11:F11</f>
        <v>0</v>
      </c>
      <c r="C10" s="351"/>
      <c r="D10" s="351"/>
      <c r="E10" s="351"/>
      <c r="F10" s="351"/>
      <c r="G10" s="125"/>
    </row>
    <row r="11" spans="1:7" s="12" customFormat="1" ht="24" x14ac:dyDescent="0.45">
      <c r="A11" s="14" t="s">
        <v>294</v>
      </c>
      <c r="B11" s="355">
        <f>D199</f>
        <v>0</v>
      </c>
      <c r="C11" s="355"/>
      <c r="D11" s="355"/>
      <c r="E11" s="355"/>
      <c r="F11" s="355"/>
      <c r="G11" s="125"/>
    </row>
    <row r="12" spans="1:7" s="12" customFormat="1" ht="22.5" x14ac:dyDescent="0.45">
      <c r="A12" s="11"/>
      <c r="D12" s="334"/>
      <c r="E12" s="334"/>
      <c r="F12" s="334"/>
      <c r="G12" s="334"/>
    </row>
    <row r="13" spans="1:7" s="12" customFormat="1" ht="11.25" customHeight="1" x14ac:dyDescent="0.3">
      <c r="A13" s="335" t="s">
        <v>30</v>
      </c>
      <c r="B13" s="336" t="s">
        <v>31</v>
      </c>
      <c r="C13" s="336"/>
      <c r="D13" s="336" t="s">
        <v>46</v>
      </c>
      <c r="E13" s="336" t="s">
        <v>190</v>
      </c>
      <c r="F13" s="336" t="s">
        <v>191</v>
      </c>
      <c r="G13" s="112"/>
    </row>
    <row r="14" spans="1:7" s="12" customFormat="1" ht="12.75" customHeight="1" x14ac:dyDescent="0.3">
      <c r="A14" s="335"/>
      <c r="B14" s="34" t="s">
        <v>34</v>
      </c>
      <c r="C14" s="34" t="s">
        <v>33</v>
      </c>
      <c r="D14" s="336"/>
      <c r="E14" s="336"/>
      <c r="F14" s="336"/>
      <c r="G14" s="127"/>
    </row>
    <row r="15" spans="1:7" x14ac:dyDescent="0.3">
      <c r="A15" s="17"/>
      <c r="B15" s="17"/>
      <c r="C15" s="17"/>
      <c r="D15" s="17"/>
    </row>
    <row r="16" spans="1:7" ht="19.5" x14ac:dyDescent="0.4">
      <c r="A16" s="359" t="s">
        <v>0</v>
      </c>
      <c r="B16" s="360"/>
      <c r="C16" s="360"/>
      <c r="D16" s="360"/>
      <c r="E16" s="360"/>
      <c r="F16" s="36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1" t="s">
        <v>36</v>
      </c>
      <c r="B22" s="362"/>
      <c r="C22" s="363"/>
      <c r="D22" s="92">
        <f>SUM(B17:C21)</f>
        <v>0</v>
      </c>
    </row>
    <row r="23" spans="1:7" x14ac:dyDescent="0.3">
      <c r="A23" s="356" t="s">
        <v>295</v>
      </c>
      <c r="B23" s="357"/>
      <c r="C23" s="358"/>
      <c r="D23" s="33">
        <f>D22/(COUNT(B17:C21)*2)</f>
        <v>0</v>
      </c>
    </row>
    <row r="24" spans="1:7" s="22" customFormat="1" x14ac:dyDescent="0.3">
      <c r="A24" s="26"/>
      <c r="B24" s="27"/>
      <c r="C24" s="27"/>
      <c r="D24" s="28"/>
      <c r="G24" s="126"/>
    </row>
    <row r="25" spans="1:7" ht="19.5" x14ac:dyDescent="0.4">
      <c r="A25" s="364" t="s">
        <v>4</v>
      </c>
      <c r="B25" s="365"/>
      <c r="C25" s="365"/>
      <c r="D25" s="365"/>
      <c r="E25" s="365"/>
      <c r="F25" s="36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6" t="s">
        <v>36</v>
      </c>
      <c r="B33" s="357"/>
      <c r="C33" s="358"/>
      <c r="D33" s="91">
        <f>SUM(B26:C32)</f>
        <v>0</v>
      </c>
    </row>
    <row r="34" spans="1:7" x14ac:dyDescent="0.3">
      <c r="A34" s="356" t="s">
        <v>295</v>
      </c>
      <c r="B34" s="357"/>
      <c r="C34" s="358"/>
      <c r="D34" s="33">
        <f>D33/(COUNT(B26:C32)*2)</f>
        <v>0</v>
      </c>
    </row>
    <row r="35" spans="1:7" s="22" customFormat="1" x14ac:dyDescent="0.3">
      <c r="A35" s="26"/>
      <c r="B35" s="27"/>
      <c r="C35" s="27"/>
      <c r="D35" s="28"/>
      <c r="G35" s="126"/>
    </row>
    <row r="36" spans="1:7" s="22" customFormat="1" ht="19.5" x14ac:dyDescent="0.4">
      <c r="A36" s="364" t="s">
        <v>219</v>
      </c>
      <c r="B36" s="365"/>
      <c r="C36" s="365"/>
      <c r="D36" s="365"/>
      <c r="E36" s="365"/>
      <c r="F36" s="36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6" t="s">
        <v>36</v>
      </c>
      <c r="B42" s="357"/>
      <c r="C42" s="358"/>
      <c r="D42" s="91">
        <f>SUM(B37:C41)</f>
        <v>0</v>
      </c>
      <c r="E42" s="13"/>
      <c r="F42" s="13"/>
      <c r="G42" s="126"/>
    </row>
    <row r="43" spans="1:7" s="22" customFormat="1" x14ac:dyDescent="0.3">
      <c r="A43" s="356" t="s">
        <v>295</v>
      </c>
      <c r="B43" s="357"/>
      <c r="C43" s="358"/>
      <c r="D43" s="33">
        <f>D42/(COUNT(B37:C41)*2)</f>
        <v>0</v>
      </c>
      <c r="E43" s="13"/>
      <c r="F43" s="13"/>
      <c r="G43" s="126"/>
    </row>
    <row r="44" spans="1:7" s="22" customFormat="1" x14ac:dyDescent="0.3">
      <c r="A44" s="47"/>
      <c r="B44" s="48"/>
      <c r="C44" s="48"/>
      <c r="D44" s="49"/>
      <c r="G44" s="126"/>
    </row>
    <row r="45" spans="1:7" ht="19.5" x14ac:dyDescent="0.4">
      <c r="A45" s="366" t="s">
        <v>21</v>
      </c>
      <c r="B45" s="367"/>
      <c r="C45" s="367"/>
      <c r="D45" s="367"/>
      <c r="E45" s="367"/>
      <c r="F45" s="36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6" t="s">
        <v>36</v>
      </c>
      <c r="B52" s="357"/>
      <c r="C52" s="358"/>
      <c r="D52" s="91">
        <f>SUM(B46:C51)</f>
        <v>0</v>
      </c>
    </row>
    <row r="53" spans="1:7" x14ac:dyDescent="0.3">
      <c r="A53" s="356" t="s">
        <v>295</v>
      </c>
      <c r="B53" s="357"/>
      <c r="C53" s="358"/>
      <c r="D53" s="33">
        <f>D52/(COUNT(B46:C51)*2)</f>
        <v>0</v>
      </c>
    </row>
    <row r="54" spans="1:7" s="22" customFormat="1" x14ac:dyDescent="0.3">
      <c r="A54" s="26"/>
      <c r="B54" s="27"/>
      <c r="C54" s="27"/>
      <c r="D54" s="28"/>
      <c r="G54" s="126"/>
    </row>
    <row r="55" spans="1:7" ht="19.5" x14ac:dyDescent="0.4">
      <c r="A55" s="364" t="s">
        <v>8</v>
      </c>
      <c r="B55" s="365"/>
      <c r="C55" s="365"/>
      <c r="D55" s="365"/>
      <c r="E55" s="365"/>
      <c r="F55" s="36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6" t="s">
        <v>36</v>
      </c>
      <c r="B63" s="357"/>
      <c r="C63" s="358"/>
      <c r="D63" s="91">
        <f>SUM(B56:C62)</f>
        <v>0</v>
      </c>
    </row>
    <row r="64" spans="1:7" x14ac:dyDescent="0.3">
      <c r="A64" s="356" t="s">
        <v>295</v>
      </c>
      <c r="B64" s="357"/>
      <c r="C64" s="358"/>
      <c r="D64" s="33">
        <f>D63/(COUNT(B56:C62)*2)</f>
        <v>0</v>
      </c>
    </row>
    <row r="65" spans="1:7" s="22" customFormat="1" x14ac:dyDescent="0.3">
      <c r="A65" s="26"/>
      <c r="B65" s="27"/>
      <c r="C65" s="27"/>
      <c r="D65" s="28"/>
      <c r="G65" s="126"/>
    </row>
    <row r="66" spans="1:7" ht="19.5" x14ac:dyDescent="0.4">
      <c r="A66" s="364" t="s">
        <v>130</v>
      </c>
      <c r="B66" s="365"/>
      <c r="C66" s="365"/>
      <c r="D66" s="365"/>
      <c r="E66" s="365"/>
      <c r="F66" s="36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6" t="s">
        <v>36</v>
      </c>
      <c r="B84" s="357"/>
      <c r="C84" s="358"/>
      <c r="D84" s="91">
        <f>SUM(B67:C83)</f>
        <v>0</v>
      </c>
    </row>
    <row r="85" spans="1:7" x14ac:dyDescent="0.3">
      <c r="A85" s="356" t="s">
        <v>295</v>
      </c>
      <c r="B85" s="357"/>
      <c r="C85" s="358"/>
      <c r="D85" s="33">
        <f>D84/(COUNT(B67:C83)*2)</f>
        <v>0</v>
      </c>
    </row>
    <row r="86" spans="1:7" s="22" customFormat="1" x14ac:dyDescent="0.3">
      <c r="A86" s="26"/>
      <c r="B86" s="27"/>
      <c r="C86" s="27"/>
      <c r="D86" s="28"/>
      <c r="G86" s="126"/>
    </row>
    <row r="87" spans="1:7" ht="19.5" x14ac:dyDescent="0.4">
      <c r="A87" s="364" t="s">
        <v>211</v>
      </c>
      <c r="B87" s="365"/>
      <c r="C87" s="365"/>
      <c r="D87" s="365"/>
      <c r="E87" s="365"/>
      <c r="F87" s="36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6" t="s">
        <v>36</v>
      </c>
      <c r="B102" s="357"/>
      <c r="C102" s="358"/>
      <c r="D102" s="91">
        <f>SUM(B88:C101)</f>
        <v>0</v>
      </c>
    </row>
    <row r="103" spans="1:7" x14ac:dyDescent="0.3">
      <c r="A103" s="356" t="s">
        <v>295</v>
      </c>
      <c r="B103" s="357"/>
      <c r="C103" s="35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4" t="s">
        <v>212</v>
      </c>
      <c r="B106" s="365"/>
      <c r="C106" s="365"/>
      <c r="D106" s="365"/>
      <c r="E106" s="365"/>
      <c r="F106" s="36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6" t="s">
        <v>36</v>
      </c>
      <c r="B118" s="357"/>
      <c r="C118" s="358"/>
      <c r="D118" s="91">
        <f>SUM(B107:C117)</f>
        <v>0</v>
      </c>
      <c r="E118" s="13"/>
      <c r="F118" s="13"/>
      <c r="G118" s="126"/>
    </row>
    <row r="119" spans="1:7" s="22" customFormat="1" x14ac:dyDescent="0.3">
      <c r="A119" s="356" t="s">
        <v>295</v>
      </c>
      <c r="B119" s="357"/>
      <c r="C119" s="358"/>
      <c r="D119" s="33">
        <f>D118/(COUNT(B107:C117)*2)</f>
        <v>0</v>
      </c>
      <c r="E119" s="13"/>
      <c r="F119" s="13"/>
      <c r="G119" s="126"/>
    </row>
    <row r="120" spans="1:7" s="22" customFormat="1" x14ac:dyDescent="0.3">
      <c r="A120" s="26"/>
      <c r="B120" s="27"/>
      <c r="C120" s="27"/>
      <c r="D120" s="28"/>
      <c r="G120" s="126"/>
    </row>
    <row r="121" spans="1:7" ht="19.5" x14ac:dyDescent="0.4">
      <c r="A121" s="364" t="s">
        <v>185</v>
      </c>
      <c r="B121" s="365"/>
      <c r="C121" s="365"/>
      <c r="D121" s="365"/>
      <c r="E121" s="365"/>
      <c r="F121" s="36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6" t="s">
        <v>36</v>
      </c>
      <c r="B133" s="357"/>
      <c r="C133" s="358"/>
      <c r="D133" s="91">
        <f>SUM(B122:C132)</f>
        <v>0</v>
      </c>
    </row>
    <row r="134" spans="1:7" x14ac:dyDescent="0.3">
      <c r="A134" s="356" t="s">
        <v>295</v>
      </c>
      <c r="B134" s="357"/>
      <c r="C134" s="358"/>
      <c r="D134" s="32">
        <f>D133/(COUNT(B122:C132)*2)</f>
        <v>0</v>
      </c>
    </row>
    <row r="135" spans="1:7" s="22" customFormat="1" x14ac:dyDescent="0.3">
      <c r="A135" s="26"/>
      <c r="B135" s="27"/>
      <c r="C135" s="27"/>
      <c r="D135" s="31"/>
      <c r="G135" s="126"/>
    </row>
    <row r="136" spans="1:7" ht="19.5" x14ac:dyDescent="0.4">
      <c r="A136" s="364" t="s">
        <v>71</v>
      </c>
      <c r="B136" s="365"/>
      <c r="C136" s="365"/>
      <c r="D136" s="365"/>
      <c r="E136" s="365"/>
      <c r="F136" s="36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6" t="s">
        <v>36</v>
      </c>
      <c r="B149" s="357"/>
      <c r="C149" s="358"/>
      <c r="D149" s="91">
        <f>SUM(B137:C148)</f>
        <v>0</v>
      </c>
    </row>
    <row r="150" spans="1:7" x14ac:dyDescent="0.3">
      <c r="A150" s="356" t="s">
        <v>295</v>
      </c>
      <c r="B150" s="357"/>
      <c r="C150" s="358"/>
      <c r="D150" s="33">
        <f>D149/(COUNT(B137:C148)*2)</f>
        <v>0</v>
      </c>
    </row>
    <row r="151" spans="1:7" s="22" customFormat="1" x14ac:dyDescent="0.3">
      <c r="A151" s="26"/>
      <c r="B151" s="27"/>
      <c r="C151" s="27"/>
      <c r="D151" s="28"/>
      <c r="G151" s="126"/>
    </row>
    <row r="152" spans="1:7" ht="19.5" x14ac:dyDescent="0.4">
      <c r="A152" s="364" t="s">
        <v>217</v>
      </c>
      <c r="B152" s="365"/>
      <c r="C152" s="365"/>
      <c r="D152" s="365"/>
      <c r="E152" s="365"/>
      <c r="F152" s="36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6" t="s">
        <v>36</v>
      </c>
      <c r="B161" s="362"/>
      <c r="C161" s="363"/>
      <c r="D161" s="92">
        <f>SUM(B153:C160)</f>
        <v>0</v>
      </c>
    </row>
    <row r="162" spans="1:7" x14ac:dyDescent="0.3">
      <c r="A162" s="356" t="s">
        <v>295</v>
      </c>
      <c r="B162" s="357"/>
      <c r="C162" s="358"/>
      <c r="D162" s="33">
        <f>D161/(COUNT(B153:C160)*2)</f>
        <v>0</v>
      </c>
    </row>
    <row r="163" spans="1:7" s="22" customFormat="1" x14ac:dyDescent="0.3">
      <c r="A163" s="26"/>
      <c r="B163" s="27"/>
      <c r="C163" s="29"/>
      <c r="D163" s="30"/>
      <c r="G163" s="126"/>
    </row>
    <row r="164" spans="1:7" ht="19.5" x14ac:dyDescent="0.4">
      <c r="A164" s="364" t="s">
        <v>77</v>
      </c>
      <c r="B164" s="365"/>
      <c r="C164" s="365"/>
      <c r="D164" s="365"/>
      <c r="E164" s="365"/>
      <c r="F164" s="36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6" t="s">
        <v>36</v>
      </c>
      <c r="B169" s="357"/>
      <c r="C169" s="358"/>
      <c r="D169" s="91">
        <f>SUM(B165:C168)</f>
        <v>0</v>
      </c>
    </row>
    <row r="170" spans="1:7" x14ac:dyDescent="0.3">
      <c r="A170" s="356" t="s">
        <v>295</v>
      </c>
      <c r="B170" s="357"/>
      <c r="C170" s="358"/>
      <c r="D170" s="33">
        <f>D169/(COUNT(B165:C168)*2)</f>
        <v>0</v>
      </c>
    </row>
    <row r="171" spans="1:7" s="22" customFormat="1" x14ac:dyDescent="0.3">
      <c r="A171" s="26"/>
      <c r="B171" s="27"/>
      <c r="C171" s="27"/>
      <c r="D171" s="28"/>
      <c r="G171" s="126"/>
    </row>
    <row r="172" spans="1:7" ht="19.5" x14ac:dyDescent="0.4">
      <c r="A172" s="368" t="s">
        <v>17</v>
      </c>
      <c r="B172" s="369"/>
      <c r="C172" s="369"/>
      <c r="D172" s="369"/>
      <c r="E172" s="369"/>
      <c r="F172" s="36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6" t="s">
        <v>36</v>
      </c>
      <c r="B177" s="357"/>
      <c r="C177" s="358"/>
      <c r="D177" s="91">
        <f>SUM(B173:C176)</f>
        <v>0</v>
      </c>
    </row>
    <row r="178" spans="1:7" x14ac:dyDescent="0.3">
      <c r="A178" s="356" t="s">
        <v>295</v>
      </c>
      <c r="B178" s="357"/>
      <c r="C178" s="358"/>
      <c r="D178" s="33">
        <f>D177/(COUNT(B173:C176)*2)</f>
        <v>0</v>
      </c>
    </row>
    <row r="179" spans="1:7" s="22" customFormat="1" x14ac:dyDescent="0.3">
      <c r="A179" s="26"/>
      <c r="B179" s="27"/>
      <c r="C179" s="27"/>
      <c r="D179" s="28"/>
      <c r="G179" s="126"/>
    </row>
    <row r="180" spans="1:7" ht="19.5" x14ac:dyDescent="0.4">
      <c r="A180" s="364" t="s">
        <v>78</v>
      </c>
      <c r="B180" s="365"/>
      <c r="C180" s="365"/>
      <c r="D180" s="365"/>
      <c r="E180" s="365"/>
      <c r="F180" s="36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6" t="s">
        <v>36</v>
      </c>
      <c r="B186" s="357"/>
      <c r="C186" s="358"/>
      <c r="D186" s="91">
        <f>SUM(B181:C185)</f>
        <v>0</v>
      </c>
    </row>
    <row r="187" spans="1:7" x14ac:dyDescent="0.3">
      <c r="A187" s="356" t="s">
        <v>295</v>
      </c>
      <c r="B187" s="357"/>
      <c r="C187" s="358"/>
      <c r="D187" s="33">
        <f>D186/(COUNT(B181:C185)*2)</f>
        <v>0</v>
      </c>
    </row>
    <row r="188" spans="1:7" s="22" customFormat="1" x14ac:dyDescent="0.3">
      <c r="A188" s="26"/>
      <c r="B188" s="27"/>
      <c r="C188" s="27"/>
      <c r="D188" s="28"/>
      <c r="G188" s="126"/>
    </row>
    <row r="189" spans="1:7" ht="19.5" x14ac:dyDescent="0.4">
      <c r="A189" s="364" t="s">
        <v>216</v>
      </c>
      <c r="B189" s="365"/>
      <c r="C189" s="365"/>
      <c r="D189" s="365"/>
      <c r="E189" s="365"/>
      <c r="F189" s="36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6" t="s">
        <v>36</v>
      </c>
      <c r="B194" s="357"/>
      <c r="C194" s="358"/>
      <c r="D194" s="54">
        <f>SUM(B190:C193)</f>
        <v>0</v>
      </c>
    </row>
    <row r="195" spans="1:6" x14ac:dyDescent="0.3">
      <c r="A195" s="356" t="s">
        <v>295</v>
      </c>
      <c r="B195" s="357"/>
      <c r="C195" s="358"/>
      <c r="D195" s="33">
        <f>D194/(COUNT(B190:C193)*2)</f>
        <v>0</v>
      </c>
    </row>
    <row r="197" spans="1:6" ht="18" x14ac:dyDescent="0.35">
      <c r="A197" s="64" t="s">
        <v>246</v>
      </c>
      <c r="B197" s="63"/>
      <c r="C197" s="63"/>
      <c r="D197" s="286" t="e">
        <f>E197/F197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B549"/>
  <sheetViews>
    <sheetView tabSelected="1" view="pageBreakPreview" topLeftCell="A531" zoomScale="70" zoomScaleSheetLayoutView="70" workbookViewId="0">
      <selection activeCell="B531"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8"/>
      <c r="E1" s="328"/>
      <c r="F1" s="328"/>
      <c r="G1" s="328"/>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9" t="s">
        <v>179</v>
      </c>
      <c r="B7" s="329"/>
      <c r="C7" s="329"/>
      <c r="D7" s="329"/>
      <c r="E7" s="329"/>
      <c r="F7" s="329"/>
      <c r="G7" s="125"/>
    </row>
    <row r="8" spans="1:7" ht="29.25" x14ac:dyDescent="0.45">
      <c r="A8" s="330" t="str">
        <f>'Page de garde'!D18</f>
        <v>Khezema Sousse</v>
      </c>
      <c r="B8" s="330"/>
      <c r="C8" s="330"/>
      <c r="D8" s="330"/>
      <c r="E8" s="330"/>
      <c r="F8" s="330"/>
      <c r="G8" s="125"/>
    </row>
    <row r="9" spans="1:7" ht="24" x14ac:dyDescent="0.45">
      <c r="A9" s="14" t="s">
        <v>42</v>
      </c>
      <c r="B9" s="331"/>
      <c r="C9" s="331"/>
      <c r="D9" s="331"/>
      <c r="E9" s="331"/>
      <c r="F9" s="331"/>
      <c r="G9" s="125"/>
    </row>
    <row r="10" spans="1:7" ht="24" x14ac:dyDescent="0.45">
      <c r="A10" s="15" t="s">
        <v>44</v>
      </c>
      <c r="B10" s="332"/>
      <c r="C10" s="332"/>
      <c r="D10" s="332"/>
      <c r="E10" s="332"/>
      <c r="F10" s="332"/>
      <c r="G10" s="125"/>
    </row>
    <row r="11" spans="1:7" ht="24" x14ac:dyDescent="0.45">
      <c r="A11" s="14" t="s">
        <v>43</v>
      </c>
      <c r="B11" s="327"/>
      <c r="C11" s="327"/>
      <c r="D11" s="327"/>
      <c r="E11" s="327"/>
      <c r="F11" s="327"/>
      <c r="G11" s="125"/>
    </row>
    <row r="12" spans="1:7" ht="24" x14ac:dyDescent="0.45">
      <c r="A12" s="14" t="s">
        <v>239</v>
      </c>
      <c r="B12" s="333">
        <f>D549</f>
        <v>0</v>
      </c>
      <c r="C12" s="333"/>
      <c r="D12" s="333"/>
      <c r="E12" s="333"/>
      <c r="F12" s="333"/>
      <c r="G12" s="125"/>
    </row>
    <row r="13" spans="1:7" ht="22.5" x14ac:dyDescent="0.45">
      <c r="D13" s="334"/>
      <c r="E13" s="334"/>
      <c r="F13" s="334"/>
      <c r="G13" s="33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5" t="s">
        <v>30</v>
      </c>
      <c r="B17" s="336" t="s">
        <v>31</v>
      </c>
      <c r="C17" s="336"/>
      <c r="D17" s="336" t="s">
        <v>46</v>
      </c>
      <c r="E17" s="337" t="s">
        <v>310</v>
      </c>
      <c r="F17" s="337" t="s">
        <v>358</v>
      </c>
    </row>
    <row r="18" spans="1:8" ht="16.5" customHeight="1" x14ac:dyDescent="0.3">
      <c r="A18" s="335"/>
      <c r="B18" s="41" t="s">
        <v>34</v>
      </c>
      <c r="C18" s="41" t="s">
        <v>33</v>
      </c>
      <c r="D18" s="336"/>
      <c r="E18" s="337"/>
      <c r="F18" s="33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8" t="s">
        <v>379</v>
      </c>
      <c r="B38" s="339"/>
      <c r="C38" s="339"/>
      <c r="D38" s="339"/>
      <c r="E38" s="339"/>
      <c r="F38" s="34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5" t="s">
        <v>30</v>
      </c>
      <c r="B50" s="336" t="s">
        <v>31</v>
      </c>
      <c r="C50" s="336"/>
      <c r="D50" s="336" t="s">
        <v>46</v>
      </c>
      <c r="E50" s="337" t="s">
        <v>310</v>
      </c>
      <c r="F50" s="337" t="s">
        <v>360</v>
      </c>
      <c r="G50" s="127"/>
    </row>
    <row r="51" spans="1:7" ht="16.5" customHeight="1" x14ac:dyDescent="0.3">
      <c r="A51" s="335"/>
      <c r="B51" s="41" t="s">
        <v>34</v>
      </c>
      <c r="C51" s="41" t="s">
        <v>33</v>
      </c>
      <c r="D51" s="336"/>
      <c r="E51" s="337"/>
      <c r="F51" s="33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8" t="s">
        <v>379</v>
      </c>
      <c r="B94" s="339"/>
      <c r="C94" s="339"/>
      <c r="D94" s="339"/>
      <c r="E94" s="339"/>
      <c r="F94" s="34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5" t="s">
        <v>30</v>
      </c>
      <c r="B107" s="336" t="s">
        <v>31</v>
      </c>
      <c r="C107" s="336"/>
      <c r="D107" s="336" t="s">
        <v>46</v>
      </c>
      <c r="E107" s="337" t="s">
        <v>310</v>
      </c>
      <c r="F107" s="337" t="s">
        <v>360</v>
      </c>
    </row>
    <row r="108" spans="1:7" ht="16.5" customHeight="1" x14ac:dyDescent="0.3">
      <c r="A108" s="335"/>
      <c r="B108" s="41" t="s">
        <v>34</v>
      </c>
      <c r="C108" s="41" t="s">
        <v>33</v>
      </c>
      <c r="D108" s="336"/>
      <c r="E108" s="337"/>
      <c r="F108" s="33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1" t="s">
        <v>379</v>
      </c>
      <c r="B148" s="342"/>
      <c r="C148" s="342"/>
      <c r="D148" s="34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5" t="s">
        <v>30</v>
      </c>
      <c r="B162" s="336" t="s">
        <v>31</v>
      </c>
      <c r="C162" s="336"/>
      <c r="D162" s="336" t="s">
        <v>46</v>
      </c>
      <c r="E162" s="337" t="s">
        <v>310</v>
      </c>
      <c r="F162" s="337" t="s">
        <v>360</v>
      </c>
      <c r="G162" s="127"/>
    </row>
    <row r="163" spans="1:7" ht="16.5" customHeight="1" x14ac:dyDescent="0.3">
      <c r="A163" s="335"/>
      <c r="B163" s="41" t="s">
        <v>34</v>
      </c>
      <c r="C163" s="41" t="s">
        <v>33</v>
      </c>
      <c r="D163" s="336"/>
      <c r="E163" s="337"/>
      <c r="F163" s="33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4" t="s">
        <v>379</v>
      </c>
      <c r="B195" s="344"/>
      <c r="C195" s="344"/>
      <c r="D195" s="344"/>
      <c r="E195" s="344"/>
      <c r="F195" s="34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5" t="s">
        <v>30</v>
      </c>
      <c r="B209" s="336" t="s">
        <v>31</v>
      </c>
      <c r="C209" s="336"/>
      <c r="D209" s="336" t="s">
        <v>46</v>
      </c>
      <c r="E209" s="337" t="s">
        <v>310</v>
      </c>
      <c r="F209" s="337" t="s">
        <v>360</v>
      </c>
      <c r="G209" s="127"/>
    </row>
    <row r="210" spans="1:7" ht="16.5" customHeight="1" x14ac:dyDescent="0.3">
      <c r="A210" s="335"/>
      <c r="B210" s="41" t="s">
        <v>34</v>
      </c>
      <c r="C210" s="41" t="s">
        <v>33</v>
      </c>
      <c r="D210" s="336"/>
      <c r="E210" s="337"/>
      <c r="F210" s="33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4" t="s">
        <v>379</v>
      </c>
      <c r="B256" s="344"/>
      <c r="C256" s="344"/>
      <c r="D256" s="344"/>
      <c r="E256" s="344"/>
      <c r="F256" s="34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5" t="s">
        <v>30</v>
      </c>
      <c r="B270" s="336" t="s">
        <v>31</v>
      </c>
      <c r="C270" s="336"/>
      <c r="D270" s="336" t="s">
        <v>46</v>
      </c>
      <c r="E270" s="337" t="s">
        <v>310</v>
      </c>
      <c r="F270" s="337" t="s">
        <v>360</v>
      </c>
      <c r="G270" s="214"/>
    </row>
    <row r="271" spans="1:7" s="16" customFormat="1" ht="16.5" customHeight="1" x14ac:dyDescent="0.3">
      <c r="A271" s="335"/>
      <c r="B271" s="41" t="s">
        <v>34</v>
      </c>
      <c r="C271" s="41" t="s">
        <v>33</v>
      </c>
      <c r="D271" s="336"/>
      <c r="E271" s="337"/>
      <c r="F271" s="33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5" t="s">
        <v>396</v>
      </c>
      <c r="B308" s="346"/>
      <c r="C308" s="346"/>
      <c r="D308" s="346"/>
      <c r="E308" s="346"/>
      <c r="F308" s="34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5" t="s">
        <v>30</v>
      </c>
      <c r="B322" s="336" t="s">
        <v>31</v>
      </c>
      <c r="C322" s="336"/>
      <c r="D322" s="336" t="s">
        <v>46</v>
      </c>
      <c r="E322" s="337" t="s">
        <v>310</v>
      </c>
      <c r="F322" s="337" t="s">
        <v>360</v>
      </c>
      <c r="G322" s="127"/>
    </row>
    <row r="323" spans="1:7" ht="16.5" customHeight="1" x14ac:dyDescent="0.3">
      <c r="A323" s="335"/>
      <c r="B323" s="41" t="s">
        <v>34</v>
      </c>
      <c r="C323" s="41" t="s">
        <v>33</v>
      </c>
      <c r="D323" s="336"/>
      <c r="E323" s="337"/>
      <c r="F323" s="33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5" t="s">
        <v>379</v>
      </c>
      <c r="B349" s="346"/>
      <c r="C349" s="346"/>
      <c r="D349" s="346"/>
      <c r="E349" s="346"/>
      <c r="F349" s="34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5" t="s">
        <v>30</v>
      </c>
      <c r="B362" s="336" t="s">
        <v>31</v>
      </c>
      <c r="C362" s="336"/>
      <c r="D362" s="336" t="s">
        <v>46</v>
      </c>
      <c r="E362" s="337" t="s">
        <v>310</v>
      </c>
      <c r="F362" s="337" t="s">
        <v>360</v>
      </c>
      <c r="G362" s="127"/>
    </row>
    <row r="363" spans="1:7" ht="16.5" customHeight="1" x14ac:dyDescent="0.3">
      <c r="A363" s="335"/>
      <c r="B363" s="41" t="s">
        <v>34</v>
      </c>
      <c r="C363" s="41" t="s">
        <v>33</v>
      </c>
      <c r="D363" s="336"/>
      <c r="E363" s="337"/>
      <c r="F363" s="33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4" t="s">
        <v>379</v>
      </c>
      <c r="B383" s="344"/>
      <c r="C383" s="344"/>
      <c r="D383" s="344"/>
      <c r="E383" s="344"/>
      <c r="F383" s="34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5" t="s">
        <v>30</v>
      </c>
      <c r="B395" s="336" t="s">
        <v>31</v>
      </c>
      <c r="C395" s="336"/>
      <c r="D395" s="336" t="s">
        <v>46</v>
      </c>
      <c r="E395" s="337" t="s">
        <v>310</v>
      </c>
      <c r="F395" s="337" t="s">
        <v>360</v>
      </c>
      <c r="G395" s="127"/>
    </row>
    <row r="396" spans="1:7" ht="16.5" customHeight="1" x14ac:dyDescent="0.3">
      <c r="A396" s="335"/>
      <c r="B396" s="41" t="s">
        <v>34</v>
      </c>
      <c r="C396" s="41" t="s">
        <v>33</v>
      </c>
      <c r="D396" s="336"/>
      <c r="E396" s="337"/>
      <c r="F396" s="33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4" t="s">
        <v>379</v>
      </c>
      <c r="B435" s="344"/>
      <c r="C435" s="344"/>
      <c r="D435" s="344"/>
      <c r="E435" s="344"/>
      <c r="F435" s="34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5" t="s">
        <v>30</v>
      </c>
      <c r="B448" s="336" t="s">
        <v>31</v>
      </c>
      <c r="C448" s="336"/>
      <c r="D448" s="336" t="s">
        <v>46</v>
      </c>
      <c r="E448" s="337" t="s">
        <v>310</v>
      </c>
      <c r="F448" s="337" t="s">
        <v>360</v>
      </c>
      <c r="G448" s="127"/>
    </row>
    <row r="449" spans="1:6" ht="16.5" customHeight="1" x14ac:dyDescent="0.3">
      <c r="A449" s="335"/>
      <c r="B449" s="41" t="s">
        <v>34</v>
      </c>
      <c r="C449" s="41" t="s">
        <v>33</v>
      </c>
      <c r="D449" s="336"/>
      <c r="E449" s="337"/>
      <c r="F449" s="33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8" t="s">
        <v>379</v>
      </c>
      <c r="B471" s="349"/>
      <c r="C471" s="349"/>
      <c r="D471" s="349"/>
      <c r="E471" s="349"/>
      <c r="F471" s="34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73" t="str">
        <f>IF(D476=1, 2, IF(AND(D476&lt;1,D476&gt;0), 1, IF(D476=0,"0","NA")))</f>
        <v>NA</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0" t="s">
        <v>367</v>
      </c>
      <c r="B483" s="350"/>
      <c r="C483" s="350"/>
      <c r="D483" s="350"/>
      <c r="E483" s="185"/>
      <c r="F483" s="201"/>
    </row>
    <row r="484" spans="1:7" x14ac:dyDescent="0.3">
      <c r="A484" s="74">
        <f>B11</f>
        <v>0</v>
      </c>
      <c r="B484" s="124"/>
      <c r="C484" s="135"/>
      <c r="D484" s="124"/>
    </row>
    <row r="485" spans="1:7" ht="16.5" customHeight="1" x14ac:dyDescent="0.3">
      <c r="A485" s="335" t="s">
        <v>30</v>
      </c>
      <c r="B485" s="336" t="s">
        <v>31</v>
      </c>
      <c r="C485" s="336"/>
      <c r="D485" s="336" t="s">
        <v>46</v>
      </c>
      <c r="E485" s="337" t="s">
        <v>310</v>
      </c>
      <c r="F485" s="337" t="s">
        <v>360</v>
      </c>
      <c r="G485" s="127"/>
    </row>
    <row r="486" spans="1:7" ht="16.5" customHeight="1" x14ac:dyDescent="0.3">
      <c r="A486" s="335"/>
      <c r="B486" s="41" t="s">
        <v>34</v>
      </c>
      <c r="C486" s="41" t="s">
        <v>33</v>
      </c>
      <c r="D486" s="336"/>
      <c r="E486" s="337"/>
      <c r="F486" s="33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5" t="s">
        <v>30</v>
      </c>
      <c r="B507" s="336" t="s">
        <v>31</v>
      </c>
      <c r="C507" s="336"/>
      <c r="D507" s="336" t="s">
        <v>46</v>
      </c>
      <c r="E507" s="337" t="s">
        <v>310</v>
      </c>
      <c r="F507" s="337" t="s">
        <v>360</v>
      </c>
      <c r="G507" s="127"/>
    </row>
    <row r="508" spans="1:7" ht="16.5" customHeight="1" x14ac:dyDescent="0.3">
      <c r="A508" s="335"/>
      <c r="B508" s="41" t="s">
        <v>34</v>
      </c>
      <c r="C508" s="41" t="s">
        <v>33</v>
      </c>
      <c r="D508" s="336"/>
      <c r="E508" s="337"/>
      <c r="F508" s="33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5" t="s">
        <v>30</v>
      </c>
      <c r="B518" s="336" t="s">
        <v>31</v>
      </c>
      <c r="C518" s="336"/>
      <c r="D518" s="336" t="s">
        <v>46</v>
      </c>
      <c r="E518" s="337" t="s">
        <v>310</v>
      </c>
      <c r="F518" s="337" t="s">
        <v>360</v>
      </c>
      <c r="G518" s="127"/>
    </row>
    <row r="519" spans="1:7" ht="16.5" customHeight="1" x14ac:dyDescent="0.3">
      <c r="A519" s="335"/>
      <c r="B519" s="41" t="s">
        <v>34</v>
      </c>
      <c r="C519" s="41" t="s">
        <v>33</v>
      </c>
      <c r="D519" s="336"/>
      <c r="E519" s="337"/>
      <c r="F519" s="33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5" t="s">
        <v>30</v>
      </c>
      <c r="B538" s="336" t="s">
        <v>31</v>
      </c>
      <c r="C538" s="336"/>
      <c r="D538" s="336" t="s">
        <v>46</v>
      </c>
      <c r="E538" s="337" t="s">
        <v>310</v>
      </c>
      <c r="F538" s="337" t="s">
        <v>360</v>
      </c>
      <c r="G538" s="127"/>
    </row>
    <row r="539" spans="1:7" ht="16.5" customHeight="1" x14ac:dyDescent="0.3">
      <c r="A539" s="335"/>
      <c r="B539" s="41" t="s">
        <v>34</v>
      </c>
      <c r="C539" s="41" t="s">
        <v>33</v>
      </c>
      <c r="D539" s="336"/>
      <c r="E539" s="337"/>
      <c r="F539" s="33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Y9T31pacEX+YuIuRygvGq4FTjIxc64+hFv7h9OF9co9tfrDEbHok2V0pWh/pyKz8zNptuBO9pkbIaADt8UYd9Q==" saltValue="Ug/KTKKzWFabA9HiA4/O8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B7249F9C-7E40-42A7-B437-0F9E6DC0C8BA}">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75A09A80-3516-494A-8544-76FB2361911D}">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10F7E05-B5AC-4AE8-836C-A8442A339815}"/>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8"/>
      <c r="E1" s="328"/>
      <c r="F1" s="328"/>
      <c r="G1" s="328"/>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2" t="s">
        <v>50</v>
      </c>
      <c r="B6" s="352"/>
      <c r="C6" s="352"/>
      <c r="D6" s="352"/>
      <c r="E6" s="352"/>
      <c r="F6" s="352"/>
      <c r="G6" s="125"/>
    </row>
    <row r="7" spans="1:7" s="12" customFormat="1" ht="21.75" customHeight="1" x14ac:dyDescent="0.45">
      <c r="A7" s="330" t="e">
        <f>#REF!</f>
        <v>#REF!</v>
      </c>
      <c r="B7" s="330"/>
      <c r="C7" s="330"/>
      <c r="D7" s="330"/>
      <c r="E7" s="330"/>
      <c r="F7" s="330"/>
      <c r="G7" s="125"/>
    </row>
    <row r="8" spans="1:7" s="12" customFormat="1" ht="24" x14ac:dyDescent="0.45">
      <c r="A8" s="14" t="s">
        <v>42</v>
      </c>
      <c r="B8" s="353">
        <f>'A4 Exploitation'!B9:F9</f>
        <v>0</v>
      </c>
      <c r="C8" s="353"/>
      <c r="D8" s="353"/>
      <c r="E8" s="353"/>
      <c r="F8" s="353"/>
      <c r="G8" s="125"/>
    </row>
    <row r="9" spans="1:7" s="12" customFormat="1" ht="24" x14ac:dyDescent="0.45">
      <c r="A9" s="15" t="s">
        <v>44</v>
      </c>
      <c r="B9" s="354">
        <f>'A4 Exploitation'!B10:F10</f>
        <v>0</v>
      </c>
      <c r="C9" s="354"/>
      <c r="D9" s="354"/>
      <c r="E9" s="354"/>
      <c r="F9" s="354"/>
      <c r="G9" s="125"/>
    </row>
    <row r="10" spans="1:7" s="12" customFormat="1" ht="24" x14ac:dyDescent="0.45">
      <c r="A10" s="14" t="s">
        <v>43</v>
      </c>
      <c r="B10" s="351">
        <f>'A4 Exploitation'!A8:F8</f>
        <v>0</v>
      </c>
      <c r="C10" s="351"/>
      <c r="D10" s="351"/>
      <c r="E10" s="351"/>
      <c r="F10" s="351"/>
      <c r="G10" s="125"/>
    </row>
    <row r="11" spans="1:7" s="12" customFormat="1" ht="24" x14ac:dyDescent="0.45">
      <c r="A11" s="14" t="s">
        <v>294</v>
      </c>
      <c r="B11" s="355">
        <f>D199</f>
        <v>0</v>
      </c>
      <c r="C11" s="355"/>
      <c r="D11" s="355"/>
      <c r="E11" s="355"/>
      <c r="F11" s="355"/>
      <c r="G11" s="125"/>
    </row>
    <row r="12" spans="1:7" s="12" customFormat="1" ht="22.5" x14ac:dyDescent="0.45">
      <c r="A12" s="11"/>
      <c r="D12" s="334"/>
      <c r="E12" s="334"/>
      <c r="F12" s="334"/>
      <c r="G12" s="334"/>
    </row>
    <row r="13" spans="1:7" s="12" customFormat="1" ht="11.25" customHeight="1" x14ac:dyDescent="0.3">
      <c r="A13" s="335" t="s">
        <v>30</v>
      </c>
      <c r="B13" s="336" t="s">
        <v>31</v>
      </c>
      <c r="C13" s="336"/>
      <c r="D13" s="336" t="s">
        <v>46</v>
      </c>
      <c r="E13" s="336" t="s">
        <v>190</v>
      </c>
      <c r="F13" s="336" t="s">
        <v>191</v>
      </c>
      <c r="G13" s="112"/>
    </row>
    <row r="14" spans="1:7" s="12" customFormat="1" ht="12.75" customHeight="1" x14ac:dyDescent="0.3">
      <c r="A14" s="335"/>
      <c r="B14" s="34" t="s">
        <v>34</v>
      </c>
      <c r="C14" s="34" t="s">
        <v>33</v>
      </c>
      <c r="D14" s="336"/>
      <c r="E14" s="336"/>
      <c r="F14" s="336"/>
      <c r="G14" s="127"/>
    </row>
    <row r="15" spans="1:7" x14ac:dyDescent="0.3">
      <c r="A15" s="17"/>
      <c r="B15" s="17"/>
      <c r="C15" s="17"/>
      <c r="D15" s="17"/>
    </row>
    <row r="16" spans="1:7" ht="19.5" x14ac:dyDescent="0.4">
      <c r="A16" s="359" t="s">
        <v>0</v>
      </c>
      <c r="B16" s="360"/>
      <c r="C16" s="360"/>
      <c r="D16" s="360"/>
      <c r="E16" s="360"/>
      <c r="F16" s="36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1" t="s">
        <v>36</v>
      </c>
      <c r="B22" s="362"/>
      <c r="C22" s="363"/>
      <c r="D22" s="245">
        <f>SUM(B17:C21)</f>
        <v>0</v>
      </c>
    </row>
    <row r="23" spans="1:7" x14ac:dyDescent="0.3">
      <c r="A23" s="356" t="s">
        <v>295</v>
      </c>
      <c r="B23" s="357"/>
      <c r="C23" s="358"/>
      <c r="D23" s="33">
        <f>D22/(COUNT(B17:C21)*2)</f>
        <v>0</v>
      </c>
    </row>
    <row r="24" spans="1:7" s="22" customFormat="1" x14ac:dyDescent="0.3">
      <c r="A24" s="26"/>
      <c r="B24" s="27"/>
      <c r="C24" s="27"/>
      <c r="D24" s="28"/>
      <c r="G24" s="126"/>
    </row>
    <row r="25" spans="1:7" ht="19.5" x14ac:dyDescent="0.4">
      <c r="A25" s="364" t="s">
        <v>4</v>
      </c>
      <c r="B25" s="365"/>
      <c r="C25" s="365"/>
      <c r="D25" s="365"/>
      <c r="E25" s="365"/>
      <c r="F25" s="36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6" t="s">
        <v>36</v>
      </c>
      <c r="B33" s="357"/>
      <c r="C33" s="358"/>
      <c r="D33" s="244">
        <f>SUM(B26:C32)</f>
        <v>0</v>
      </c>
    </row>
    <row r="34" spans="1:7" x14ac:dyDescent="0.3">
      <c r="A34" s="356" t="s">
        <v>295</v>
      </c>
      <c r="B34" s="357"/>
      <c r="C34" s="358"/>
      <c r="D34" s="33">
        <f>D33/(COUNT(B26:C32)*2)</f>
        <v>0</v>
      </c>
    </row>
    <row r="35" spans="1:7" s="22" customFormat="1" x14ac:dyDescent="0.3">
      <c r="A35" s="26"/>
      <c r="B35" s="27"/>
      <c r="C35" s="27"/>
      <c r="D35" s="28"/>
      <c r="G35" s="126"/>
    </row>
    <row r="36" spans="1:7" s="22" customFormat="1" ht="19.5" x14ac:dyDescent="0.4">
      <c r="A36" s="364" t="s">
        <v>219</v>
      </c>
      <c r="B36" s="365"/>
      <c r="C36" s="365"/>
      <c r="D36" s="365"/>
      <c r="E36" s="365"/>
      <c r="F36" s="36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6" t="s">
        <v>36</v>
      </c>
      <c r="B42" s="357"/>
      <c r="C42" s="358"/>
      <c r="D42" s="244">
        <f>SUM(B37:C41)</f>
        <v>0</v>
      </c>
      <c r="E42" s="13"/>
      <c r="F42" s="13"/>
      <c r="G42" s="126"/>
    </row>
    <row r="43" spans="1:7" s="22" customFormat="1" x14ac:dyDescent="0.3">
      <c r="A43" s="356" t="s">
        <v>295</v>
      </c>
      <c r="B43" s="357"/>
      <c r="C43" s="358"/>
      <c r="D43" s="33">
        <f>D42/(COUNT(B37:C41)*2)</f>
        <v>0</v>
      </c>
      <c r="E43" s="13"/>
      <c r="F43" s="13"/>
      <c r="G43" s="126"/>
    </row>
    <row r="44" spans="1:7" s="22" customFormat="1" x14ac:dyDescent="0.3">
      <c r="A44" s="47"/>
      <c r="B44" s="48"/>
      <c r="C44" s="48"/>
      <c r="D44" s="49"/>
      <c r="G44" s="126"/>
    </row>
    <row r="45" spans="1:7" ht="19.5" x14ac:dyDescent="0.4">
      <c r="A45" s="366" t="s">
        <v>21</v>
      </c>
      <c r="B45" s="367"/>
      <c r="C45" s="367"/>
      <c r="D45" s="367"/>
      <c r="E45" s="367"/>
      <c r="F45" s="36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6" t="s">
        <v>36</v>
      </c>
      <c r="B52" s="357"/>
      <c r="C52" s="358"/>
      <c r="D52" s="244">
        <f>SUM(B46:C51)</f>
        <v>0</v>
      </c>
    </row>
    <row r="53" spans="1:7" x14ac:dyDescent="0.3">
      <c r="A53" s="356" t="s">
        <v>295</v>
      </c>
      <c r="B53" s="357"/>
      <c r="C53" s="358"/>
      <c r="D53" s="33">
        <f>D52/(COUNT(B46:C51)*2)</f>
        <v>0</v>
      </c>
    </row>
    <row r="54" spans="1:7" s="22" customFormat="1" x14ac:dyDescent="0.3">
      <c r="A54" s="26"/>
      <c r="B54" s="27"/>
      <c r="C54" s="27"/>
      <c r="D54" s="28"/>
      <c r="G54" s="126"/>
    </row>
    <row r="55" spans="1:7" ht="19.5" x14ac:dyDescent="0.4">
      <c r="A55" s="364" t="s">
        <v>8</v>
      </c>
      <c r="B55" s="365"/>
      <c r="C55" s="365"/>
      <c r="D55" s="365"/>
      <c r="E55" s="365"/>
      <c r="F55" s="36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6" t="s">
        <v>36</v>
      </c>
      <c r="B63" s="357"/>
      <c r="C63" s="358"/>
      <c r="D63" s="244">
        <f>SUM(B56:C62)</f>
        <v>0</v>
      </c>
    </row>
    <row r="64" spans="1:7" x14ac:dyDescent="0.3">
      <c r="A64" s="356" t="s">
        <v>295</v>
      </c>
      <c r="B64" s="357"/>
      <c r="C64" s="358"/>
      <c r="D64" s="33">
        <f>D63/(COUNT(B56:C62)*2)</f>
        <v>0</v>
      </c>
    </row>
    <row r="65" spans="1:7" s="22" customFormat="1" x14ac:dyDescent="0.3">
      <c r="A65" s="26"/>
      <c r="B65" s="27"/>
      <c r="C65" s="27"/>
      <c r="D65" s="28"/>
      <c r="G65" s="126"/>
    </row>
    <row r="66" spans="1:7" ht="19.5" x14ac:dyDescent="0.4">
      <c r="A66" s="364" t="s">
        <v>130</v>
      </c>
      <c r="B66" s="365"/>
      <c r="C66" s="365"/>
      <c r="D66" s="365"/>
      <c r="E66" s="365"/>
      <c r="F66" s="36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6" t="s">
        <v>36</v>
      </c>
      <c r="B84" s="357"/>
      <c r="C84" s="358"/>
      <c r="D84" s="244">
        <f>SUM(B67:C83)</f>
        <v>0</v>
      </c>
    </row>
    <row r="85" spans="1:7" x14ac:dyDescent="0.3">
      <c r="A85" s="356" t="s">
        <v>295</v>
      </c>
      <c r="B85" s="357"/>
      <c r="C85" s="358"/>
      <c r="D85" s="33">
        <f>D84/(COUNT(B67:C83)*2)</f>
        <v>0</v>
      </c>
    </row>
    <row r="86" spans="1:7" s="22" customFormat="1" x14ac:dyDescent="0.3">
      <c r="A86" s="26"/>
      <c r="B86" s="27"/>
      <c r="C86" s="27"/>
      <c r="D86" s="28"/>
      <c r="G86" s="126"/>
    </row>
    <row r="87" spans="1:7" ht="19.5" x14ac:dyDescent="0.4">
      <c r="A87" s="364" t="s">
        <v>211</v>
      </c>
      <c r="B87" s="365"/>
      <c r="C87" s="365"/>
      <c r="D87" s="365"/>
      <c r="E87" s="365"/>
      <c r="F87" s="36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6" t="s">
        <v>36</v>
      </c>
      <c r="B102" s="357"/>
      <c r="C102" s="358"/>
      <c r="D102" s="244">
        <f>SUM(B88:C101)</f>
        <v>0</v>
      </c>
    </row>
    <row r="103" spans="1:7" x14ac:dyDescent="0.3">
      <c r="A103" s="356" t="s">
        <v>295</v>
      </c>
      <c r="B103" s="357"/>
      <c r="C103" s="35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4" t="s">
        <v>212</v>
      </c>
      <c r="B106" s="365"/>
      <c r="C106" s="365"/>
      <c r="D106" s="365"/>
      <c r="E106" s="365"/>
      <c r="F106" s="36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6" t="s">
        <v>36</v>
      </c>
      <c r="B118" s="357"/>
      <c r="C118" s="358"/>
      <c r="D118" s="244">
        <f>SUM(B107:C117)</f>
        <v>0</v>
      </c>
      <c r="E118" s="13"/>
      <c r="F118" s="13"/>
      <c r="G118" s="126"/>
    </row>
    <row r="119" spans="1:7" s="22" customFormat="1" x14ac:dyDescent="0.3">
      <c r="A119" s="356" t="s">
        <v>295</v>
      </c>
      <c r="B119" s="357"/>
      <c r="C119" s="358"/>
      <c r="D119" s="33">
        <f>D118/(COUNT(B107:C117)*2)</f>
        <v>0</v>
      </c>
      <c r="E119" s="13"/>
      <c r="F119" s="13"/>
      <c r="G119" s="126"/>
    </row>
    <row r="120" spans="1:7" s="22" customFormat="1" x14ac:dyDescent="0.3">
      <c r="A120" s="26"/>
      <c r="B120" s="27"/>
      <c r="C120" s="27"/>
      <c r="D120" s="28"/>
      <c r="G120" s="126"/>
    </row>
    <row r="121" spans="1:7" ht="19.5" x14ac:dyDescent="0.4">
      <c r="A121" s="364" t="s">
        <v>185</v>
      </c>
      <c r="B121" s="365"/>
      <c r="C121" s="365"/>
      <c r="D121" s="365"/>
      <c r="E121" s="365"/>
      <c r="F121" s="36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6" t="s">
        <v>36</v>
      </c>
      <c r="B133" s="357"/>
      <c r="C133" s="358"/>
      <c r="D133" s="244">
        <f>SUM(B122:C132)</f>
        <v>0</v>
      </c>
    </row>
    <row r="134" spans="1:7" x14ac:dyDescent="0.3">
      <c r="A134" s="356" t="s">
        <v>295</v>
      </c>
      <c r="B134" s="357"/>
      <c r="C134" s="358"/>
      <c r="D134" s="32">
        <f>D133/(COUNT(B122:C132)*2)</f>
        <v>0</v>
      </c>
    </row>
    <row r="135" spans="1:7" s="22" customFormat="1" x14ac:dyDescent="0.3">
      <c r="A135" s="26"/>
      <c r="B135" s="27"/>
      <c r="C135" s="27"/>
      <c r="D135" s="31"/>
      <c r="G135" s="126"/>
    </row>
    <row r="136" spans="1:7" ht="19.5" x14ac:dyDescent="0.4">
      <c r="A136" s="364" t="s">
        <v>71</v>
      </c>
      <c r="B136" s="365"/>
      <c r="C136" s="365"/>
      <c r="D136" s="365"/>
      <c r="E136" s="365"/>
      <c r="F136" s="36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6" t="s">
        <v>36</v>
      </c>
      <c r="B149" s="357"/>
      <c r="C149" s="358"/>
      <c r="D149" s="244">
        <f>SUM(B137:C148)</f>
        <v>0</v>
      </c>
    </row>
    <row r="150" spans="1:7" x14ac:dyDescent="0.3">
      <c r="A150" s="356" t="s">
        <v>295</v>
      </c>
      <c r="B150" s="357"/>
      <c r="C150" s="358"/>
      <c r="D150" s="33">
        <f>D149/(COUNT(B137:C148)*2)</f>
        <v>0</v>
      </c>
    </row>
    <row r="151" spans="1:7" s="22" customFormat="1" x14ac:dyDescent="0.3">
      <c r="A151" s="26"/>
      <c r="B151" s="27"/>
      <c r="C151" s="27"/>
      <c r="D151" s="28"/>
      <c r="G151" s="126"/>
    </row>
    <row r="152" spans="1:7" ht="19.5" x14ac:dyDescent="0.4">
      <c r="A152" s="364" t="s">
        <v>217</v>
      </c>
      <c r="B152" s="365"/>
      <c r="C152" s="365"/>
      <c r="D152" s="365"/>
      <c r="E152" s="365"/>
      <c r="F152" s="36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6" t="s">
        <v>36</v>
      </c>
      <c r="B161" s="362"/>
      <c r="C161" s="363"/>
      <c r="D161" s="245">
        <f>SUM(B153:C160)</f>
        <v>0</v>
      </c>
    </row>
    <row r="162" spans="1:7" x14ac:dyDescent="0.3">
      <c r="A162" s="356" t="s">
        <v>295</v>
      </c>
      <c r="B162" s="357"/>
      <c r="C162" s="358"/>
      <c r="D162" s="33">
        <f>D161/(COUNT(B153:C160)*2)</f>
        <v>0</v>
      </c>
    </row>
    <row r="163" spans="1:7" s="22" customFormat="1" x14ac:dyDescent="0.3">
      <c r="A163" s="26"/>
      <c r="B163" s="27"/>
      <c r="C163" s="29"/>
      <c r="D163" s="30"/>
      <c r="G163" s="126"/>
    </row>
    <row r="164" spans="1:7" ht="19.5" x14ac:dyDescent="0.4">
      <c r="A164" s="364" t="s">
        <v>77</v>
      </c>
      <c r="B164" s="365"/>
      <c r="C164" s="365"/>
      <c r="D164" s="365"/>
      <c r="E164" s="365"/>
      <c r="F164" s="36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6" t="s">
        <v>36</v>
      </c>
      <c r="B169" s="357"/>
      <c r="C169" s="358"/>
      <c r="D169" s="244">
        <f>SUM(B165:C168)</f>
        <v>0</v>
      </c>
    </row>
    <row r="170" spans="1:7" x14ac:dyDescent="0.3">
      <c r="A170" s="356" t="s">
        <v>295</v>
      </c>
      <c r="B170" s="357"/>
      <c r="C170" s="358"/>
      <c r="D170" s="33">
        <f>D169/(COUNT(B165:C168)*2)</f>
        <v>0</v>
      </c>
    </row>
    <row r="171" spans="1:7" s="22" customFormat="1" x14ac:dyDescent="0.3">
      <c r="A171" s="26"/>
      <c r="B171" s="27"/>
      <c r="C171" s="27"/>
      <c r="D171" s="28"/>
      <c r="G171" s="126"/>
    </row>
    <row r="172" spans="1:7" ht="19.5" x14ac:dyDescent="0.4">
      <c r="A172" s="368" t="s">
        <v>17</v>
      </c>
      <c r="B172" s="369"/>
      <c r="C172" s="369"/>
      <c r="D172" s="369"/>
      <c r="E172" s="369"/>
      <c r="F172" s="36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6" t="s">
        <v>36</v>
      </c>
      <c r="B177" s="357"/>
      <c r="C177" s="358"/>
      <c r="D177" s="244">
        <f>SUM(B173:C176)</f>
        <v>0</v>
      </c>
    </row>
    <row r="178" spans="1:7" x14ac:dyDescent="0.3">
      <c r="A178" s="356" t="s">
        <v>295</v>
      </c>
      <c r="B178" s="357"/>
      <c r="C178" s="358"/>
      <c r="D178" s="33">
        <f>D177/(COUNT(B173:C176)*2)</f>
        <v>0</v>
      </c>
    </row>
    <row r="179" spans="1:7" s="22" customFormat="1" x14ac:dyDescent="0.3">
      <c r="A179" s="26"/>
      <c r="B179" s="27"/>
      <c r="C179" s="27"/>
      <c r="D179" s="28"/>
      <c r="G179" s="126"/>
    </row>
    <row r="180" spans="1:7" ht="19.5" x14ac:dyDescent="0.4">
      <c r="A180" s="364" t="s">
        <v>78</v>
      </c>
      <c r="B180" s="365"/>
      <c r="C180" s="365"/>
      <c r="D180" s="365"/>
      <c r="E180" s="365"/>
      <c r="F180" s="36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6" t="s">
        <v>36</v>
      </c>
      <c r="B186" s="357"/>
      <c r="C186" s="358"/>
      <c r="D186" s="244">
        <f>SUM(B181:C185)</f>
        <v>0</v>
      </c>
    </row>
    <row r="187" spans="1:7" x14ac:dyDescent="0.3">
      <c r="A187" s="356" t="s">
        <v>295</v>
      </c>
      <c r="B187" s="357"/>
      <c r="C187" s="358"/>
      <c r="D187" s="33">
        <f>D186/(COUNT(B181:C185)*2)</f>
        <v>0</v>
      </c>
    </row>
    <row r="188" spans="1:7" s="22" customFormat="1" x14ac:dyDescent="0.3">
      <c r="A188" s="26"/>
      <c r="B188" s="27"/>
      <c r="C188" s="27"/>
      <c r="D188" s="28"/>
      <c r="G188" s="126"/>
    </row>
    <row r="189" spans="1:7" ht="19.5" x14ac:dyDescent="0.4">
      <c r="A189" s="364" t="s">
        <v>216</v>
      </c>
      <c r="B189" s="365"/>
      <c r="C189" s="365"/>
      <c r="D189" s="365"/>
      <c r="E189" s="365"/>
      <c r="F189" s="36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6" t="s">
        <v>36</v>
      </c>
      <c r="B194" s="357"/>
      <c r="C194" s="358"/>
      <c r="D194" s="54">
        <f>SUM(B190:C193)</f>
        <v>0</v>
      </c>
    </row>
    <row r="195" spans="1:6" x14ac:dyDescent="0.3">
      <c r="A195" s="356" t="s">
        <v>295</v>
      </c>
      <c r="B195" s="357"/>
      <c r="C195" s="358"/>
      <c r="D195" s="33">
        <f>D194/(COUNT(B190:C193)*2)</f>
        <v>0</v>
      </c>
    </row>
    <row r="197" spans="1:6" ht="18" x14ac:dyDescent="0.35">
      <c r="A197" s="64" t="s">
        <v>246</v>
      </c>
      <c r="B197" s="63"/>
      <c r="C197" s="63"/>
      <c r="D197" s="286" t="e">
        <f>E197/F197</f>
        <v>#DIV/0!</v>
      </c>
      <c r="E197" s="372">
        <f>COUNTIF('A3 Technique'!F17:F193,"ok")</f>
        <v>0</v>
      </c>
      <c r="F197" s="372">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2018-06-26T13:39:33Z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