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B66" i="29"/>
  <c r="B61" i="29"/>
  <c r="B56" i="29"/>
  <c r="B51" i="29"/>
  <c r="B46" i="29"/>
  <c r="B112" i="29"/>
  <c r="B102" i="29"/>
  <c r="B91" i="29"/>
  <c r="B86" i="29"/>
  <c r="B81" i="29"/>
  <c r="B76" i="29"/>
  <c r="B7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D629" i="48" s="1"/>
  <c r="D630" i="48" s="1"/>
  <c r="C615" i="48"/>
  <c r="C612" i="48"/>
  <c r="D616" i="48" s="1"/>
  <c r="A603" i="48"/>
  <c r="C590" i="48"/>
  <c r="C586" i="48"/>
  <c r="C583" i="48"/>
  <c r="C576" i="48"/>
  <c r="C575" i="48"/>
  <c r="C573" i="48"/>
  <c r="C572" i="48"/>
  <c r="D578" i="48" s="1"/>
  <c r="D579" i="48" s="1"/>
  <c r="A564" i="48"/>
  <c r="C552" i="48"/>
  <c r="C545" i="48"/>
  <c r="C544" i="48"/>
  <c r="C543" i="48"/>
  <c r="C540" i="48"/>
  <c r="D532" i="48"/>
  <c r="D533" i="48" s="1"/>
  <c r="C530" i="48"/>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D339" i="48" s="1"/>
  <c r="D340" i="48" s="1"/>
  <c r="C324" i="48"/>
  <c r="C322" i="48"/>
  <c r="D316" i="48"/>
  <c r="D317" i="48" s="1"/>
  <c r="C314" i="48"/>
  <c r="A303" i="48"/>
  <c r="C292" i="48"/>
  <c r="C285" i="48"/>
  <c r="C281" i="48"/>
  <c r="C280" i="48"/>
  <c r="C279" i="48"/>
  <c r="C276" i="48"/>
  <c r="C275" i="48"/>
  <c r="C273" i="48"/>
  <c r="C272" i="48"/>
  <c r="C271" i="48"/>
  <c r="C270" i="48"/>
  <c r="C259" i="48"/>
  <c r="D261" i="48" s="1"/>
  <c r="C257" i="48"/>
  <c r="A248" i="48"/>
  <c r="C237" i="48"/>
  <c r="C231" i="48"/>
  <c r="C229" i="48"/>
  <c r="C227" i="48"/>
  <c r="C222" i="48"/>
  <c r="C218" i="48"/>
  <c r="C217" i="48"/>
  <c r="C216" i="48"/>
  <c r="C215" i="48"/>
  <c r="C214" i="48"/>
  <c r="C212" i="48"/>
  <c r="C207" i="48"/>
  <c r="D223" i="48" s="1"/>
  <c r="D224" i="48" s="1"/>
  <c r="D199" i="48"/>
  <c r="D200" i="48" s="1"/>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7" i="48"/>
  <c r="D26" i="48"/>
  <c r="A16" i="48"/>
  <c r="A8" i="48"/>
  <c r="D710" i="48" l="1"/>
  <c r="B710" i="48" s="1"/>
  <c r="D711" i="48" s="1"/>
  <c r="D689" i="48"/>
  <c r="B689" i="48" s="1"/>
  <c r="D690" i="48" s="1"/>
  <c r="D691" i="48" s="1"/>
  <c r="D657" i="48"/>
  <c r="B657" i="48" s="1"/>
  <c r="D658" i="48" s="1"/>
  <c r="D659" i="48" s="1"/>
  <c r="D596" i="48"/>
  <c r="D599" i="48" s="1"/>
  <c r="D600" i="48" s="1"/>
  <c r="D555" i="48"/>
  <c r="B555" i="48" s="1"/>
  <c r="D556" i="48" s="1"/>
  <c r="D515" i="48"/>
  <c r="B515" i="48" s="1"/>
  <c r="D516" i="48" s="1"/>
  <c r="D517" i="48" s="1"/>
  <c r="D466" i="48"/>
  <c r="B466" i="48" s="1"/>
  <c r="D467" i="48" s="1"/>
  <c r="D470" i="48" s="1"/>
  <c r="D471" i="48" s="1"/>
  <c r="D361" i="48"/>
  <c r="B361" i="48" s="1"/>
  <c r="D362" i="48" s="1"/>
  <c r="D295" i="48"/>
  <c r="B295" i="48" s="1"/>
  <c r="D296" i="48" s="1"/>
  <c r="D297" i="48" s="1"/>
  <c r="D240" i="48"/>
  <c r="B240" i="48" s="1"/>
  <c r="D241" i="48" s="1"/>
  <c r="D244" i="48" s="1"/>
  <c r="D245" i="48" s="1"/>
  <c r="D181" i="48"/>
  <c r="B181" i="48" s="1"/>
  <c r="D182" i="48" s="1"/>
  <c r="D183" i="48" s="1"/>
  <c r="D127" i="48"/>
  <c r="B127" i="48" s="1"/>
  <c r="D128" i="48" s="1"/>
  <c r="D129" i="48" s="1"/>
  <c r="D43" i="48"/>
  <c r="B43" i="48" s="1"/>
  <c r="D44" i="48" s="1"/>
  <c r="D45" i="48" s="1"/>
  <c r="D262" i="48"/>
  <c r="D617" i="48"/>
  <c r="D420" i="48"/>
  <c r="C124" i="44"/>
  <c r="C96" i="44"/>
  <c r="D661" i="48" l="1"/>
  <c r="D662" i="48" s="1"/>
  <c r="B96" i="29" s="1"/>
  <c r="D597" i="48"/>
  <c r="D559" i="48"/>
  <c r="D560" i="48" s="1"/>
  <c r="D557" i="48"/>
  <c r="D468" i="48"/>
  <c r="D299" i="48"/>
  <c r="D300" i="48" s="1"/>
  <c r="D242" i="48"/>
  <c r="D717" i="48"/>
  <c r="B36" i="29" s="1"/>
  <c r="D47" i="48"/>
  <c r="D48" i="48" s="1"/>
  <c r="B41" i="29" s="1"/>
  <c r="D365" i="48"/>
  <c r="D366" i="48" s="1"/>
  <c r="D363" i="48"/>
  <c r="D423" i="48"/>
  <c r="D424" i="48"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D134" i="47" s="1"/>
  <c r="D135" i="47" s="1"/>
  <c r="C116" i="47"/>
  <c r="C115" i="47"/>
  <c r="C110" i="47"/>
  <c r="C109" i="47"/>
  <c r="D118" i="47" s="1"/>
  <c r="D119" i="47" s="1"/>
  <c r="C98" i="47"/>
  <c r="C96" i="47"/>
  <c r="C93" i="47"/>
  <c r="C92" i="47"/>
  <c r="C91" i="47"/>
  <c r="C77" i="47"/>
  <c r="C76" i="47"/>
  <c r="C72" i="47"/>
  <c r="C67" i="47"/>
  <c r="D68" i="47" s="1"/>
  <c r="D69" i="47" s="1"/>
  <c r="C57" i="47"/>
  <c r="C55" i="47"/>
  <c r="C52" i="47"/>
  <c r="C51" i="47"/>
  <c r="C50" i="47"/>
  <c r="D58" i="47" s="1"/>
  <c r="D59" i="47" s="1"/>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D134" i="45" s="1"/>
  <c r="D135" i="45" s="1"/>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00" i="45" l="1"/>
  <c r="D101" i="45" s="1"/>
  <c r="D79" i="45"/>
  <c r="D80" i="45" s="1"/>
  <c r="D58" i="45"/>
  <c r="D59" i="45" s="1"/>
  <c r="D182" i="44"/>
  <c r="D183" i="44" s="1"/>
  <c r="B50" i="29"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D214" i="47"/>
  <c r="D215" i="47" s="1"/>
  <c r="B11" i="47" s="1"/>
  <c r="D211" i="47"/>
  <c r="D211" i="45"/>
  <c r="D658" i="44"/>
  <c r="D659" i="44" s="1"/>
  <c r="D240" i="44"/>
  <c r="B240" i="44" s="1"/>
  <c r="D241" i="44" s="1"/>
  <c r="D296" i="44"/>
  <c r="D297" i="44" s="1"/>
  <c r="D419" i="44"/>
  <c r="B419" i="44" s="1"/>
  <c r="D420" i="44" s="1"/>
  <c r="D423" i="44" s="1"/>
  <c r="D424" i="44" s="1"/>
  <c r="B70" i="29" s="1"/>
  <c r="D467" i="44"/>
  <c r="D468" i="44" s="1"/>
  <c r="D596" i="44"/>
  <c r="D690" i="44"/>
  <c r="D691" i="44" s="1"/>
  <c r="B101" i="29" s="1"/>
  <c r="D711" i="44"/>
  <c r="D714" i="44" s="1"/>
  <c r="D556" i="44"/>
  <c r="D557" i="44" s="1"/>
  <c r="D515" i="44"/>
  <c r="B515" i="44" s="1"/>
  <c r="D516" i="44" s="1"/>
  <c r="D517" i="44" s="1"/>
  <c r="B80" i="29" s="1"/>
  <c r="D362" i="44"/>
  <c r="D363" i="44" s="1"/>
  <c r="D127" i="44"/>
  <c r="B127" i="44" s="1"/>
  <c r="D128" i="44" s="1"/>
  <c r="D129" i="44" s="1"/>
  <c r="B45" i="29" s="1"/>
  <c r="D44" i="44"/>
  <c r="D47" i="44" s="1"/>
  <c r="D48" i="44" s="1"/>
  <c r="B40" i="29" s="1"/>
  <c r="D717" i="44" l="1"/>
  <c r="B35" i="29" s="1"/>
  <c r="D214" i="45"/>
  <c r="D215" i="45" s="1"/>
  <c r="B111" i="29" s="1"/>
  <c r="D599" i="44"/>
  <c r="D600" i="44" s="1"/>
  <c r="B90" i="29" s="1"/>
  <c r="D244" i="44"/>
  <c r="D245" i="44" s="1"/>
  <c r="B55" i="29" s="1"/>
  <c r="D661" i="44"/>
  <c r="D662" i="44" s="1"/>
  <c r="B95" i="29" s="1"/>
  <c r="D299" i="44"/>
  <c r="D300" i="44" s="1"/>
  <c r="B60" i="29" s="1"/>
  <c r="D712" i="44"/>
  <c r="D597" i="44"/>
  <c r="D242" i="44"/>
  <c r="D559" i="44"/>
  <c r="D560" i="44" s="1"/>
  <c r="B85" i="29" s="1"/>
  <c r="D470" i="44"/>
  <c r="D471" i="44" s="1"/>
  <c r="B75" i="29" s="1"/>
  <c r="D421" i="44"/>
  <c r="D365" i="44"/>
  <c r="D366" i="44" s="1"/>
  <c r="B65" i="29" s="1"/>
  <c r="D45" i="44"/>
  <c r="D715" i="44"/>
  <c r="B106" i="29" s="1"/>
  <c r="B11" i="45" l="1"/>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<sst xmlns="http://schemas.openxmlformats.org/spreadsheetml/2006/main" count="2701" uniqueCount="556">
  <si>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</si>
  <si>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</si>
  <si>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</si>
  <si>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</si>
  <si>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</si>
  <si>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</si>
  <si>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</si>
  <si>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</si>
  <si>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</si>
  <si>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</si>
  <si>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</si>
  <si>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</si>
  <si>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</si>
  <si>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</si>
  <si>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</si>
  <si>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</si>
  <si>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</si>
  <si>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</si>
  <si>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</si>
  <si>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</si>
  <si>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</si>
  <si>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</si>
  <si>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</si>
  <si>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</si>
  <si>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</si>
  <si>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</si>
  <si>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</si>
  <si>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</si>
  <si>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</si>
  <si>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</si>
  <si>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</si>
  <si>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</si>
  <si>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</si>
  <si>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</si>
  <si>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</si>
  <si>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</si>
  <si>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</si>
  <si>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</si>
  <si>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</si>
  <si>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</si>
  <si>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</si>
  <si>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</si>
  <si>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</si>
  <si>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</si>
  <si>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</si>
  <si>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</si>
  <si>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</si>
  <si>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</si>
  <si>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</si>
  <si>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</si>
  <si>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</si>
  <si>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</si>
  <si>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</si>
  <si>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</si>
  <si>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</si>
  <si>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</si>
  <si>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</si>
  <si>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</si>
  <si>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</si>
  <si>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</si>
  <si>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</si>
  <si>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</si>
  <si>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</si>
  <si>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</si>
  <si>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</si>
  <si>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</si>
  <si>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</si>
  <si>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</si>
  <si>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</si>
  <si>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</si>
  <si>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</si>
  <si>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</si>
  <si>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</si>
  <si>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</si>
  <si>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</si>
  <si>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</si>
  <si>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</si>
  <si>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</si>
  <si>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</si>
  <si>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</si>
  <si>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</si>
  <si>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</si>
  <si>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</si>
  <si>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</si>
  <si>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</si>
  <si>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</si>
  <si>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</si>
  <si>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</si>
  <si>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</si>
  <si>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</si>
  <si>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</si>
  <si>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</si>
  <si>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</si>
  <si>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</si>
  <si>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</si>
  <si>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</si>
  <si>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</si>
  <si>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</si>
  <si>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</si>
  <si>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</si>
  <si>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</si>
  <si>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</si>
  <si>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</si>
  <si>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</si>
  <si>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</si>
  <si>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</si>
  <si>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</si>
  <si>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</si>
  <si>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</si>
  <si>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</si>
  <si>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</si>
  <si>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</si>
  <si>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</si>
  <si>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</si>
  <si>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</si>
  <si>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</si>
  <si>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</si>
  <si>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</si>
  <si>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</si>
  <si>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</si>
  <si>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</si>
  <si>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</si>
  <si>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</si>
  <si>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</si>
  <si>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</si>
  <si>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</si>
  <si>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</si>
  <si>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</si>
  <si>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</si>
  <si>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</si>
  <si>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</si>
  <si>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</si>
  <si>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</si>
  <si>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</si>
  <si>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</si>
  <si>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</si>
  <si>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</si>
  <si>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</si>
  <si>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</si>
  <si>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</si>
  <si>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</si>
  <si>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</si>
  <si>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</si>
  <si>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</si>
  <si>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</si>
  <si>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</si>
  <si>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</si>
  <si>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</si>
  <si>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</si>
  <si>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</si>
  <si>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</si>
  <si>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</si>
  <si>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</si>
  <si>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</si>
  <si>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</si>
  <si>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</si>
  <si>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</si>
  <si>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</si>
  <si>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</si>
  <si>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</si>
  <si>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</si>
  <si>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</si>
  <si>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</si>
  <si>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</si>
  <si>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</si>
  <si>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</si>
  <si>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</si>
  <si>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</si>
  <si>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</si>
  <si>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</si>
  <si>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</si>
  <si>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</si>
  <si>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</si>
  <si>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</si>
  <si>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</si>
  <si>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</si>
  <si>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</si>
  <si>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</si>
  <si>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</si>
  <si>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</si>
  <si>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</si>
  <si>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</si>
  <si>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</si>
  <si>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</si>
  <si>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</si>
  <si>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</si>
  <si>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</si>
  <si>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</si>
  <si>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</si>
  <si>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</si>
  <si>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</si>
  <si>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</si>
  <si>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</si>
  <si>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</si>
  <si>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</si>
  <si>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</si>
  <si>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</si>
  <si>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</si>
  <si>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</si>
  <si>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</si>
  <si>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</si>
  <si>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</si>
  <si>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</si>
  <si>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</si>
  <si>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</si>
  <si>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</si>
  <si>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</si>
  <si>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</si>
  <si>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</si>
  <si>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</si>
  <si>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</si>
  <si>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</si>
  <si>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</si>
  <si>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</si>
  <si>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</si>
  <si>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</si>
  <si>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</si>
  <si>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</si>
  <si>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</si>
  <si>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</si>
  <si>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</si>
  <si>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</si>
  <si>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</si>
  <si>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</si>
  <si>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</si>
  <si>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</si>
  <si>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</si>
  <si>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</si>
  <si>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</si>
  <si>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</si>
  <si>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</si>
  <si>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</si>
  <si>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</si>
  <si>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</si>
  <si>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</si>
  <si>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</si>
  <si>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</si>
  <si>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</si>
  <si>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</si>
  <si>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</si>
  <si>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</si>
  <si>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</si>
  <si>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</si>
  <si>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</si>
  <si>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</si>
  <si>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</si>
  <si>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</si>
  <si>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</si>
  <si>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</si>
  <si>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</si>
  <si>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</si>
  <si>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</si>
  <si>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</si>
  <si>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</si>
  <si>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</si>
  <si>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</si>
  <si>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</si>
  <si>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</si>
  <si>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</si>
  <si>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</si>
  <si>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</si>
  <si>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</si>
  <si>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</si>
  <si>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</si>
  <si>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</si>
  <si>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</si>
  <si>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</si>
  <si>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</si>
  <si>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</si>
  <si>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</si>
  <si>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</si>
  <si>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</si>
  <si>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</si>
  <si>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</si>
  <si>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</si>
  <si>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</si>
  <si>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</si>
  <si>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</si>
  <si>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</si>
  <si>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</si>
  <si>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</si>
  <si>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</si>
  <si>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</si>
  <si>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</si>
  <si>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</si>
  <si>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</si>
  <si>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</si>
  <si>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</si>
  <si>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</si>
  <si>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</si>
  <si>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</si>
  <si>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</si>
  <si>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</si>
  <si>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</si>
  <si>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</si>
  <si>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</si>
  <si>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</si>
  <si>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</si>
  <si>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</si>
  <si>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</si>
  <si>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</si>
  <si>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</si>
  <si>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</si>
  <si>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</si>
  <si>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</si>
  <si>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</si>
  <si>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</si>
  <si>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</si>
  <si>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</si>
  <si>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</si>
  <si>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</si>
  <si>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</si>
  <si>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</si>
  <si>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</si>
  <si>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</si>
  <si>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</si>
  <si>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</si>
  <si>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</si>
  <si>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</si>
  <si>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</si>
  <si>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</si>
  <si>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</si>
  <si>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</si>
  <si>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</si>
  <si>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</si>
  <si>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</si>
  <si>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</si>
  <si>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</si>
  <si>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</si>
  <si>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</si>
  <si>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</si>
  <si>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</si>
  <si>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</si>
  <si>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</si>
  <si>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</si>
  <si>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</si>
  <si>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</si>
  <si>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</si>
  <si>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</si>
  <si>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</si>
  <si>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</si>
  <si>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</si>
  <si>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</si>
  <si>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</si>
  <si>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</si>
  <si>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</si>
  <si>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</si>
  <si>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</si>
  <si>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</si>
  <si>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</si>
  <si>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</si>
  <si>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</si>
  <si>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</si>
  <si>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</si>
  <si>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</si>
  <si>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</si>
  <si>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</si>
  <si>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</si>
  <si>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</si>
  <si>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</si>
  <si>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</si>
  <si>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</si>
  <si>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</si>
  <si>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</si>
  <si>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</si>
  <si>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</si>
  <si>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</si>
  <si>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</si>
  <si>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</si>
  <si>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</si>
  <si>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</si>
  <si>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</si>
  <si>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</si>
  <si>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</si>
  <si>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</si>
  <si>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</si>
  <si>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</si>
  <si>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</si>
  <si>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</si>
  <si>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</si>
  <si>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</si>
  <si>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</si>
  <si>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</si>
  <si>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</si>
  <si>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</si>
  <si>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</si>
  <si>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</si>
  <si>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</si>
  <si>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</si>
  <si>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</si>
  <si>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</si>
  <si>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</si>
  <si>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</si>
  <si>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</si>
  <si>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</si>
  <si>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</si>
  <si>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</si>
  <si>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</si>
  <si>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</si>
  <si>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</si>
  <si>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</si>
  <si>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</si>
  <si>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</si>
  <si>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</si>
  <si>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</si>
  <si>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</si>
  <si>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</si>
  <si>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</si>
  <si>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</si>
  <si>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</si>
  <si>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</si>
  <si>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</si>
  <si>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</si>
  <si>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</si>
  <si>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</si>
  <si>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</si>
  <si>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</si>
  <si>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</si>
  <si>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</si>
  <si>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</si>
  <si>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</si>
  <si>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</si>
  <si>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</si>
  <si>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</si>
  <si>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</si>
  <si>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</si>
  <si>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</si>
  <si>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</si>
  <si>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</si>
  <si>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</si>
  <si>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</si>
  <si>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</si>
  <si>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</si>
  <si>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</si>
  <si>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</si>
  <si>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</si>
  <si>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</si>
  <si>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</si>
  <si>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</si>
  <si>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</si>
  <si>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</si>
  <si>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</si>
  <si>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</si>
  <si>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</si>
  <si>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</si>
  <si>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</si>
  <si>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</si>
  <si>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</si>
  <si>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</si>
  <si>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</si>
  <si>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</si>
  <si>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</si>
  <si>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</si>
  <si>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</si>
  <si>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</si>
  <si>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</si>
  <si>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</si>
  <si>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</si>
  <si>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</si>
  <si>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</si>
  <si>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</si>
  <si>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</si>
  <si>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</si>
  <si>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</si>
  <si>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</si>
  <si>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</si>
  <si>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JARZOUNA</t>
  </si>
  <si>
    <t>Dr Hatem KARAA</t>
  </si>
  <si>
    <t>Chefs de rayons</t>
  </si>
  <si>
    <t>Enregistrement erroné des autocontrôles de nettoyage de la balance (inscription de croix sur la fiche indiquant la fréquence de nettoyage)</t>
  </si>
  <si>
    <t>la fréquence indiquée sur la fiche correspond à celle du nettoyage, la lettre P ou S inscrite correspond à l'état de la surface ou de l'équipement suite à son contrôle</t>
  </si>
  <si>
    <t>Renforcer les opérations de nettoyage au dessus du four</t>
  </si>
  <si>
    <t>Traçabilité erronée: test réalisé sur l'article mini pain au raisin lot 21062019 (quantité reçue 700 piéces, quantité en stock 250 pièces et quantités enregistrées sur les fiches de traçabilité entre le 27 juin et 15 juillet 2019 est de 475 pièces donnant un total de 725 pièces dépassant la quantité reçue de 25 pièces)</t>
  </si>
  <si>
    <t>Inscrire les qunatités exactes des produits cuits</t>
  </si>
  <si>
    <t>Pas de produits présentés en froid</t>
  </si>
  <si>
    <t>Linéaires sales suite à l'écoulement du sucre cuit des griouches présentés à la vente</t>
  </si>
  <si>
    <t>Accumulation de poussière au dessus des étagères au labo et au dessus du four au niveau du stand</t>
  </si>
  <si>
    <t>Absence de friture le jour de l'audit</t>
  </si>
  <si>
    <t>Présence de cadavres d'insectes en linéaires (voir photo)
accumulation de souillures diverses derrière les tables au stand (voir photo)</t>
  </si>
  <si>
    <t>Même opérateur qui assure les manipulations pour les deux rayons: produits de volailles et charcuterie/fromages.</t>
  </si>
  <si>
    <t>Eviter la polyvalence du personnel, vu le risque de contaminations croisées.</t>
  </si>
  <si>
    <t>Produits entamés non identifiés (ricotta et chamia) voir photo</t>
  </si>
  <si>
    <t>Assurer l'identification par la date de la première utilisation de toutes les denrées entamées</t>
  </si>
  <si>
    <t>En commun avec le rayon traiteur</t>
  </si>
  <si>
    <t>uniquement de la volaille en trad</t>
  </si>
  <si>
    <t>pas de laboratoire</t>
  </si>
  <si>
    <t>Les morceaux d'escalopes étaient découpés en tranches au niveau du stand avant de les exposer. Ce qui engendre un dépassement de la température requise.
La température à cœur mesurée était de l'ordre de 8,9°C.</t>
  </si>
  <si>
    <t>Les opérations de découpe doivent être effectuées au froid, vu l'absence de laboratoire au niveau du magasin, effectuer la découpe des produits à a demande du client.</t>
  </si>
  <si>
    <t>Séche mains vide</t>
  </si>
  <si>
    <t xml:space="preserve">test de traçabilité effectué sur l'enregistrement de  la vente des produits de volailles du 14 juillet a montré un écart concernant les abats de poulets (poids des cœurs non vendus le 14  non tracés) </t>
  </si>
  <si>
    <t>pas de poissons le jour de l'audit</t>
  </si>
  <si>
    <t xml:space="preserve">Revoir l'état de fraicheur des poivrons carré et des tomates entreposés en chambre froide
</t>
  </si>
  <si>
    <t>Certaines caisses cassées et sales</t>
  </si>
  <si>
    <t>Tomate présentée à la vente manquait de fraicheur</t>
  </si>
  <si>
    <t>banane et kiwi mis à la vente manquaient de fraicheur</t>
  </si>
  <si>
    <t>En commun avec FLEG</t>
  </si>
  <si>
    <t>Huile d'olive et produits de nettoyage sur la même étagère (voir photo)</t>
  </si>
  <si>
    <t>Renforcer les opérations de nettoyage du sol de la réserve</t>
  </si>
  <si>
    <t>Eviter de ranger les boissons contre le mur</t>
  </si>
  <si>
    <t>les linéaires manquaient de propreté</t>
  </si>
  <si>
    <t>Dépassement de la DLUO de 02 unités de vente de chewing gum Mentos menthe (18/06/2019)</t>
  </si>
  <si>
    <t>Remplissage erroné de la fiche d'auto contrôle de nettoyage</t>
  </si>
  <si>
    <t>indiquer sur la fiche les résultats du contrôle de l'état de nettoyage et de désinfection qui est quotidien (la fréquence imprimée sur la fiche est celle du nettoyage)</t>
  </si>
  <si>
    <t xml:space="preserve">"Dépoussièrer la partie haute des linéaires
renforcer les opérations de nettoyage des éléments de présentation des yaourts et des boissons lactées"
</t>
  </si>
  <si>
    <t xml:space="preserve">Présence de givre à l'intérieur de certains des produits de la mer surgelés
</t>
  </si>
  <si>
    <t>Manque de port de badges pour plusieurs opérateurs.</t>
  </si>
  <si>
    <t>Le port de badge est nécessaire pour tout le personnel.</t>
  </si>
  <si>
    <t>Le DEIV du terminal de cuisson était rempli de cadavres d'insectes.</t>
  </si>
  <si>
    <t>Assurer le nettoyage de ce dispositif.</t>
  </si>
  <si>
    <t>Absence de local poubelle au niveau du magasin.</t>
  </si>
  <si>
    <t>Prévoir l'aménagement d'un local pour les déchets.</t>
  </si>
  <si>
    <t>Les casiers étaient usés et rouillés.</t>
  </si>
  <si>
    <t>L'entretien des casiers est requis.</t>
  </si>
  <si>
    <t>Distribiteur à savon cassé</t>
  </si>
  <si>
    <t xml:space="preserve">présence de mégots de cigarettes par terre </t>
  </si>
  <si>
    <t>Température affichée: 7,1°C et vérifiée: 5,2°C.</t>
  </si>
  <si>
    <t>Afficheur meuble IV gamme non fonctionnel</t>
  </si>
  <si>
    <t>le revetement du sol est endommagé à plusieurs niveaux</t>
  </si>
  <si>
    <t>Procéder aux réparations nécessaires du sol</t>
  </si>
  <si>
    <t xml:space="preserve">hygromètrie 45% </t>
  </si>
  <si>
    <t>Le revêtement du sol était écaillé.</t>
  </si>
  <si>
    <t>Procéder aux réparations nécessaires du sol.</t>
  </si>
  <si>
    <t>linéaire 2 affiche +10,1 °C
Afficheur linéaire fromage non fonctionnel</t>
  </si>
  <si>
    <t>Température des produits présentés à la vente conforme</t>
  </si>
  <si>
    <t>pas de gateaux mis en vente</t>
  </si>
  <si>
    <t>Absence d'éclairage au niveau de la CF négative.</t>
  </si>
  <si>
    <t>Réparer l'éclairage à ce niveau.</t>
  </si>
  <si>
    <t>Etat d'usure assez avancé</t>
  </si>
  <si>
    <t>Prévoir la protection des meubles d'exposition.</t>
  </si>
  <si>
    <t xml:space="preserve">L’une des poignées de la rôtissoire était démontée.
</t>
  </si>
  <si>
    <t>Réparer cet élément.</t>
  </si>
  <si>
    <t>Température mesurée: 2,9°C</t>
  </si>
  <si>
    <t>Les meubles d'exposition étaient partiellement protégés (risque de contamination aéroportée assez élevée vu l'emplacement du rayon juste à l'entrée du magasin)</t>
  </si>
  <si>
    <t>Présence de trous au niveau du revetement mural et traces d'infiltration d'eau au plafond et au mur</t>
  </si>
  <si>
    <t>Température affichée: 3,6°C et mesurée 6°C.</t>
  </si>
  <si>
    <t>Eclairage insuffisant au niveau de la chambre froide</t>
  </si>
  <si>
    <t xml:space="preserve">Développement de rouille au niveau des meubles froids d’exposition.
Afficheurs de températures non fonctionnels
</t>
  </si>
  <si>
    <t>L'entretien du revêtement des meubles est nécessaire.</t>
  </si>
  <si>
    <t>Température affichée: 4,1°C et mesurée: 4,5°C</t>
  </si>
  <si>
    <t>Même CF produits traiteurs.</t>
  </si>
  <si>
    <t>Afficheur de température non fonctionnel.</t>
  </si>
  <si>
    <t>Assurer la réparation de l'afficheur.</t>
  </si>
  <si>
    <t>Distributeurs à savon cassé</t>
  </si>
  <si>
    <t>Absence de stations de nettoyage au magasin</t>
  </si>
  <si>
    <t>Présence de traces de rouille sur l'élément froid du rayon fromage charcuterie</t>
  </si>
  <si>
    <t>Porte de la réception manque d'étanchéité</t>
  </si>
  <si>
    <t>Absence de local poubelle</t>
  </si>
  <si>
    <t>Certains écarts techniques demeurent non traités.</t>
  </si>
  <si>
    <t>Procéder aux réparations nécessaires au niveau du magasin.</t>
  </si>
  <si>
    <t>Présence de givre au niveau de la CF négative.</t>
  </si>
  <si>
    <t>Des opérations de dégivrages sont nécessaires.</t>
  </si>
  <si>
    <t>Le sol était endommagé à l'entrée de la réception.</t>
  </si>
  <si>
    <t xml:space="preserve"> Procéder aux réparations nécessaires du sol.</t>
  </si>
  <si>
    <t xml:space="preserve">"1/Absence de protection pour le quai de la réception.
2/Manque d'étanchéité de la porte de la réception."
</t>
  </si>
  <si>
    <t xml:space="preserve"> "Prévoir un préau pour protéger le quai. 
Améliorer l'étanchéité de la porte de la réception."</t>
  </si>
  <si>
    <t>présence de plusieurs piéces de mozzarella mon régal ne portant pas de DLC fournisseur (lot 02/19)
Meule de gruyère Meriah lot 992 siège de prolifération de moisissures (voir photo)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</si>
</sst>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
      <sz val="11"/>
      <color rgb="FF000000"/>
      <name val="Calibri Light"/>
      <family val="2"/>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3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0" fontId="36" fillId="16" borderId="1" xfId="0" applyFont="1" applyFill="1" applyBorder="1" applyAlignment="1" applyProtection="1">
      <alignment vertical="center" wrapText="1"/>
      <protection hidden="1"/>
    </xf>
    <xf numFmtId="0" fontId="41" fillId="0" borderId="1" xfId="0" applyFont="1" applyBorder="1" applyAlignment="1" applyProtection="1">
      <alignment vertical="top" wrapText="1"/>
      <protection locked="0"/>
    </xf>
    <xf numFmtId="0" fontId="41" fillId="0" borderId="7" xfId="0" applyFont="1" applyBorder="1" applyAlignment="1" applyProtection="1">
      <alignment vertical="top" wrapText="1"/>
      <protection locked="0"/>
    </xf>
    <xf numFmtId="0" fontId="41" fillId="0" borderId="7" xfId="0" applyFont="1" applyBorder="1" applyAlignment="1" applyProtection="1">
      <alignment horizontal="left" vertical="top" wrapText="1"/>
      <protection locked="0"/>
    </xf>
    <xf numFmtId="0" fontId="41" fillId="0" borderId="7" xfId="0" applyFont="1" applyBorder="1" applyAlignment="1" applyProtection="1">
      <alignment wrapText="1"/>
      <protection locked="0"/>
    </xf>
    <xf numFmtId="0" fontId="41" fillId="0" borderId="4" xfId="0" applyFont="1" applyBorder="1" applyAlignment="1" applyProtection="1">
      <alignment vertical="top" wrapText="1"/>
      <protection locked="0"/>
    </xf>
    <xf numFmtId="0" fontId="41" fillId="0" borderId="12" xfId="0" applyFont="1" applyBorder="1" applyAlignment="1" applyProtection="1">
      <alignment wrapText="1"/>
      <protection locked="0"/>
    </xf>
    <xf numFmtId="0" fontId="41" fillId="0" borderId="1" xfId="0" applyFont="1" applyBorder="1" applyAlignment="1" applyProtection="1">
      <alignment horizontal="left" wrapText="1"/>
      <protection locked="0"/>
    </xf>
    <xf numFmtId="0" fontId="36" fillId="0" borderId="7" xfId="0" applyFont="1" applyBorder="1" applyAlignment="1" applyProtection="1">
      <alignment wrapText="1"/>
      <protection locked="0"/>
    </xf>
    <xf numFmtId="0" fontId="37" fillId="0" borderId="1" xfId="0" applyFont="1" applyFill="1" applyBorder="1" applyAlignment="1" applyProtection="1">
      <alignment wrapText="1"/>
      <protection locked="0"/>
    </xf>
    <xf numFmtId="0" fontId="35" fillId="0" borderId="1" xfId="0" applyFont="1" applyFill="1" applyBorder="1" applyAlignment="1" applyProtection="1">
      <alignment vertical="center" wrapText="1"/>
      <protection hidden="1"/>
    </xf>
    <xf numFmtId="165" fontId="41" fillId="0" borderId="1" xfId="0" applyNumberFormat="1" applyFont="1" applyBorder="1" applyAlignment="1" applyProtection="1">
      <alignment horizontal="left" wrapText="1"/>
      <protection locked="0"/>
    </xf>
    <xf numFmtId="166" fontId="41" fillId="0" borderId="4" xfId="0" applyNumberFormat="1" applyFont="1" applyBorder="1" applyAlignment="1" applyProtection="1">
      <alignment wrapText="1"/>
      <protection locked="0"/>
    </xf>
    <xf numFmtId="0" fontId="41" fillId="16" borderId="1" xfId="0" applyFont="1" applyFill="1" applyBorder="1" applyAlignment="1" applyProtection="1">
      <alignment wrapText="1"/>
      <protection locked="0"/>
    </xf>
    <xf numFmtId="0" fontId="41" fillId="16" borderId="4" xfId="0" applyFont="1" applyFill="1" applyBorder="1" applyAlignment="1" applyProtection="1">
      <alignment wrapText="1"/>
      <protection locked="0"/>
    </xf>
    <xf numFmtId="0" fontId="35" fillId="16" borderId="7" xfId="0" applyFont="1" applyFill="1" applyBorder="1" applyAlignment="1" applyProtection="1">
      <alignment vertical="center" wrapText="1"/>
      <protection locked="0"/>
    </xf>
    <xf numFmtId="0" fontId="41" fillId="16" borderId="12" xfId="0" applyFont="1" applyFill="1" applyBorder="1" applyProtection="1">
      <protection locked="0"/>
    </xf>
    <xf numFmtId="9" fontId="41" fillId="0" borderId="7" xfId="0" applyNumberFormat="1" applyFont="1" applyBorder="1" applyAlignment="1" applyProtection="1">
      <alignment wrapText="1"/>
      <protection locked="0"/>
    </xf>
    <xf numFmtId="0" fontId="41" fillId="0" borderId="12" xfId="0" applyFont="1" applyBorder="1" applyProtection="1">
      <protection locked="0"/>
    </xf>
    <xf numFmtId="165" fontId="41" fillId="0" borderId="7" xfId="0" applyNumberFormat="1" applyFont="1" applyBorder="1" applyAlignment="1" applyProtection="1">
      <alignment horizontal="left" vertical="top" wrapText="1"/>
      <protection locked="0"/>
    </xf>
    <xf numFmtId="166" fontId="41" fillId="0" borderId="12" xfId="0" applyNumberFormat="1" applyFont="1" applyBorder="1" applyAlignment="1" applyProtection="1">
      <alignment wrapText="1"/>
      <protection locked="0"/>
    </xf>
    <xf numFmtId="165" fontId="41" fillId="0" borderId="7" xfId="0" applyNumberFormat="1" applyFont="1" applyBorder="1" applyAlignment="1" applyProtection="1">
      <alignment horizontal="left" vertical="top" wrapText="1"/>
      <protection hidden="1"/>
    </xf>
    <xf numFmtId="0" fontId="46" fillId="0" borderId="1" xfId="0" applyFont="1" applyBorder="1" applyAlignment="1" applyProtection="1">
      <alignment wrapText="1"/>
      <protection locked="0"/>
    </xf>
    <xf numFmtId="0" fontId="46" fillId="0" borderId="7" xfId="0" applyFont="1" applyBorder="1" applyAlignment="1" applyProtection="1">
      <alignment wrapText="1"/>
      <protection locked="0"/>
    </xf>
    <xf numFmtId="0" fontId="46" fillId="0" borderId="4" xfId="0" applyFont="1" applyBorder="1" applyAlignment="1" applyProtection="1">
      <alignment wrapText="1"/>
      <protection locked="0"/>
    </xf>
    <xf numFmtId="0" fontId="47" fillId="0" borderId="7" xfId="0" applyFont="1" applyBorder="1" applyAlignment="1" applyProtection="1">
      <alignment wrapText="1"/>
      <protection locked="0"/>
    </xf>
    <xf numFmtId="0" fontId="46" fillId="0" borderId="12" xfId="0" applyFont="1" applyBorder="1" applyAlignment="1" applyProtection="1">
      <alignment wrapText="1"/>
      <protection locked="0"/>
    </xf>
    <xf numFmtId="9" fontId="46" fillId="0" borderId="7" xfId="0" applyNumberFormat="1" applyFont="1" applyBorder="1" applyAlignment="1" applyProtection="1">
      <alignment wrapText="1"/>
      <protection locked="0"/>
    </xf>
    <xf numFmtId="0" fontId="21" fillId="0" borderId="1" xfId="0" applyFont="1" applyBorder="1" applyAlignment="1" applyProtection="1">
      <alignment wrapText="1"/>
      <protection locked="0"/>
    </xf>
    <xf numFmtId="0" fontId="46" fillId="0" borderId="12" xfId="0" applyFont="1" applyBorder="1" applyProtection="1">
      <protection locked="0"/>
    </xf>
    <xf numFmtId="0" fontId="34" fillId="0" borderId="7" xfId="0" applyFont="1" applyBorder="1" applyAlignment="1" applyProtection="1">
      <alignment horizontal="left" wrapText="1"/>
      <protection locked="0"/>
    </xf>
    <xf numFmtId="0" fontId="46" fillId="0" borderId="7" xfId="0" applyFont="1" applyBorder="1" applyProtection="1">
      <protection locked="0"/>
    </xf>
    <xf numFmtId="0" fontId="46" fillId="0" borderId="12" xfId="0" applyFont="1" applyBorder="1" applyAlignment="1" applyProtection="1">
      <alignment vertical="top"/>
      <protection locked="0"/>
    </xf>
    <xf numFmtId="0" fontId="6" fillId="0" borderId="0" xfId="0" applyFont="1" applyFill="1" applyAlignment="1" applyProtection="1">
      <alignment wrapText="1"/>
      <protection locked="0"/>
    </xf>
    <xf numFmtId="0" fontId="16" fillId="0" borderId="1" xfId="0" applyFont="1" applyFill="1" applyBorder="1" applyAlignment="1" applyProtection="1">
      <alignment horizontal="left" wrapText="1"/>
      <protection locked="0"/>
    </xf>
    <xf numFmtId="10" fontId="0" fillId="0" borderId="0" xfId="0" applyNumberFormat="1" applyBorder="1" applyAlignment="1" applyProtection="1">
      <alignment horizontal="center" wrapText="1"/>
      <protection hidden="1"/>
    </xf>
    <xf numFmtId="10" fontId="0" fillId="0" borderId="5" xfId="0" applyNumberFormat="1" applyBorder="1" applyAlignment="1" applyProtection="1">
      <alignment horizontal="center" wrapText="1"/>
      <protection hidden="1"/>
    </xf>
    <xf numFmtId="0" fontId="46" fillId="0" borderId="0" xfId="0" applyFont="1" applyAlignment="1" applyProtection="1">
      <alignment wrapText="1"/>
      <protection locked="0"/>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0.91176470588235292</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6563200"/>
        <c:axId val="166564992"/>
      </c:barChart>
      <c:catAx>
        <c:axId val="16656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564992"/>
        <c:crosses val="autoZero"/>
        <c:auto val="1"/>
        <c:lblAlgn val="ctr"/>
        <c:lblOffset val="100"/>
        <c:noMultiLvlLbl val="0"/>
      </c:catAx>
      <c:valAx>
        <c:axId val="16656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56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0.95833333333333337</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7907456"/>
        <c:axId val="187937920"/>
      </c:barChart>
      <c:catAx>
        <c:axId val="18790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937920"/>
        <c:crosses val="autoZero"/>
        <c:auto val="1"/>
        <c:lblAlgn val="ctr"/>
        <c:lblOffset val="100"/>
        <c:noMultiLvlLbl val="0"/>
      </c:catAx>
      <c:valAx>
        <c:axId val="187937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90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0.84090909090909094</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7964416"/>
        <c:axId val="187966208"/>
      </c:barChart>
      <c:catAx>
        <c:axId val="18796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966208"/>
        <c:crosses val="autoZero"/>
        <c:auto val="1"/>
        <c:lblAlgn val="ctr"/>
        <c:lblOffset val="100"/>
        <c:noMultiLvlLbl val="0"/>
      </c:catAx>
      <c:valAx>
        <c:axId val="18796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96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0.91891891891891897</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8017280"/>
        <c:axId val="187695488"/>
      </c:barChart>
      <c:catAx>
        <c:axId val="18801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695488"/>
        <c:crosses val="autoZero"/>
        <c:auto val="1"/>
        <c:lblAlgn val="ctr"/>
        <c:lblOffset val="100"/>
        <c:noMultiLvlLbl val="0"/>
      </c:catAx>
      <c:valAx>
        <c:axId val="187695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01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0.72222222222222221</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7730176"/>
        <c:axId val="187740160"/>
      </c:barChart>
      <c:catAx>
        <c:axId val="187730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740160"/>
        <c:crosses val="autoZero"/>
        <c:auto val="1"/>
        <c:lblAlgn val="ctr"/>
        <c:lblOffset val="100"/>
        <c:noMultiLvlLbl val="0"/>
      </c:catAx>
      <c:valAx>
        <c:axId val="18774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730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0.75</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7770752"/>
        <c:axId val="187772288"/>
      </c:barChart>
      <c:catAx>
        <c:axId val="18777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772288"/>
        <c:crosses val="autoZero"/>
        <c:auto val="1"/>
        <c:lblAlgn val="ctr"/>
        <c:lblOffset val="100"/>
        <c:noMultiLvlLbl val="0"/>
      </c:catAx>
      <c:valAx>
        <c:axId val="187772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77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0.64622641509433965</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7815424"/>
        <c:axId val="187816960"/>
      </c:barChart>
      <c:catAx>
        <c:axId val="18781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816960"/>
        <c:crosses val="autoZero"/>
        <c:auto val="1"/>
        <c:lblAlgn val="ctr"/>
        <c:lblOffset val="100"/>
        <c:noMultiLvlLbl val="0"/>
      </c:catAx>
      <c:valAx>
        <c:axId val="18781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81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0.78864353312302837</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7884672"/>
        <c:axId val="187886208"/>
      </c:barChart>
      <c:catAx>
        <c:axId val="18788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886208"/>
        <c:crosses val="autoZero"/>
        <c:auto val="1"/>
        <c:lblAlgn val="ctr"/>
        <c:lblOffset val="100"/>
        <c:noMultiLvlLbl val="0"/>
      </c:catAx>
      <c:valAx>
        <c:axId val="18788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88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0.71743497410868406</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8130048"/>
        <c:axId val="188131584"/>
        <c:extLst xmlns:c16r2="http://schemas.microsoft.com/office/drawing/2015/06/chart"/>
      </c:barChart>
      <c:catAx>
        <c:axId val="1881300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31584"/>
        <c:crosses val="autoZero"/>
        <c:auto val="1"/>
        <c:lblAlgn val="ctr"/>
        <c:lblOffset val="100"/>
        <c:noMultiLvlLbl val="0"/>
      </c:catAx>
      <c:valAx>
        <c:axId val="1881315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13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0.48749999999999999</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8433536"/>
        <c:axId val="188435072"/>
        <c:extLst xmlns:c16r2="http://schemas.microsoft.com/office/drawing/2015/06/chart"/>
      </c:barChart>
      <c:catAx>
        <c:axId val="1884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435072"/>
        <c:crosses val="autoZero"/>
        <c:auto val="1"/>
        <c:lblAlgn val="ctr"/>
        <c:lblOffset val="100"/>
        <c:noMultiLvlLbl val="0"/>
      </c:catAx>
      <c:valAx>
        <c:axId val="18843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4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6951936"/>
        <c:axId val="166961920"/>
      </c:barChart>
      <c:catAx>
        <c:axId val="16695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61920"/>
        <c:crosses val="autoZero"/>
        <c:auto val="1"/>
        <c:lblAlgn val="ctr"/>
        <c:lblOffset val="100"/>
        <c:noMultiLvlLbl val="0"/>
      </c:catAx>
      <c:valAx>
        <c:axId val="16696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5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0.76315789473684215</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7517568"/>
        <c:axId val="187539840"/>
      </c:barChart>
      <c:catAx>
        <c:axId val="18751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539840"/>
        <c:crosses val="autoZero"/>
        <c:auto val="1"/>
        <c:lblAlgn val="ctr"/>
        <c:lblOffset val="100"/>
        <c:noMultiLvlLbl val="0"/>
      </c:catAx>
      <c:valAx>
        <c:axId val="18753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51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0.98717948717948723</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7570432"/>
        <c:axId val="187576320"/>
      </c:barChart>
      <c:catAx>
        <c:axId val="18757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576320"/>
        <c:crosses val="autoZero"/>
        <c:auto val="1"/>
        <c:lblAlgn val="ctr"/>
        <c:lblOffset val="100"/>
        <c:noMultiLvlLbl val="0"/>
      </c:catAx>
      <c:valAx>
        <c:axId val="18757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57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0.65384615384615385</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7611008"/>
        <c:axId val="187612544"/>
      </c:barChart>
      <c:catAx>
        <c:axId val="18761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612544"/>
        <c:crosses val="autoZero"/>
        <c:auto val="1"/>
        <c:lblAlgn val="ctr"/>
        <c:lblOffset val="100"/>
        <c:noMultiLvlLbl val="0"/>
      </c:catAx>
      <c:valAx>
        <c:axId val="18761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61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0.62790697674418605</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7270656"/>
        <c:axId val="187272192"/>
      </c:barChart>
      <c:catAx>
        <c:axId val="18727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272192"/>
        <c:crosses val="autoZero"/>
        <c:auto val="1"/>
        <c:lblAlgn val="ctr"/>
        <c:lblOffset val="100"/>
        <c:noMultiLvlLbl val="0"/>
      </c:catAx>
      <c:valAx>
        <c:axId val="187272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27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7311232"/>
        <c:axId val="187312768"/>
      </c:barChart>
      <c:catAx>
        <c:axId val="18731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312768"/>
        <c:crosses val="autoZero"/>
        <c:auto val="1"/>
        <c:lblAlgn val="ctr"/>
        <c:lblOffset val="100"/>
        <c:noMultiLvlLbl val="0"/>
      </c:catAx>
      <c:valAx>
        <c:axId val="18731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31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0.64516129032258063</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7433728"/>
        <c:axId val="187435264"/>
      </c:barChart>
      <c:catAx>
        <c:axId val="18743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435264"/>
        <c:crosses val="autoZero"/>
        <c:auto val="1"/>
        <c:lblAlgn val="ctr"/>
        <c:lblOffset val="100"/>
        <c:noMultiLvlLbl val="0"/>
      </c:catAx>
      <c:valAx>
        <c:axId val="187435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43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7461632"/>
        <c:axId val="187463168"/>
      </c:barChart>
      <c:catAx>
        <c:axId val="18746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463168"/>
        <c:crosses val="autoZero"/>
        <c:auto val="1"/>
        <c:lblAlgn val="ctr"/>
        <c:lblOffset val="100"/>
        <c:noMultiLvlLbl val="0"/>
      </c:catAx>
      <c:valAx>
        <c:axId val="18746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46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zoomScaleSheetLayoutView="100" workbookViewId="0">
      <selection activeCell="B111" sqref="B111:C111"/>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407" t="s">
        <v>275</v>
      </c>
      <c r="B18" s="407"/>
      <c r="C18" s="407"/>
      <c r="D18" s="408" t="s">
        <v>466</v>
      </c>
      <c r="E18" s="408"/>
      <c r="F18" s="408"/>
      <c r="G18" s="408"/>
      <c r="H18" s="408"/>
      <c r="I18" s="408"/>
      <c r="J18" s="408"/>
      <c r="K18" s="408"/>
    </row>
    <row r="20" spans="1:11" ht="16.5" x14ac:dyDescent="0.3">
      <c r="A20" s="47"/>
      <c r="B20" s="42"/>
      <c r="C20" s="42"/>
      <c r="D20" s="42"/>
      <c r="E20" s="42"/>
      <c r="F20" s="42"/>
      <c r="G20" s="42"/>
      <c r="H20" s="42"/>
      <c r="I20" s="42"/>
    </row>
    <row r="21" spans="1:11" x14ac:dyDescent="0.25">
      <c r="A21" s="409" t="s">
        <v>276</v>
      </c>
      <c r="B21" s="409"/>
      <c r="C21" s="409"/>
      <c r="D21" s="409"/>
      <c r="E21" s="409"/>
      <c r="F21" s="409"/>
      <c r="G21" s="409"/>
      <c r="H21" s="409"/>
      <c r="I21" s="409"/>
      <c r="J21" s="409"/>
      <c r="K21" s="409"/>
    </row>
    <row r="22" spans="1:11" x14ac:dyDescent="0.25">
      <c r="A22" s="48"/>
      <c r="B22" s="43"/>
      <c r="C22" s="43"/>
      <c r="D22" s="42"/>
      <c r="E22" s="42"/>
      <c r="F22" s="42"/>
      <c r="G22" s="42"/>
      <c r="H22" s="42"/>
      <c r="I22" s="42"/>
    </row>
    <row r="23" spans="1:11" ht="42" customHeight="1" x14ac:dyDescent="0.25">
      <c r="A23" s="49" t="s">
        <v>277</v>
      </c>
      <c r="B23" s="403" t="s">
        <v>278</v>
      </c>
      <c r="C23" s="403"/>
      <c r="D23" s="42"/>
      <c r="E23" s="42"/>
      <c r="F23" s="42"/>
      <c r="G23" s="42"/>
      <c r="H23" s="42"/>
      <c r="I23" s="42"/>
      <c r="J23" t="str">
        <f>D18</f>
        <v>JARZOUNA</v>
      </c>
    </row>
    <row r="24" spans="1:11" ht="33" customHeight="1" x14ac:dyDescent="0.25">
      <c r="A24" s="50" t="s">
        <v>279</v>
      </c>
      <c r="B24" s="405">
        <f>AVERAGE('A3 Exploitation'!D719,'A3 Technique'!D215)</f>
        <v>0.71743497410868406</v>
      </c>
      <c r="C24" s="405"/>
      <c r="D24" s="42"/>
      <c r="E24" s="42"/>
      <c r="F24" s="42"/>
      <c r="G24" s="42"/>
      <c r="H24" s="42"/>
      <c r="I24" s="42"/>
    </row>
    <row r="25" spans="1:11" ht="33" customHeight="1" x14ac:dyDescent="0.25">
      <c r="A25" s="50" t="s">
        <v>280</v>
      </c>
      <c r="B25" s="405" t="e">
        <f>AVERAGE('A4 Exploitation'!D719,'A4 Technique'!D215)</f>
        <v>#DIV/0!</v>
      </c>
      <c r="C25" s="405"/>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403" t="s">
        <v>281</v>
      </c>
      <c r="C29" s="403"/>
      <c r="D29" s="42"/>
      <c r="E29" s="42"/>
      <c r="F29" s="42"/>
      <c r="G29" s="42"/>
      <c r="H29" s="42"/>
      <c r="I29" s="42"/>
      <c r="J29" t="str">
        <f>D18</f>
        <v>JARZOUNA</v>
      </c>
    </row>
    <row r="30" spans="1:11" ht="33" customHeight="1" x14ac:dyDescent="0.25">
      <c r="A30" s="50" t="s">
        <v>279</v>
      </c>
      <c r="B30" s="405">
        <f>'A3 Exploitation'!D719</f>
        <v>0.78864353312302837</v>
      </c>
      <c r="C30" s="405"/>
      <c r="D30" s="42"/>
      <c r="E30" s="42"/>
      <c r="F30" s="42"/>
      <c r="G30" s="42"/>
      <c r="H30" s="42"/>
      <c r="I30" s="42"/>
    </row>
    <row r="31" spans="1:11" ht="33" customHeight="1" x14ac:dyDescent="0.25">
      <c r="A31" s="50" t="s">
        <v>280</v>
      </c>
      <c r="B31" s="405" t="e">
        <f>'A4 Exploitation'!D719</f>
        <v>#DIV/0!</v>
      </c>
      <c r="C31" s="405"/>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406" t="s">
        <v>282</v>
      </c>
      <c r="C34" s="406"/>
      <c r="D34" s="42"/>
      <c r="E34" s="42"/>
      <c r="F34" s="42"/>
      <c r="G34" s="42"/>
      <c r="H34" s="42"/>
      <c r="I34" s="42"/>
      <c r="J34" t="str">
        <f>D18</f>
        <v>JARZOUNA</v>
      </c>
    </row>
    <row r="35" spans="1:10" ht="33" customHeight="1" x14ac:dyDescent="0.25">
      <c r="A35" s="50" t="s">
        <v>279</v>
      </c>
      <c r="B35" s="405">
        <f>AVERAGE('A3 Exploitation'!D717, 'A3 Technique'!D213)</f>
        <v>0.48749999999999999</v>
      </c>
      <c r="C35" s="405"/>
      <c r="D35" s="42"/>
      <c r="E35" s="42"/>
      <c r="F35" s="42"/>
      <c r="G35" s="42"/>
      <c r="H35" s="42"/>
      <c r="I35" s="42"/>
    </row>
    <row r="36" spans="1:10" ht="33" customHeight="1" x14ac:dyDescent="0.25">
      <c r="A36" s="50" t="s">
        <v>280</v>
      </c>
      <c r="B36" s="405" t="e">
        <f>AVERAGE('A4 Exploitation'!D717, 'A4 Technique'!D213)</f>
        <v>#DIV/0!</v>
      </c>
      <c r="C36" s="405"/>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403" t="s">
        <v>283</v>
      </c>
      <c r="C39" s="403"/>
      <c r="D39" s="42"/>
      <c r="E39" s="42"/>
      <c r="F39" s="42"/>
      <c r="G39" s="42"/>
      <c r="H39" s="42"/>
      <c r="I39" s="42"/>
      <c r="J39" t="str">
        <f>D18</f>
        <v>JARZOUNA</v>
      </c>
    </row>
    <row r="40" spans="1:10" ht="33" customHeight="1" x14ac:dyDescent="0.25">
      <c r="A40" s="50" t="s">
        <v>279</v>
      </c>
      <c r="B40" s="402">
        <f>'A3 Exploitation'!D48</f>
        <v>0.91176470588235292</v>
      </c>
      <c r="C40" s="402"/>
      <c r="D40" s="42"/>
      <c r="E40" s="42"/>
      <c r="F40" s="42"/>
      <c r="G40" s="42"/>
      <c r="H40" s="42"/>
      <c r="I40" s="42"/>
    </row>
    <row r="41" spans="1:10" ht="33" customHeight="1" x14ac:dyDescent="0.25">
      <c r="A41" s="50" t="s">
        <v>280</v>
      </c>
      <c r="B41" s="402" t="e">
        <f>'A4 Exploitation'!D48</f>
        <v>#DIV/0!</v>
      </c>
      <c r="C41" s="402"/>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403" t="s">
        <v>284</v>
      </c>
      <c r="C44" s="403"/>
      <c r="D44" s="42"/>
      <c r="E44" s="42"/>
      <c r="F44" s="42"/>
      <c r="G44" s="42"/>
      <c r="H44" s="42"/>
      <c r="I44" s="42"/>
      <c r="J44" t="str">
        <f>D18</f>
        <v>JARZOUNA</v>
      </c>
    </row>
    <row r="45" spans="1:10" ht="33" customHeight="1" x14ac:dyDescent="0.25">
      <c r="A45" s="50" t="s">
        <v>279</v>
      </c>
      <c r="B45" s="402" t="e">
        <f>'A3 Exploitation'!D129</f>
        <v>#DIV/0!</v>
      </c>
      <c r="C45" s="402"/>
      <c r="D45" s="42"/>
      <c r="E45" s="42"/>
      <c r="F45" s="42"/>
      <c r="G45" s="42"/>
      <c r="H45" s="42"/>
      <c r="I45" s="42"/>
    </row>
    <row r="46" spans="1:10" ht="33" customHeight="1" x14ac:dyDescent="0.25">
      <c r="A46" s="50" t="s">
        <v>280</v>
      </c>
      <c r="B46" s="402" t="e">
        <f>'A4 Exploitation'!D129</f>
        <v>#DIV/0!</v>
      </c>
      <c r="C46" s="402"/>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403" t="s">
        <v>444</v>
      </c>
      <c r="C49" s="403"/>
      <c r="D49" s="42"/>
      <c r="E49" s="42"/>
      <c r="F49" s="42"/>
      <c r="G49" s="42"/>
      <c r="H49" s="42"/>
      <c r="I49" s="42"/>
      <c r="J49" t="str">
        <f>D18</f>
        <v>JARZOUNA</v>
      </c>
    </row>
    <row r="50" spans="1:10" ht="33" customHeight="1" x14ac:dyDescent="0.25">
      <c r="A50" s="50" t="s">
        <v>279</v>
      </c>
      <c r="B50" s="402">
        <f>'A3 Exploitation'!D183</f>
        <v>0.76315789473684215</v>
      </c>
      <c r="C50" s="402"/>
      <c r="D50" s="42"/>
      <c r="E50" s="42"/>
      <c r="F50" s="42"/>
      <c r="G50" s="42"/>
      <c r="H50" s="42"/>
      <c r="I50" s="42"/>
    </row>
    <row r="51" spans="1:10" ht="33" customHeight="1" x14ac:dyDescent="0.25">
      <c r="A51" s="50" t="s">
        <v>280</v>
      </c>
      <c r="B51" s="402" t="e">
        <f>'A4 Exploitation'!D183</f>
        <v>#DIV/0!</v>
      </c>
      <c r="C51" s="402"/>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403" t="s">
        <v>445</v>
      </c>
      <c r="C54" s="403"/>
      <c r="D54" s="42"/>
      <c r="E54" s="42"/>
      <c r="F54" s="42"/>
      <c r="G54" s="42"/>
      <c r="H54" s="42"/>
      <c r="I54" s="42"/>
      <c r="J54" t="str">
        <f>D18</f>
        <v>JARZOUNA</v>
      </c>
    </row>
    <row r="55" spans="1:10" ht="33" customHeight="1" x14ac:dyDescent="0.25">
      <c r="A55" s="50" t="s">
        <v>279</v>
      </c>
      <c r="B55" s="402">
        <f>'A3 Exploitation'!D245</f>
        <v>0.98717948717948723</v>
      </c>
      <c r="C55" s="402"/>
      <c r="D55" s="42"/>
      <c r="E55" s="42"/>
      <c r="F55" s="42"/>
      <c r="G55" s="42"/>
      <c r="H55" s="42"/>
      <c r="I55" s="42"/>
    </row>
    <row r="56" spans="1:10" ht="33" customHeight="1" x14ac:dyDescent="0.25">
      <c r="A56" s="50" t="s">
        <v>280</v>
      </c>
      <c r="B56" s="402" t="e">
        <f>'A4 Exploitation'!D245</f>
        <v>#DIV/0!</v>
      </c>
      <c r="C56" s="402"/>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403" t="s">
        <v>446</v>
      </c>
      <c r="C59" s="403"/>
      <c r="D59" s="42"/>
      <c r="E59" s="42"/>
      <c r="F59" s="42"/>
      <c r="G59" s="42"/>
      <c r="H59" s="42"/>
      <c r="I59" s="42"/>
      <c r="J59" t="str">
        <f>D18</f>
        <v>JARZOUNA</v>
      </c>
    </row>
    <row r="60" spans="1:10" ht="33" customHeight="1" x14ac:dyDescent="0.25">
      <c r="A60" s="50" t="s">
        <v>279</v>
      </c>
      <c r="B60" s="402">
        <f>'A3 Exploitation'!D300</f>
        <v>0.65384615384615385</v>
      </c>
      <c r="C60" s="402"/>
      <c r="D60" s="42"/>
      <c r="E60" s="42"/>
      <c r="F60" s="42"/>
      <c r="G60" s="42"/>
      <c r="H60" s="42"/>
      <c r="I60" s="42"/>
    </row>
    <row r="61" spans="1:10" ht="33" customHeight="1" x14ac:dyDescent="0.25">
      <c r="A61" s="50" t="s">
        <v>280</v>
      </c>
      <c r="B61" s="402" t="e">
        <f>'A4 Exploitation'!D300</f>
        <v>#DIV/0!</v>
      </c>
      <c r="C61" s="402"/>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403" t="s">
        <v>447</v>
      </c>
      <c r="C64" s="403"/>
      <c r="D64" s="42"/>
      <c r="E64" s="42"/>
      <c r="F64" s="42"/>
      <c r="G64" s="42"/>
      <c r="H64" s="42"/>
      <c r="I64" s="42"/>
      <c r="J64" t="str">
        <f>D18</f>
        <v>JARZOUNA</v>
      </c>
    </row>
    <row r="65" spans="1:10" ht="33" customHeight="1" x14ac:dyDescent="0.25">
      <c r="A65" s="50" t="s">
        <v>279</v>
      </c>
      <c r="B65" s="402">
        <f>'A3 Exploitation'!D366</f>
        <v>0.62790697674418605</v>
      </c>
      <c r="C65" s="402"/>
      <c r="D65" s="42"/>
      <c r="E65" s="42"/>
      <c r="F65" s="42"/>
      <c r="G65" s="42"/>
      <c r="H65" s="42"/>
      <c r="I65" s="42"/>
    </row>
    <row r="66" spans="1:10" ht="33" customHeight="1" x14ac:dyDescent="0.25">
      <c r="A66" s="50" t="s">
        <v>280</v>
      </c>
      <c r="B66" s="402" t="e">
        <f>'A4 Exploitation'!D366</f>
        <v>#DIV/0!</v>
      </c>
      <c r="C66" s="402"/>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403" t="s">
        <v>448</v>
      </c>
      <c r="C69" s="403"/>
      <c r="D69" s="42"/>
      <c r="E69" s="42"/>
      <c r="F69" s="42"/>
      <c r="G69" s="42"/>
      <c r="H69" s="42"/>
      <c r="I69" s="42"/>
      <c r="J69" t="str">
        <f>D18</f>
        <v>JARZOUNA</v>
      </c>
    </row>
    <row r="70" spans="1:10" ht="33" customHeight="1" x14ac:dyDescent="0.25">
      <c r="A70" s="50" t="s">
        <v>279</v>
      </c>
      <c r="B70" s="402" t="e">
        <f>'A3 Exploitation'!D424</f>
        <v>#DIV/0!</v>
      </c>
      <c r="C70" s="402"/>
      <c r="D70" s="42"/>
      <c r="E70" s="42"/>
      <c r="F70" s="42"/>
      <c r="G70" s="42"/>
      <c r="H70" s="42"/>
      <c r="I70" s="42"/>
    </row>
    <row r="71" spans="1:10" ht="33" customHeight="1" x14ac:dyDescent="0.25">
      <c r="A71" s="50" t="s">
        <v>280</v>
      </c>
      <c r="B71" s="402" t="e">
        <f>'A4 Exploitation'!D424</f>
        <v>#DIV/0!</v>
      </c>
      <c r="C71" s="402"/>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403" t="s">
        <v>449</v>
      </c>
      <c r="C74" s="403"/>
      <c r="D74" s="42"/>
      <c r="E74" s="42"/>
      <c r="F74" s="42"/>
      <c r="G74" s="42"/>
      <c r="H74" s="42"/>
      <c r="I74" s="42"/>
      <c r="J74" t="str">
        <f>D18</f>
        <v>JARZOUNA</v>
      </c>
    </row>
    <row r="75" spans="1:10" ht="33" customHeight="1" x14ac:dyDescent="0.25">
      <c r="A75" s="50" t="s">
        <v>279</v>
      </c>
      <c r="B75" s="402">
        <f>'A3 Exploitation'!D471</f>
        <v>0.64516129032258063</v>
      </c>
      <c r="C75" s="402"/>
      <c r="D75" s="42"/>
      <c r="E75" s="42"/>
      <c r="F75" s="42"/>
      <c r="G75" s="42"/>
      <c r="H75" s="42"/>
      <c r="I75" s="42"/>
    </row>
    <row r="76" spans="1:10" ht="33" customHeight="1" x14ac:dyDescent="0.25">
      <c r="A76" s="50" t="s">
        <v>280</v>
      </c>
      <c r="B76" s="402" t="e">
        <f>'A4 Exploitation'!D471</f>
        <v>#DIV/0!</v>
      </c>
      <c r="C76" s="402"/>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403" t="s">
        <v>450</v>
      </c>
      <c r="C79" s="403"/>
      <c r="D79" s="42"/>
      <c r="E79" s="42"/>
      <c r="F79" s="42"/>
      <c r="G79" s="42"/>
      <c r="H79" s="42"/>
      <c r="I79" s="42"/>
      <c r="J79" t="str">
        <f>D18</f>
        <v>JARZOUNA</v>
      </c>
    </row>
    <row r="80" spans="1:10" ht="33" customHeight="1" x14ac:dyDescent="0.25">
      <c r="A80" s="50" t="s">
        <v>279</v>
      </c>
      <c r="B80" s="402" t="e">
        <f>'A3 Exploitation'!D517</f>
        <v>#DIV/0!</v>
      </c>
      <c r="C80" s="402"/>
      <c r="D80" s="42"/>
      <c r="E80" s="42"/>
      <c r="F80" s="42"/>
      <c r="G80" s="42"/>
      <c r="H80" s="42"/>
      <c r="I80" s="42"/>
    </row>
    <row r="81" spans="1:10" ht="33" customHeight="1" x14ac:dyDescent="0.25">
      <c r="A81" s="50" t="s">
        <v>280</v>
      </c>
      <c r="B81" s="402" t="e">
        <f>'A4 Exploitation'!D517</f>
        <v>#DIV/0!</v>
      </c>
      <c r="C81" s="402"/>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403" t="s">
        <v>451</v>
      </c>
      <c r="C84" s="403"/>
      <c r="D84" s="42"/>
      <c r="E84" s="42"/>
      <c r="F84" s="42"/>
      <c r="G84" s="42"/>
      <c r="H84" s="42"/>
      <c r="I84" s="42"/>
      <c r="J84" t="str">
        <f>D18</f>
        <v>JARZOUNA</v>
      </c>
    </row>
    <row r="85" spans="1:10" ht="33" customHeight="1" x14ac:dyDescent="0.25">
      <c r="A85" s="50" t="s">
        <v>279</v>
      </c>
      <c r="B85" s="402">
        <f>'A3 Exploitation'!D560</f>
        <v>0.95833333333333337</v>
      </c>
      <c r="C85" s="402"/>
      <c r="D85" s="42"/>
      <c r="E85" s="42"/>
      <c r="F85" s="42"/>
      <c r="G85" s="42"/>
      <c r="H85" s="42"/>
      <c r="I85" s="42"/>
    </row>
    <row r="86" spans="1:10" ht="33" customHeight="1" x14ac:dyDescent="0.25">
      <c r="A86" s="50" t="s">
        <v>280</v>
      </c>
      <c r="B86" s="402" t="e">
        <f>'A4 Exploitation'!D560</f>
        <v>#DIV/0!</v>
      </c>
      <c r="C86" s="402"/>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403" t="s">
        <v>285</v>
      </c>
      <c r="C89" s="403"/>
      <c r="D89" s="42"/>
      <c r="E89" s="42"/>
      <c r="F89" s="42"/>
      <c r="G89" s="42"/>
      <c r="H89" s="42"/>
      <c r="I89" s="42"/>
      <c r="J89" t="str">
        <f>D18</f>
        <v>JARZOUNA</v>
      </c>
    </row>
    <row r="90" spans="1:10" ht="33" customHeight="1" x14ac:dyDescent="0.25">
      <c r="A90" s="50" t="s">
        <v>279</v>
      </c>
      <c r="B90" s="402">
        <f>'A3 Exploitation'!D600</f>
        <v>0.84090909090909094</v>
      </c>
      <c r="C90" s="402"/>
      <c r="D90" s="42"/>
      <c r="E90" s="42"/>
      <c r="F90" s="42"/>
      <c r="G90" s="42"/>
      <c r="H90" s="42"/>
      <c r="I90" s="42"/>
    </row>
    <row r="91" spans="1:10" ht="33" customHeight="1" x14ac:dyDescent="0.25">
      <c r="A91" s="50" t="s">
        <v>280</v>
      </c>
      <c r="B91" s="402" t="e">
        <f>'A4 Exploitation'!D600</f>
        <v>#DIV/0!</v>
      </c>
      <c r="C91" s="402"/>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403" t="s">
        <v>286</v>
      </c>
      <c r="C94" s="403"/>
      <c r="D94" s="42"/>
      <c r="E94" s="42"/>
      <c r="F94" s="42"/>
      <c r="G94" s="42"/>
      <c r="H94" s="42"/>
      <c r="I94" s="42"/>
      <c r="J94" t="str">
        <f>D18</f>
        <v>JARZOUNA</v>
      </c>
    </row>
    <row r="95" spans="1:10" ht="33" customHeight="1" x14ac:dyDescent="0.25">
      <c r="A95" s="50" t="s">
        <v>279</v>
      </c>
      <c r="B95" s="402">
        <f>'A3 Exploitation'!D662</f>
        <v>0.91891891891891897</v>
      </c>
      <c r="C95" s="402"/>
      <c r="D95" s="42"/>
      <c r="E95" s="42"/>
      <c r="F95" s="42"/>
      <c r="G95" s="42"/>
      <c r="H95" s="42"/>
      <c r="I95" s="42"/>
    </row>
    <row r="96" spans="1:10" ht="33" customHeight="1" x14ac:dyDescent="0.25">
      <c r="A96" s="50" t="s">
        <v>280</v>
      </c>
      <c r="B96" s="402" t="e">
        <f>'A4 Exploitation'!D662</f>
        <v>#DIV/0!</v>
      </c>
      <c r="C96" s="402"/>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404"/>
      <c r="C99" s="404"/>
      <c r="D99" s="42"/>
      <c r="E99" s="42"/>
      <c r="F99" s="42"/>
      <c r="G99" s="42"/>
      <c r="H99" s="42"/>
      <c r="I99" s="42"/>
    </row>
    <row r="100" spans="1:10" ht="33" customHeight="1" x14ac:dyDescent="0.25">
      <c r="A100" s="49" t="s">
        <v>277</v>
      </c>
      <c r="B100" s="403" t="s">
        <v>452</v>
      </c>
      <c r="C100" s="403"/>
      <c r="D100" s="42"/>
      <c r="E100" s="42"/>
      <c r="F100" s="42"/>
      <c r="G100" s="42"/>
      <c r="H100" s="42"/>
      <c r="I100" s="42"/>
      <c r="J100" t="str">
        <f>D18</f>
        <v>JARZOUNA</v>
      </c>
    </row>
    <row r="101" spans="1:10" ht="33" customHeight="1" x14ac:dyDescent="0.25">
      <c r="A101" s="50" t="s">
        <v>279</v>
      </c>
      <c r="B101" s="402">
        <f>'A3 Exploitation'!D691</f>
        <v>0.72222222222222221</v>
      </c>
      <c r="C101" s="402"/>
      <c r="D101" s="42"/>
      <c r="E101" s="42"/>
      <c r="F101" s="42"/>
      <c r="G101" s="42"/>
      <c r="H101" s="42"/>
      <c r="I101" s="42"/>
    </row>
    <row r="102" spans="1:10" ht="33" customHeight="1" x14ac:dyDescent="0.25">
      <c r="A102" s="50" t="s">
        <v>280</v>
      </c>
      <c r="B102" s="402" t="e">
        <f>'A4 Exploitation'!D691</f>
        <v>#DIV/0!</v>
      </c>
      <c r="C102" s="402"/>
    </row>
    <row r="103" spans="1:10" ht="18.75" x14ac:dyDescent="0.25">
      <c r="A103" s="53"/>
      <c r="B103" s="46"/>
      <c r="C103" s="46"/>
    </row>
    <row r="104" spans="1:10" ht="33" customHeight="1" x14ac:dyDescent="0.25">
      <c r="A104" s="53"/>
      <c r="B104" s="46"/>
      <c r="C104" s="46"/>
    </row>
    <row r="105" spans="1:10" ht="33" customHeight="1" x14ac:dyDescent="0.25">
      <c r="A105" s="49" t="s">
        <v>277</v>
      </c>
      <c r="B105" s="403" t="s">
        <v>453</v>
      </c>
      <c r="C105" s="403"/>
      <c r="J105" t="str">
        <f>D18</f>
        <v>JARZOUNA</v>
      </c>
    </row>
    <row r="106" spans="1:10" ht="33" customHeight="1" x14ac:dyDescent="0.25">
      <c r="A106" s="50" t="s">
        <v>279</v>
      </c>
      <c r="B106" s="402">
        <f>'A3 Exploitation'!D715</f>
        <v>0.75</v>
      </c>
      <c r="C106" s="402"/>
    </row>
    <row r="107" spans="1:10" ht="33" customHeight="1" x14ac:dyDescent="0.25">
      <c r="A107" s="50" t="s">
        <v>280</v>
      </c>
      <c r="B107" s="402" t="e">
        <f>'A4 Exploitation'!D715</f>
        <v>#DIV/0!</v>
      </c>
      <c r="C107" s="402"/>
    </row>
    <row r="108" spans="1:10" ht="18.75" x14ac:dyDescent="0.25">
      <c r="A108" s="53"/>
      <c r="B108" s="46"/>
      <c r="C108" s="46"/>
    </row>
    <row r="109" spans="1:10" ht="33" customHeight="1" x14ac:dyDescent="0.25">
      <c r="A109" s="53"/>
      <c r="B109" s="46"/>
      <c r="C109" s="46"/>
    </row>
    <row r="110" spans="1:10" ht="33" customHeight="1" x14ac:dyDescent="0.25">
      <c r="A110" s="49" t="s">
        <v>277</v>
      </c>
      <c r="B110" s="403" t="s">
        <v>287</v>
      </c>
      <c r="C110" s="403"/>
      <c r="J110" t="str">
        <f>D18</f>
        <v>JARZOUNA</v>
      </c>
    </row>
    <row r="111" spans="1:10" ht="33" customHeight="1" x14ac:dyDescent="0.25">
      <c r="A111" s="50" t="s">
        <v>279</v>
      </c>
      <c r="B111" s="402">
        <f>'A3 Technique'!D215</f>
        <v>0.64622641509433965</v>
      </c>
      <c r="C111" s="402"/>
    </row>
    <row r="112" spans="1:10" ht="33" customHeight="1" x14ac:dyDescent="0.25">
      <c r="A112" s="50" t="s">
        <v>280</v>
      </c>
      <c r="B112" s="402">
        <f>'A4 Exploitation'!D215</f>
        <v>0</v>
      </c>
      <c r="C112" s="402"/>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password="CC3E" sheet="1" objects="1" scenarios="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12:C112"/>
    <mergeCell ref="B107:C107"/>
    <mergeCell ref="B106:C106"/>
    <mergeCell ref="B110:C110"/>
    <mergeCell ref="B102:C102"/>
    <mergeCell ref="B105:C105"/>
    <mergeCell ref="B101:C101"/>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topLeftCell="A710" zoomScale="80" zoomScaleNormal="80" zoomScaleSheetLayoutView="70" workbookViewId="0">
      <selection activeCell="E681" sqref="E68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90"/>
      <c r="E1" s="490"/>
      <c r="F1" s="490"/>
      <c r="G1" s="490"/>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91" t="s">
        <v>149</v>
      </c>
      <c r="B7" s="491"/>
      <c r="C7" s="491"/>
      <c r="D7" s="491"/>
      <c r="E7" s="491"/>
      <c r="F7" s="491"/>
      <c r="G7" s="93"/>
    </row>
    <row r="8" spans="1:7" ht="22.5" x14ac:dyDescent="0.45">
      <c r="A8" s="492" t="str">
        <f>'Page de garde'!D18</f>
        <v>JARZOUNA</v>
      </c>
      <c r="B8" s="492"/>
      <c r="C8" s="492"/>
      <c r="D8" s="492"/>
      <c r="E8" s="492"/>
      <c r="F8" s="492"/>
      <c r="G8" s="93"/>
    </row>
    <row r="9" spans="1:7" ht="22.5" x14ac:dyDescent="0.45">
      <c r="A9" s="94" t="s">
        <v>39</v>
      </c>
      <c r="B9" s="493" t="s">
        <v>467</v>
      </c>
      <c r="C9" s="493"/>
      <c r="D9" s="493"/>
      <c r="E9" s="493"/>
      <c r="F9" s="493"/>
      <c r="G9" s="93"/>
    </row>
    <row r="10" spans="1:7" ht="22.5" x14ac:dyDescent="0.45">
      <c r="A10" s="95" t="s">
        <v>41</v>
      </c>
      <c r="B10" s="494" t="s">
        <v>468</v>
      </c>
      <c r="C10" s="494"/>
      <c r="D10" s="494"/>
      <c r="E10" s="494"/>
      <c r="F10" s="494"/>
      <c r="G10" s="93"/>
    </row>
    <row r="11" spans="1:7" ht="22.5" x14ac:dyDescent="0.45">
      <c r="A11" s="94" t="s">
        <v>40</v>
      </c>
      <c r="B11" s="495">
        <v>43661</v>
      </c>
      <c r="C11" s="495"/>
      <c r="D11" s="495"/>
      <c r="E11" s="495"/>
      <c r="F11" s="495"/>
      <c r="G11" s="93"/>
    </row>
    <row r="12" spans="1:7" ht="22.5" x14ac:dyDescent="0.45">
      <c r="A12" s="94" t="s">
        <v>198</v>
      </c>
      <c r="B12" s="496">
        <f>D719</f>
        <v>0.78864353312302837</v>
      </c>
      <c r="C12" s="496"/>
      <c r="D12" s="496"/>
      <c r="E12" s="496"/>
      <c r="F12" s="496"/>
      <c r="G12" s="93"/>
    </row>
    <row r="13" spans="1:7" ht="22.5" x14ac:dyDescent="0.45">
      <c r="A13" s="92"/>
      <c r="B13" s="90"/>
      <c r="C13" s="90"/>
      <c r="D13" s="490"/>
      <c r="E13" s="490"/>
      <c r="F13" s="490"/>
      <c r="G13" s="490"/>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43661</v>
      </c>
      <c r="B16" s="99"/>
      <c r="C16" s="99"/>
      <c r="D16" s="99"/>
      <c r="E16" s="99"/>
      <c r="F16" s="99"/>
      <c r="G16" s="96"/>
    </row>
    <row r="17" spans="1:8" ht="16.5" customHeight="1" x14ac:dyDescent="0.4">
      <c r="A17" s="416" t="s">
        <v>28</v>
      </c>
      <c r="B17" s="418" t="s">
        <v>29</v>
      </c>
      <c r="C17" s="418"/>
      <c r="D17" s="418" t="s">
        <v>42</v>
      </c>
      <c r="E17" s="419" t="s">
        <v>264</v>
      </c>
      <c r="F17" s="419" t="s">
        <v>294</v>
      </c>
      <c r="G17" s="96"/>
    </row>
    <row r="18" spans="1:8" ht="16.5" customHeight="1" x14ac:dyDescent="0.4">
      <c r="A18" s="416"/>
      <c r="B18" s="100" t="s">
        <v>32</v>
      </c>
      <c r="C18" s="100" t="s">
        <v>31</v>
      </c>
      <c r="D18" s="418"/>
      <c r="E18" s="419"/>
      <c r="F18" s="419"/>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8.75" customHeight="1" x14ac:dyDescent="0.4">
      <c r="A41" s="103" t="s">
        <v>306</v>
      </c>
      <c r="B41" s="104">
        <v>0</v>
      </c>
      <c r="C41" s="104"/>
      <c r="D41" s="356" t="s">
        <v>469</v>
      </c>
      <c r="E41" s="357" t="s">
        <v>470</v>
      </c>
      <c r="F41" s="105"/>
      <c r="G41" s="96"/>
    </row>
    <row r="42" spans="1:7" ht="24.75" customHeight="1" x14ac:dyDescent="0.4">
      <c r="A42" s="107" t="s">
        <v>388</v>
      </c>
      <c r="B42" s="104">
        <v>2</v>
      </c>
      <c r="C42" s="104"/>
      <c r="D42" s="105"/>
      <c r="E42" s="106"/>
      <c r="F42" s="105"/>
      <c r="G42" s="96"/>
    </row>
    <row r="43" spans="1:7" ht="89.25" customHeight="1" x14ac:dyDescent="0.4">
      <c r="A43" s="103" t="s">
        <v>402</v>
      </c>
      <c r="B43" s="322">
        <v>1</v>
      </c>
      <c r="C43" s="104"/>
      <c r="D43" s="319">
        <v>0.5</v>
      </c>
      <c r="E43" s="353"/>
      <c r="F43" s="353"/>
      <c r="G43" s="96"/>
    </row>
    <row r="44" spans="1:7" ht="21" x14ac:dyDescent="0.4">
      <c r="A44" s="123" t="s">
        <v>34</v>
      </c>
      <c r="B44" s="123"/>
      <c r="C44" s="123"/>
      <c r="D44" s="123">
        <f>SUM(B30:C37,B39:C43)</f>
        <v>23</v>
      </c>
      <c r="E44" s="90"/>
      <c r="F44" s="96"/>
      <c r="G44" s="96"/>
    </row>
    <row r="45" spans="1:7" ht="21" x14ac:dyDescent="0.4">
      <c r="A45" s="108" t="s">
        <v>33</v>
      </c>
      <c r="B45" s="109"/>
      <c r="C45" s="110"/>
      <c r="D45" s="111">
        <f>D44/(COUNT(B30:C37,B39:C43)*2)</f>
        <v>0.88461538461538458</v>
      </c>
      <c r="E45" s="90"/>
      <c r="F45" s="96"/>
      <c r="G45" s="96"/>
    </row>
    <row r="46" spans="1:7" ht="21" x14ac:dyDescent="0.4">
      <c r="A46" s="112"/>
      <c r="B46" s="96"/>
      <c r="C46" s="96"/>
      <c r="D46" s="96"/>
      <c r="E46" s="90"/>
      <c r="F46" s="96"/>
      <c r="G46" s="96"/>
    </row>
    <row r="47" spans="1:7" ht="22.5" x14ac:dyDescent="0.45">
      <c r="A47" s="326" t="s">
        <v>36</v>
      </c>
      <c r="B47" s="124"/>
      <c r="C47" s="125"/>
      <c r="D47" s="126">
        <f>SUM(D44,D26)</f>
        <v>31</v>
      </c>
      <c r="E47" s="90"/>
      <c r="F47" s="96"/>
      <c r="G47" s="96"/>
    </row>
    <row r="48" spans="1:7" ht="22.5" x14ac:dyDescent="0.45">
      <c r="A48" s="326" t="s">
        <v>166</v>
      </c>
      <c r="B48" s="124"/>
      <c r="C48" s="125"/>
      <c r="D48" s="127">
        <f>D47/(COUNT(B30:C37,B21:C25,B39:C43)*2)</f>
        <v>0.91176470588235292</v>
      </c>
      <c r="E48" s="90"/>
      <c r="F48" s="96"/>
      <c r="G48" s="96"/>
    </row>
    <row r="49" spans="1:7" ht="21" x14ac:dyDescent="0.3">
      <c r="A49" s="449"/>
      <c r="B49" s="449"/>
      <c r="C49" s="449"/>
      <c r="D49" s="449"/>
      <c r="E49" s="449"/>
      <c r="F49" s="449"/>
      <c r="G49" s="449"/>
    </row>
    <row r="50" spans="1:7" ht="22.5" x14ac:dyDescent="0.45">
      <c r="A50" s="244" t="s">
        <v>107</v>
      </c>
      <c r="B50" s="244"/>
      <c r="C50" s="244"/>
      <c r="D50" s="244"/>
      <c r="E50" s="244"/>
      <c r="F50" s="244"/>
      <c r="G50" s="96"/>
    </row>
    <row r="51" spans="1:7" ht="21" x14ac:dyDescent="0.4">
      <c r="A51" s="129">
        <f>B11</f>
        <v>43661</v>
      </c>
      <c r="B51" s="96"/>
      <c r="C51" s="96"/>
      <c r="D51" s="96"/>
      <c r="E51" s="90"/>
      <c r="F51" s="96"/>
      <c r="G51" s="96"/>
    </row>
    <row r="52" spans="1:7" ht="21" x14ac:dyDescent="0.4">
      <c r="A52" s="416" t="s">
        <v>28</v>
      </c>
      <c r="B52" s="418" t="s">
        <v>29</v>
      </c>
      <c r="C52" s="418"/>
      <c r="D52" s="418" t="s">
        <v>42</v>
      </c>
      <c r="E52" s="419" t="s">
        <v>264</v>
      </c>
      <c r="F52" s="419" t="s">
        <v>295</v>
      </c>
      <c r="G52" s="96"/>
    </row>
    <row r="53" spans="1:7" ht="21" x14ac:dyDescent="0.4">
      <c r="A53" s="416"/>
      <c r="B53" s="100" t="s">
        <v>32</v>
      </c>
      <c r="C53" s="100" t="s">
        <v>31</v>
      </c>
      <c r="D53" s="418"/>
      <c r="E53" s="419"/>
      <c r="F53" s="419"/>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87"/>
      <c r="B64" s="488"/>
      <c r="C64" s="488"/>
      <c r="D64" s="488"/>
      <c r="E64" s="488"/>
      <c r="F64" s="488"/>
      <c r="G64" s="488"/>
    </row>
    <row r="65" spans="1:7" ht="43.5" customHeight="1" x14ac:dyDescent="0.4">
      <c r="A65" s="483" t="s">
        <v>341</v>
      </c>
      <c r="B65" s="483"/>
      <c r="C65" s="483"/>
      <c r="D65" s="483"/>
      <c r="E65" s="483"/>
      <c r="F65" s="483"/>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67"/>
      <c r="B83" s="467"/>
      <c r="C83" s="467"/>
      <c r="D83" s="467"/>
      <c r="E83" s="467"/>
      <c r="F83" s="467"/>
      <c r="G83" s="467"/>
    </row>
    <row r="84" spans="1:7" ht="45" customHeight="1" x14ac:dyDescent="0.45">
      <c r="A84" s="489" t="s">
        <v>342</v>
      </c>
      <c r="B84" s="489"/>
      <c r="C84" s="489"/>
      <c r="D84" s="489"/>
      <c r="E84" s="489"/>
      <c r="F84" s="489"/>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75"/>
      <c r="B101" s="476"/>
      <c r="C101" s="476"/>
      <c r="D101" s="476"/>
      <c r="E101" s="476"/>
      <c r="F101" s="482"/>
      <c r="G101" s="96"/>
    </row>
    <row r="102" spans="1:7" ht="46.5" customHeight="1" x14ac:dyDescent="0.4">
      <c r="A102" s="483" t="s">
        <v>343</v>
      </c>
      <c r="B102" s="483"/>
      <c r="C102" s="483"/>
      <c r="D102" s="483"/>
      <c r="E102" s="483"/>
      <c r="F102" s="483"/>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75"/>
      <c r="B109" s="476"/>
      <c r="C109" s="476"/>
      <c r="D109" s="476"/>
      <c r="E109" s="476"/>
      <c r="F109" s="482"/>
      <c r="G109" s="96"/>
    </row>
    <row r="110" spans="1:7" ht="39.75" customHeight="1" x14ac:dyDescent="0.4">
      <c r="A110" s="483" t="s">
        <v>375</v>
      </c>
      <c r="B110" s="483"/>
      <c r="C110" s="483"/>
      <c r="D110" s="483"/>
      <c r="E110" s="483"/>
      <c r="F110" s="483"/>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76"/>
      <c r="B118" s="476"/>
      <c r="C118" s="476"/>
      <c r="D118" s="476"/>
      <c r="E118" s="476"/>
      <c r="F118" s="476"/>
      <c r="G118" s="96"/>
    </row>
    <row r="119" spans="1:7" ht="22.5" x14ac:dyDescent="0.4">
      <c r="A119" s="483" t="s">
        <v>304</v>
      </c>
      <c r="B119" s="483"/>
      <c r="C119" s="483"/>
      <c r="D119" s="483"/>
      <c r="E119" s="483"/>
      <c r="F119" s="483"/>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84"/>
      <c r="B130" s="484"/>
      <c r="C130" s="484"/>
      <c r="D130" s="484"/>
      <c r="E130" s="484"/>
      <c r="F130" s="484"/>
      <c r="G130" s="96"/>
    </row>
    <row r="131" spans="1:16384" ht="22.5" customHeight="1" x14ac:dyDescent="0.4">
      <c r="A131" s="485" t="s">
        <v>404</v>
      </c>
      <c r="B131" s="485"/>
      <c r="C131" s="485"/>
      <c r="D131" s="485"/>
      <c r="E131" s="485"/>
      <c r="F131" s="485"/>
      <c r="G131" s="96"/>
    </row>
    <row r="132" spans="1:16384" ht="22.5" customHeight="1" x14ac:dyDescent="0.4">
      <c r="A132" s="486"/>
      <c r="B132" s="486"/>
      <c r="C132" s="486"/>
      <c r="D132" s="486"/>
      <c r="E132" s="486"/>
      <c r="F132" s="486"/>
      <c r="G132" s="96"/>
    </row>
    <row r="133" spans="1:16384" s="258" customFormat="1" ht="22.5" customHeight="1" x14ac:dyDescent="0.25">
      <c r="A133" s="416" t="s">
        <v>28</v>
      </c>
      <c r="B133" s="418" t="s">
        <v>29</v>
      </c>
      <c r="C133" s="418"/>
      <c r="D133" s="418" t="s">
        <v>42</v>
      </c>
      <c r="E133" s="419" t="s">
        <v>264</v>
      </c>
      <c r="F133" s="419" t="s">
        <v>295</v>
      </c>
    </row>
    <row r="134" spans="1:16384" s="258" customFormat="1" ht="22.5" customHeight="1" x14ac:dyDescent="0.25">
      <c r="A134" s="416"/>
      <c r="B134" s="100" t="s">
        <v>32</v>
      </c>
      <c r="C134" s="100" t="s">
        <v>31</v>
      </c>
      <c r="D134" s="418"/>
      <c r="E134" s="419"/>
      <c r="F134" s="419"/>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77" t="s">
        <v>441</v>
      </c>
      <c r="B137" s="477"/>
      <c r="C137" s="477"/>
      <c r="D137" s="477"/>
      <c r="E137" s="477"/>
      <c r="F137" s="477"/>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74" t="s">
        <v>340</v>
      </c>
      <c r="B144" s="474"/>
      <c r="C144" s="474"/>
      <c r="D144" s="474"/>
      <c r="E144" s="474"/>
      <c r="F144" s="474"/>
      <c r="G144" s="96"/>
    </row>
    <row r="145" spans="1:7" ht="42" x14ac:dyDescent="0.4">
      <c r="A145" s="149" t="s">
        <v>327</v>
      </c>
      <c r="B145" s="252">
        <v>1</v>
      </c>
      <c r="C145" s="149"/>
      <c r="D145" s="149" t="s">
        <v>471</v>
      </c>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0" x14ac:dyDescent="0.4">
      <c r="A152" s="224" t="s">
        <v>358</v>
      </c>
      <c r="B152" s="252">
        <v>0</v>
      </c>
      <c r="C152" s="118">
        <f>IF(B152=0, -10, "0")</f>
        <v>-10</v>
      </c>
      <c r="D152" s="107" t="s">
        <v>472</v>
      </c>
      <c r="E152" s="107" t="s">
        <v>473</v>
      </c>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75"/>
      <c r="B161" s="476"/>
      <c r="C161" s="476"/>
      <c r="D161" s="476"/>
      <c r="E161" s="476"/>
      <c r="F161" s="476"/>
      <c r="G161" s="96"/>
    </row>
    <row r="162" spans="1:7" ht="32.25" customHeight="1" x14ac:dyDescent="0.4">
      <c r="A162" s="477" t="s">
        <v>442</v>
      </c>
      <c r="B162" s="477"/>
      <c r="C162" s="477"/>
      <c r="D162" s="477"/>
      <c r="E162" s="477"/>
      <c r="F162" s="477"/>
      <c r="G162" s="96"/>
    </row>
    <row r="163" spans="1:7" ht="63" x14ac:dyDescent="0.4">
      <c r="A163" s="312" t="s">
        <v>309</v>
      </c>
      <c r="B163" s="104" t="s">
        <v>30</v>
      </c>
      <c r="C163" s="118" t="str">
        <f>IF(B163=0, -10, "0")</f>
        <v>0</v>
      </c>
      <c r="D163" s="358" t="s">
        <v>474</v>
      </c>
      <c r="E163" s="227"/>
      <c r="F163" s="209"/>
      <c r="G163" s="96"/>
    </row>
    <row r="164" spans="1:7" ht="63" x14ac:dyDescent="0.4">
      <c r="A164" s="107" t="s">
        <v>333</v>
      </c>
      <c r="B164" s="104">
        <v>0</v>
      </c>
      <c r="C164" s="107"/>
      <c r="D164" s="149" t="s">
        <v>475</v>
      </c>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78"/>
      <c r="B172" s="479"/>
      <c r="C172" s="479"/>
      <c r="D172" s="479"/>
      <c r="E172" s="479"/>
      <c r="F172" s="479"/>
      <c r="G172" s="96"/>
    </row>
    <row r="173" spans="1:7" ht="32.25" customHeight="1" x14ac:dyDescent="0.4">
      <c r="A173" s="477" t="s">
        <v>304</v>
      </c>
      <c r="B173" s="477"/>
      <c r="C173" s="477"/>
      <c r="D173" s="477"/>
      <c r="E173" s="477"/>
      <c r="F173" s="477"/>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v>2</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1</v>
      </c>
      <c r="C181" s="103"/>
      <c r="D181" s="319">
        <v>0.75</v>
      </c>
      <c r="E181" s="353"/>
      <c r="F181" s="353"/>
      <c r="G181" s="96"/>
    </row>
    <row r="182" spans="1:7" ht="22.5" x14ac:dyDescent="0.4">
      <c r="A182" s="231" t="s">
        <v>418</v>
      </c>
      <c r="B182" s="480"/>
      <c r="C182" s="481"/>
      <c r="D182" s="243">
        <f>SUM(B145:C160,B174:C181,B163:C171,B138:C142)</f>
        <v>58</v>
      </c>
      <c r="E182" s="90"/>
      <c r="F182" s="96"/>
      <c r="G182" s="96"/>
    </row>
    <row r="183" spans="1:7" ht="22.5" x14ac:dyDescent="0.4">
      <c r="A183" s="231" t="s">
        <v>419</v>
      </c>
      <c r="B183" s="219"/>
      <c r="C183" s="220"/>
      <c r="D183" s="221">
        <f>D182/(COUNT(B138:C142,B145:C160,B163:C171,B174:C181)*2)</f>
        <v>0.76315789473684215</v>
      </c>
      <c r="E183" s="90"/>
      <c r="F183" s="96"/>
      <c r="G183" s="96"/>
    </row>
    <row r="184" spans="1:7" ht="21" x14ac:dyDescent="0.4">
      <c r="A184" s="473"/>
      <c r="B184" s="473"/>
      <c r="C184" s="473"/>
      <c r="D184" s="473"/>
      <c r="E184" s="473"/>
      <c r="F184" s="473"/>
      <c r="G184" s="96"/>
    </row>
    <row r="185" spans="1:7" ht="22.5" x14ac:dyDescent="0.45">
      <c r="A185" s="97" t="s">
        <v>100</v>
      </c>
      <c r="B185" s="97"/>
      <c r="C185" s="97"/>
      <c r="D185" s="97"/>
      <c r="E185" s="97"/>
      <c r="F185" s="97"/>
      <c r="G185" s="96"/>
    </row>
    <row r="186" spans="1:7" ht="21" x14ac:dyDescent="0.4">
      <c r="A186" s="129">
        <f>B11</f>
        <v>43661</v>
      </c>
      <c r="B186" s="96"/>
      <c r="C186" s="96"/>
      <c r="D186" s="96"/>
      <c r="E186" s="90"/>
      <c r="F186" s="96"/>
      <c r="G186" s="96"/>
    </row>
    <row r="187" spans="1:7" ht="21" x14ac:dyDescent="0.4">
      <c r="A187" s="416" t="s">
        <v>28</v>
      </c>
      <c r="B187" s="418" t="s">
        <v>29</v>
      </c>
      <c r="C187" s="418"/>
      <c r="D187" s="418" t="s">
        <v>42</v>
      </c>
      <c r="E187" s="419" t="s">
        <v>264</v>
      </c>
      <c r="F187" s="419" t="s">
        <v>295</v>
      </c>
      <c r="G187" s="96"/>
    </row>
    <row r="188" spans="1:7" ht="21" x14ac:dyDescent="0.4">
      <c r="A188" s="416"/>
      <c r="B188" s="100" t="s">
        <v>32</v>
      </c>
      <c r="C188" s="100" t="s">
        <v>31</v>
      </c>
      <c r="D188" s="418"/>
      <c r="E188" s="419"/>
      <c r="F188" s="419"/>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23" t="s">
        <v>34</v>
      </c>
      <c r="B199" s="424"/>
      <c r="C199" s="425"/>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449"/>
      <c r="B201" s="449"/>
      <c r="C201" s="449"/>
      <c r="D201" s="449"/>
      <c r="E201" s="449"/>
      <c r="F201" s="449"/>
      <c r="G201" s="96"/>
    </row>
    <row r="202" spans="1:7" ht="22.5" x14ac:dyDescent="0.4">
      <c r="A202" s="113" t="s">
        <v>104</v>
      </c>
      <c r="B202" s="155"/>
      <c r="C202" s="114"/>
      <c r="D202" s="114"/>
      <c r="E202" s="114"/>
      <c r="F202" s="114"/>
      <c r="G202" s="96"/>
    </row>
    <row r="203" spans="1:7" ht="63" x14ac:dyDescent="0.4">
      <c r="A203" s="103" t="s">
        <v>208</v>
      </c>
      <c r="B203" s="104">
        <v>1</v>
      </c>
      <c r="C203" s="104"/>
      <c r="D203" s="359" t="s">
        <v>476</v>
      </c>
      <c r="E203" s="141"/>
      <c r="F203" s="105"/>
      <c r="G203" s="96"/>
    </row>
    <row r="204" spans="1:7" ht="21" x14ac:dyDescent="0.4">
      <c r="A204" s="103" t="s">
        <v>57</v>
      </c>
      <c r="B204" s="104">
        <v>2</v>
      </c>
      <c r="C204" s="104"/>
      <c r="D204" s="360"/>
      <c r="E204" s="106"/>
      <c r="F204" s="105"/>
      <c r="G204" s="96"/>
    </row>
    <row r="205" spans="1:7" ht="21" x14ac:dyDescent="0.4">
      <c r="A205" s="103" t="s">
        <v>209</v>
      </c>
      <c r="B205" s="104">
        <v>2</v>
      </c>
      <c r="C205" s="104"/>
      <c r="D205" s="361"/>
      <c r="E205" s="106"/>
      <c r="F205" s="105"/>
      <c r="G205" s="96"/>
    </row>
    <row r="206" spans="1:7" ht="21" x14ac:dyDescent="0.4">
      <c r="A206" s="103" t="s">
        <v>53</v>
      </c>
      <c r="B206" s="104">
        <v>2</v>
      </c>
      <c r="C206" s="104"/>
      <c r="D206" s="361"/>
      <c r="E206" s="105"/>
      <c r="F206" s="105"/>
      <c r="G206" s="96"/>
    </row>
    <row r="207" spans="1:7" ht="45.75" customHeight="1" x14ac:dyDescent="0.4">
      <c r="A207" s="230" t="s">
        <v>420</v>
      </c>
      <c r="B207" s="104">
        <v>2</v>
      </c>
      <c r="C207" s="118" t="str">
        <f>IF(B207=0, -10, "0")</f>
        <v>0</v>
      </c>
      <c r="D207" s="361"/>
      <c r="E207" s="106"/>
      <c r="F207" s="105"/>
      <c r="G207" s="96"/>
    </row>
    <row r="208" spans="1:7" ht="21" x14ac:dyDescent="0.4">
      <c r="A208" s="103" t="s">
        <v>207</v>
      </c>
      <c r="B208" s="104">
        <v>2</v>
      </c>
      <c r="C208" s="104"/>
      <c r="D208" s="361"/>
      <c r="E208" s="106"/>
      <c r="F208" s="105"/>
      <c r="G208" s="96"/>
    </row>
    <row r="209" spans="1:7" ht="21" x14ac:dyDescent="0.4">
      <c r="A209" s="235" t="s">
        <v>330</v>
      </c>
      <c r="B209" s="104">
        <v>2</v>
      </c>
      <c r="C209" s="137"/>
      <c r="D209" s="361"/>
      <c r="E209" s="106"/>
      <c r="F209" s="105"/>
      <c r="G209" s="96"/>
    </row>
    <row r="210" spans="1:7" ht="21" x14ac:dyDescent="0.4">
      <c r="A210" s="236" t="s">
        <v>392</v>
      </c>
      <c r="B210" s="104" t="s">
        <v>30</v>
      </c>
      <c r="C210" s="137"/>
      <c r="D210" s="362" t="s">
        <v>477</v>
      </c>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356"/>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423" t="s">
        <v>34</v>
      </c>
      <c r="B223" s="424"/>
      <c r="C223" s="425"/>
      <c r="D223" s="123">
        <f>SUM(B203:C222)</f>
        <v>37</v>
      </c>
      <c r="E223" s="90"/>
      <c r="F223" s="96"/>
      <c r="G223" s="96"/>
    </row>
    <row r="224" spans="1:7" ht="21" x14ac:dyDescent="0.4">
      <c r="A224" s="108" t="s">
        <v>33</v>
      </c>
      <c r="B224" s="109"/>
      <c r="C224" s="110"/>
      <c r="D224" s="111">
        <f>D223/(COUNT(B203:C222)*2)</f>
        <v>0.97368421052631582</v>
      </c>
      <c r="E224" s="90"/>
      <c r="F224" s="96"/>
      <c r="G224" s="96"/>
    </row>
    <row r="225" spans="1:7" ht="21" x14ac:dyDescent="0.4">
      <c r="A225" s="449"/>
      <c r="B225" s="449"/>
      <c r="C225" s="449"/>
      <c r="D225" s="449"/>
      <c r="E225" s="449"/>
      <c r="F225" s="449"/>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70" t="s">
        <v>304</v>
      </c>
      <c r="B232" s="471"/>
      <c r="C232" s="471"/>
      <c r="D232" s="472"/>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v>2</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53"/>
      <c r="F240" s="353"/>
      <c r="G240" s="96"/>
    </row>
    <row r="241" spans="1:7" ht="21" x14ac:dyDescent="0.4">
      <c r="A241" s="423" t="s">
        <v>34</v>
      </c>
      <c r="B241" s="424"/>
      <c r="C241" s="425"/>
      <c r="D241" s="108">
        <f>SUM(B227:C231,B233:C240)</f>
        <v>24</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77</v>
      </c>
      <c r="E244" s="90"/>
      <c r="F244" s="96"/>
      <c r="G244" s="96"/>
    </row>
    <row r="245" spans="1:7" ht="22.5" x14ac:dyDescent="0.45">
      <c r="A245" s="326" t="s">
        <v>422</v>
      </c>
      <c r="B245" s="153"/>
      <c r="C245" s="154"/>
      <c r="D245" s="127">
        <f>D244/(COUNT(B227:C231,B191:C198,B203:C222,B233:C240)*2)</f>
        <v>0.98717948717948723</v>
      </c>
      <c r="E245" s="90"/>
      <c r="F245" s="96"/>
      <c r="G245" s="96"/>
    </row>
    <row r="246" spans="1:7" ht="21" x14ac:dyDescent="0.4">
      <c r="A246" s="449"/>
      <c r="B246" s="449"/>
      <c r="C246" s="449"/>
      <c r="D246" s="449"/>
      <c r="E246" s="449"/>
      <c r="F246" s="449"/>
      <c r="G246" s="96"/>
    </row>
    <row r="247" spans="1:7" ht="22.5" x14ac:dyDescent="0.45">
      <c r="A247" s="97" t="s">
        <v>101</v>
      </c>
      <c r="B247" s="97"/>
      <c r="C247" s="97"/>
      <c r="D247" s="97"/>
      <c r="E247" s="97"/>
      <c r="F247" s="97"/>
      <c r="G247" s="96"/>
    </row>
    <row r="248" spans="1:7" ht="21" x14ac:dyDescent="0.4">
      <c r="A248" s="129">
        <f>B11</f>
        <v>43661</v>
      </c>
      <c r="B248" s="96"/>
      <c r="C248" s="96"/>
      <c r="D248" s="96"/>
      <c r="E248" s="90"/>
      <c r="F248" s="96"/>
      <c r="G248" s="96"/>
    </row>
    <row r="249" spans="1:7" ht="21" x14ac:dyDescent="0.4">
      <c r="A249" s="416" t="s">
        <v>28</v>
      </c>
      <c r="B249" s="418" t="s">
        <v>29</v>
      </c>
      <c r="C249" s="418"/>
      <c r="D249" s="418" t="s">
        <v>42</v>
      </c>
      <c r="E249" s="419" t="s">
        <v>264</v>
      </c>
      <c r="F249" s="419" t="s">
        <v>295</v>
      </c>
      <c r="G249" s="96"/>
    </row>
    <row r="250" spans="1:7" ht="21" x14ac:dyDescent="0.4">
      <c r="A250" s="416"/>
      <c r="B250" s="100" t="s">
        <v>32</v>
      </c>
      <c r="C250" s="100" t="s">
        <v>31</v>
      </c>
      <c r="D250" s="418"/>
      <c r="E250" s="419"/>
      <c r="F250" s="419"/>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23" t="s">
        <v>34</v>
      </c>
      <c r="B261" s="424"/>
      <c r="C261" s="425"/>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105" x14ac:dyDescent="0.4">
      <c r="A266" s="103" t="s">
        <v>106</v>
      </c>
      <c r="B266" s="104">
        <v>1</v>
      </c>
      <c r="C266" s="104"/>
      <c r="D266" s="359" t="s">
        <v>478</v>
      </c>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26" x14ac:dyDescent="0.4">
      <c r="A272" s="230" t="s">
        <v>420</v>
      </c>
      <c r="B272" s="104">
        <v>0</v>
      </c>
      <c r="C272" s="118">
        <f>IF(B272=0, -10, "0")</f>
        <v>-10</v>
      </c>
      <c r="D272" s="361" t="s">
        <v>479</v>
      </c>
      <c r="E272" s="363" t="s">
        <v>480</v>
      </c>
      <c r="F272" s="105"/>
      <c r="G272" s="96"/>
    </row>
    <row r="273" spans="1:7" ht="126" x14ac:dyDescent="0.4">
      <c r="A273" s="168" t="s">
        <v>379</v>
      </c>
      <c r="B273" s="104">
        <v>0</v>
      </c>
      <c r="C273" s="140">
        <f>IF(B273=0, -5, "0")</f>
        <v>-5</v>
      </c>
      <c r="D273" s="361" t="s">
        <v>481</v>
      </c>
      <c r="E273" s="364" t="s">
        <v>482</v>
      </c>
      <c r="F273" s="105"/>
      <c r="G273" s="96"/>
    </row>
    <row r="274" spans="1:7" ht="126" x14ac:dyDescent="0.4">
      <c r="A274" s="103" t="s">
        <v>116</v>
      </c>
      <c r="B274" s="104">
        <v>0</v>
      </c>
      <c r="C274" s="104"/>
      <c r="D274" s="361" t="s">
        <v>555</v>
      </c>
      <c r="E274" s="364"/>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33"/>
      <c r="B286" s="433"/>
      <c r="C286" s="433"/>
      <c r="D286" s="433"/>
      <c r="E286" s="433"/>
      <c r="F286" s="433"/>
      <c r="G286" s="96"/>
    </row>
    <row r="287" spans="1:7" ht="31.5" customHeight="1" x14ac:dyDescent="0.4">
      <c r="A287" s="469" t="s">
        <v>304</v>
      </c>
      <c r="B287" s="469"/>
      <c r="C287" s="469"/>
      <c r="D287" s="469"/>
      <c r="E287" s="469"/>
      <c r="F287" s="469"/>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1</v>
      </c>
      <c r="C295" s="104"/>
      <c r="D295" s="319">
        <v>0.66700000000000004</v>
      </c>
      <c r="E295" s="353"/>
      <c r="F295" s="353"/>
      <c r="G295" s="96"/>
    </row>
    <row r="296" spans="1:7" ht="21" x14ac:dyDescent="0.4">
      <c r="A296" s="123" t="s">
        <v>34</v>
      </c>
      <c r="B296" s="123"/>
      <c r="C296" s="123"/>
      <c r="D296" s="123">
        <f>SUM(B265:C285,B288:C295)</f>
        <v>35</v>
      </c>
      <c r="E296" s="90"/>
      <c r="F296" s="96"/>
      <c r="G296" s="96"/>
    </row>
    <row r="297" spans="1:7" ht="21" x14ac:dyDescent="0.4">
      <c r="A297" s="108" t="s">
        <v>33</v>
      </c>
      <c r="B297" s="109"/>
      <c r="C297" s="110"/>
      <c r="D297" s="111">
        <f>D296/(COUNT(B265:C285,B288:C295)*2)</f>
        <v>0.56451612903225812</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51</v>
      </c>
      <c r="E299" s="90"/>
      <c r="F299" s="96"/>
      <c r="G299" s="96"/>
    </row>
    <row r="300" spans="1:7" ht="22.5" x14ac:dyDescent="0.45">
      <c r="A300" s="326" t="s">
        <v>424</v>
      </c>
      <c r="B300" s="153"/>
      <c r="C300" s="154"/>
      <c r="D300" s="127">
        <f>D299/(COUNT(B253:C260,B265:C285,B288:C295)*2)</f>
        <v>0.65384615384615385</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43661</v>
      </c>
      <c r="B303" s="96"/>
      <c r="C303" s="96"/>
      <c r="D303" s="96"/>
      <c r="E303" s="90"/>
      <c r="F303" s="96"/>
      <c r="G303" s="96"/>
    </row>
    <row r="304" spans="1:7" ht="21" x14ac:dyDescent="0.4">
      <c r="A304" s="416" t="s">
        <v>28</v>
      </c>
      <c r="B304" s="418" t="s">
        <v>29</v>
      </c>
      <c r="C304" s="418"/>
      <c r="D304" s="418" t="s">
        <v>42</v>
      </c>
      <c r="E304" s="419" t="s">
        <v>264</v>
      </c>
      <c r="F304" s="419" t="s">
        <v>295</v>
      </c>
      <c r="G304" s="96"/>
    </row>
    <row r="305" spans="1:7" ht="21" x14ac:dyDescent="0.4">
      <c r="A305" s="416"/>
      <c r="B305" s="100" t="s">
        <v>32</v>
      </c>
      <c r="C305" s="100" t="s">
        <v>31</v>
      </c>
      <c r="D305" s="418"/>
      <c r="E305" s="419"/>
      <c r="F305" s="419"/>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t="s">
        <v>483</v>
      </c>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t="s">
        <v>30</v>
      </c>
      <c r="C311" s="104"/>
      <c r="D311" s="105" t="s">
        <v>484</v>
      </c>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14</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t="s">
        <v>485</v>
      </c>
      <c r="E320" s="106"/>
      <c r="F320" s="105"/>
      <c r="G320" s="96"/>
    </row>
    <row r="321" spans="1:7" ht="42" x14ac:dyDescent="0.4">
      <c r="A321" s="103" t="s">
        <v>134</v>
      </c>
      <c r="B321" s="104" t="s">
        <v>30</v>
      </c>
      <c r="C321" s="118"/>
      <c r="D321" s="141"/>
      <c r="E321" s="105"/>
      <c r="F321" s="105"/>
      <c r="G321" s="96"/>
    </row>
    <row r="322" spans="1:7" ht="210.75" x14ac:dyDescent="0.45">
      <c r="A322" s="170" t="s">
        <v>309</v>
      </c>
      <c r="B322" s="104">
        <v>0</v>
      </c>
      <c r="C322" s="118">
        <f>IF(B322=0, -10, "0")</f>
        <v>-10</v>
      </c>
      <c r="D322" s="167" t="s">
        <v>486</v>
      </c>
      <c r="E322" s="357" t="s">
        <v>487</v>
      </c>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26" x14ac:dyDescent="0.4">
      <c r="A332" s="173" t="s">
        <v>58</v>
      </c>
      <c r="B332" s="104">
        <v>0</v>
      </c>
      <c r="C332" s="118">
        <f>IF(B332=0, -10, "0")</f>
        <v>-10</v>
      </c>
      <c r="D332" s="365" t="s">
        <v>489</v>
      </c>
      <c r="E332" s="106"/>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0</v>
      </c>
      <c r="C336" s="166"/>
      <c r="D336" s="356" t="s">
        <v>488</v>
      </c>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8</v>
      </c>
      <c r="E339" s="90"/>
      <c r="F339" s="96"/>
      <c r="G339" s="96"/>
    </row>
    <row r="340" spans="1:7" ht="21" x14ac:dyDescent="0.4">
      <c r="A340" s="108" t="s">
        <v>33</v>
      </c>
      <c r="B340" s="109"/>
      <c r="C340" s="110"/>
      <c r="D340" s="111">
        <f>D339/(COUNT(B320:C338)*2)</f>
        <v>0.21052631578947367</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54"/>
      <c r="B352" s="454"/>
      <c r="C352" s="454"/>
      <c r="D352" s="454"/>
      <c r="E352" s="454"/>
      <c r="F352" s="454"/>
      <c r="G352" s="454"/>
    </row>
    <row r="353" spans="1:7" ht="32.25" customHeight="1" x14ac:dyDescent="0.4">
      <c r="A353" s="468" t="s">
        <v>304</v>
      </c>
      <c r="B353" s="468"/>
      <c r="C353" s="468"/>
      <c r="D353" s="468"/>
      <c r="E353" s="468"/>
      <c r="F353" s="468"/>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0</v>
      </c>
      <c r="C361" s="137"/>
      <c r="D361" s="319">
        <v>0</v>
      </c>
      <c r="E361" s="353"/>
      <c r="F361" s="353"/>
      <c r="G361" s="96"/>
    </row>
    <row r="362" spans="1:7" ht="21" x14ac:dyDescent="0.4">
      <c r="A362" s="108" t="s">
        <v>34</v>
      </c>
      <c r="B362" s="108"/>
      <c r="C362" s="108"/>
      <c r="D362" s="108">
        <f>SUM(B343:C351,B354:C361)</f>
        <v>32</v>
      </c>
      <c r="E362" s="90"/>
      <c r="F362" s="96"/>
      <c r="G362" s="96"/>
    </row>
    <row r="363" spans="1:7" ht="21" x14ac:dyDescent="0.4">
      <c r="A363" s="108" t="s">
        <v>33</v>
      </c>
      <c r="B363" s="109"/>
      <c r="C363" s="110"/>
      <c r="D363" s="111">
        <f>D362/(COUNT(B343:C351,B354:C361)*2)</f>
        <v>0.94117647058823528</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54</v>
      </c>
      <c r="E365" s="90"/>
      <c r="F365" s="96"/>
      <c r="G365" s="96"/>
    </row>
    <row r="366" spans="1:7" ht="22.5" x14ac:dyDescent="0.45">
      <c r="A366" s="177" t="s">
        <v>426</v>
      </c>
      <c r="B366" s="178"/>
      <c r="C366" s="179"/>
      <c r="D366" s="180">
        <f>D365/(COUNT(B320:C338,B343:C351,B308:C315,B354:C361)*2)</f>
        <v>0.62790697674418605</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43661</v>
      </c>
      <c r="B369" s="96"/>
      <c r="C369" s="96"/>
      <c r="D369" s="96"/>
      <c r="E369" s="90"/>
      <c r="F369" s="96"/>
      <c r="G369" s="96"/>
    </row>
    <row r="370" spans="1:7" ht="21" x14ac:dyDescent="0.4">
      <c r="A370" s="416" t="s">
        <v>28</v>
      </c>
      <c r="B370" s="418" t="s">
        <v>29</v>
      </c>
      <c r="C370" s="418"/>
      <c r="D370" s="418" t="s">
        <v>42</v>
      </c>
      <c r="E370" s="419" t="s">
        <v>264</v>
      </c>
      <c r="F370" s="419" t="s">
        <v>295</v>
      </c>
      <c r="G370" s="96"/>
    </row>
    <row r="371" spans="1:7" ht="21" x14ac:dyDescent="0.4">
      <c r="A371" s="416"/>
      <c r="B371" s="100" t="s">
        <v>32</v>
      </c>
      <c r="C371" s="100" t="s">
        <v>31</v>
      </c>
      <c r="D371" s="418"/>
      <c r="E371" s="419"/>
      <c r="F371" s="419"/>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t="s">
        <v>490</v>
      </c>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66"/>
      <c r="B410" s="467"/>
      <c r="C410" s="467"/>
      <c r="D410" s="467"/>
      <c r="E410" s="467"/>
      <c r="F410" s="467"/>
      <c r="G410" s="467"/>
    </row>
    <row r="411" spans="1:7" ht="24.75" x14ac:dyDescent="0.4">
      <c r="A411" s="464" t="s">
        <v>313</v>
      </c>
      <c r="B411" s="464"/>
      <c r="C411" s="464"/>
      <c r="D411" s="464"/>
      <c r="E411" s="464"/>
      <c r="F411" s="464"/>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53"/>
      <c r="F419" s="353"/>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0</v>
      </c>
      <c r="E423" s="90"/>
      <c r="F423" s="96"/>
      <c r="G423" s="96"/>
    </row>
    <row r="424" spans="1:7" ht="22.5" x14ac:dyDescent="0.45">
      <c r="A424" s="326"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43661</v>
      </c>
      <c r="B427" s="96"/>
      <c r="C427" s="96"/>
      <c r="D427" s="96"/>
      <c r="E427" s="90"/>
      <c r="F427" s="96"/>
      <c r="G427" s="96"/>
    </row>
    <row r="428" spans="1:7" ht="21" x14ac:dyDescent="0.4">
      <c r="A428" s="416" t="s">
        <v>28</v>
      </c>
      <c r="B428" s="418" t="s">
        <v>29</v>
      </c>
      <c r="C428" s="418"/>
      <c r="D428" s="418" t="s">
        <v>42</v>
      </c>
      <c r="E428" s="419" t="s">
        <v>264</v>
      </c>
      <c r="F428" s="419" t="s">
        <v>295</v>
      </c>
      <c r="G428" s="96"/>
    </row>
    <row r="429" spans="1:7" ht="21" x14ac:dyDescent="0.4">
      <c r="A429" s="416"/>
      <c r="B429" s="100" t="s">
        <v>32</v>
      </c>
      <c r="C429" s="100" t="s">
        <v>31</v>
      </c>
      <c r="D429" s="418"/>
      <c r="E429" s="419"/>
      <c r="F429" s="419"/>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84" x14ac:dyDescent="0.4">
      <c r="A437" s="192" t="s">
        <v>44</v>
      </c>
      <c r="B437" s="104">
        <v>0</v>
      </c>
      <c r="C437" s="104"/>
      <c r="D437" s="131" t="s">
        <v>491</v>
      </c>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14</v>
      </c>
      <c r="E440" s="90"/>
      <c r="F440" s="96"/>
      <c r="G440" s="96"/>
    </row>
    <row r="441" spans="1:7" ht="21" x14ac:dyDescent="0.4">
      <c r="A441" s="108" t="s">
        <v>33</v>
      </c>
      <c r="B441" s="109"/>
      <c r="C441" s="110"/>
      <c r="D441" s="111">
        <f>D440/(COUNT(B432:C439)*2)</f>
        <v>0.875</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1</v>
      </c>
      <c r="C445" s="118" t="str">
        <f>IF(B445=0, -5, "0")</f>
        <v>0</v>
      </c>
      <c r="D445" s="356" t="s">
        <v>492</v>
      </c>
      <c r="E445" s="106"/>
      <c r="F445" s="105"/>
      <c r="G445" s="96"/>
    </row>
    <row r="446" spans="1:7" ht="21" x14ac:dyDescent="0.4">
      <c r="A446" s="103" t="s">
        <v>5</v>
      </c>
      <c r="B446" s="104">
        <v>2</v>
      </c>
      <c r="C446" s="104"/>
      <c r="D446" s="148"/>
      <c r="E446" s="106"/>
      <c r="F446" s="105"/>
      <c r="G446" s="96"/>
    </row>
    <row r="447" spans="1:7" ht="45" x14ac:dyDescent="0.45">
      <c r="A447" s="174" t="s">
        <v>351</v>
      </c>
      <c r="B447" s="104">
        <v>0</v>
      </c>
      <c r="C447" s="118">
        <f>IF(B447=0, -5, "0")</f>
        <v>-5</v>
      </c>
      <c r="D447" s="366" t="s">
        <v>493</v>
      </c>
      <c r="E447" s="106"/>
      <c r="F447" s="105"/>
      <c r="G447" s="96"/>
    </row>
    <row r="448" spans="1:7" ht="45" x14ac:dyDescent="0.45">
      <c r="A448" s="174" t="s">
        <v>352</v>
      </c>
      <c r="B448" s="104">
        <v>0</v>
      </c>
      <c r="C448" s="140">
        <f>IF(B448=0, -5, "0")</f>
        <v>-5</v>
      </c>
      <c r="D448" s="366" t="s">
        <v>494</v>
      </c>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64" t="s">
        <v>304</v>
      </c>
      <c r="B459" s="464"/>
      <c r="C459" s="464"/>
      <c r="D459" s="464"/>
      <c r="E459" s="464"/>
      <c r="F459" s="464"/>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v>1</v>
      </c>
      <c r="C466" s="104"/>
      <c r="D466" s="319">
        <v>0.33300000000000002</v>
      </c>
      <c r="E466" s="353"/>
      <c r="F466" s="353"/>
      <c r="G466" s="96"/>
    </row>
    <row r="467" spans="1:7" ht="21" x14ac:dyDescent="0.4">
      <c r="A467" s="108" t="s">
        <v>34</v>
      </c>
      <c r="B467" s="123"/>
      <c r="C467" s="123"/>
      <c r="D467" s="197">
        <f>SUM(B444:C457,B460:C466)</f>
        <v>26</v>
      </c>
      <c r="E467" s="90"/>
      <c r="F467" s="96"/>
      <c r="G467" s="96"/>
    </row>
    <row r="468" spans="1:7" ht="21" x14ac:dyDescent="0.4">
      <c r="A468" s="108" t="s">
        <v>33</v>
      </c>
      <c r="B468" s="109"/>
      <c r="C468" s="110"/>
      <c r="D468" s="111">
        <f>D467/(COUNT(B444:C457,B460:C466)*2)</f>
        <v>0.56521739130434778</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40</v>
      </c>
      <c r="E470" s="90"/>
      <c r="F470" s="96"/>
      <c r="G470" s="96"/>
    </row>
    <row r="471" spans="1:7" ht="22.5" x14ac:dyDescent="0.45">
      <c r="A471" s="326" t="s">
        <v>432</v>
      </c>
      <c r="B471" s="153"/>
      <c r="C471" s="154"/>
      <c r="D471" s="127">
        <f>D470/(COUNT(B444:C457,B432:C439,B460:C466)*2)</f>
        <v>0.64516129032258063</v>
      </c>
      <c r="E471" s="90"/>
      <c r="F471" s="96"/>
      <c r="G471" s="96"/>
    </row>
    <row r="472" spans="1:7" ht="21" x14ac:dyDescent="0.4">
      <c r="A472" s="128"/>
      <c r="B472" s="96"/>
      <c r="C472" s="96"/>
      <c r="D472" s="96"/>
      <c r="E472" s="90"/>
      <c r="F472" s="96"/>
      <c r="G472" s="96"/>
    </row>
    <row r="473" spans="1:7" ht="24.75" x14ac:dyDescent="0.4">
      <c r="A473" s="465" t="s">
        <v>405</v>
      </c>
      <c r="B473" s="465"/>
      <c r="C473" s="465"/>
      <c r="D473" s="465"/>
      <c r="E473" s="465"/>
      <c r="F473" s="465"/>
      <c r="G473" s="96"/>
    </row>
    <row r="474" spans="1:7" ht="21" customHeight="1" x14ac:dyDescent="0.4">
      <c r="A474" s="191">
        <f>B11</f>
        <v>43661</v>
      </c>
      <c r="F474" s="2"/>
      <c r="G474" s="96"/>
    </row>
    <row r="475" spans="1:7" ht="21" x14ac:dyDescent="0.4">
      <c r="A475" s="450" t="s">
        <v>28</v>
      </c>
      <c r="B475" s="451" t="s">
        <v>29</v>
      </c>
      <c r="C475" s="451"/>
      <c r="D475" s="451" t="s">
        <v>42</v>
      </c>
      <c r="E475" s="452" t="s">
        <v>264</v>
      </c>
      <c r="F475" s="452" t="s">
        <v>295</v>
      </c>
      <c r="G475" s="96"/>
    </row>
    <row r="476" spans="1:7" ht="21" x14ac:dyDescent="0.4">
      <c r="A476" s="450"/>
      <c r="B476" s="254" t="s">
        <v>32</v>
      </c>
      <c r="C476" s="254" t="s">
        <v>31</v>
      </c>
      <c r="D476" s="451"/>
      <c r="E476" s="452"/>
      <c r="F476" s="452"/>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131"/>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35"/>
      <c r="B507" s="435"/>
      <c r="C507" s="435"/>
      <c r="D507" s="435"/>
      <c r="E507" s="435"/>
      <c r="F507" s="435"/>
      <c r="G507" s="435"/>
    </row>
    <row r="508" spans="1:7" ht="26.25" customHeight="1" x14ac:dyDescent="0.5">
      <c r="A508" s="288" t="s">
        <v>304</v>
      </c>
      <c r="B508" s="462"/>
      <c r="C508" s="462"/>
      <c r="D508" s="462"/>
      <c r="E508" s="462"/>
      <c r="F508" s="462"/>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63" t="s">
        <v>97</v>
      </c>
      <c r="B520" s="463"/>
      <c r="C520" s="463"/>
      <c r="D520" s="463"/>
      <c r="E520" s="463"/>
      <c r="F520" s="463"/>
      <c r="G520" s="96"/>
    </row>
    <row r="521" spans="1:7" ht="22.5" customHeight="1" x14ac:dyDescent="0.4">
      <c r="A521" s="191">
        <f>B11</f>
        <v>43661</v>
      </c>
      <c r="B521" s="96"/>
      <c r="C521" s="96"/>
      <c r="D521" s="114"/>
      <c r="E521" s="114"/>
      <c r="F521" s="114"/>
      <c r="G521" s="96"/>
    </row>
    <row r="522" spans="1:7" ht="21" x14ac:dyDescent="0.4">
      <c r="A522" s="457" t="s">
        <v>28</v>
      </c>
      <c r="B522" s="417" t="s">
        <v>29</v>
      </c>
      <c r="C522" s="459"/>
      <c r="D522" s="418" t="s">
        <v>42</v>
      </c>
      <c r="E522" s="419" t="s">
        <v>264</v>
      </c>
      <c r="F522" s="419" t="s">
        <v>295</v>
      </c>
      <c r="G522" s="96"/>
    </row>
    <row r="523" spans="1:7" ht="21" x14ac:dyDescent="0.4">
      <c r="A523" s="458"/>
      <c r="B523" s="249" t="s">
        <v>32</v>
      </c>
      <c r="C523" s="250" t="s">
        <v>31</v>
      </c>
      <c r="D523" s="418"/>
      <c r="E523" s="419"/>
      <c r="F523" s="419"/>
      <c r="G523" s="96"/>
    </row>
    <row r="524" spans="1:7" ht="22.5" x14ac:dyDescent="0.4">
      <c r="A524" s="286"/>
      <c r="B524" s="287"/>
      <c r="C524" s="287"/>
      <c r="D524" s="283"/>
      <c r="E524" s="324"/>
      <c r="F524" s="324"/>
      <c r="G524" s="96"/>
    </row>
    <row r="525" spans="1:7" ht="24.75" x14ac:dyDescent="0.4">
      <c r="A525" s="289" t="s">
        <v>17</v>
      </c>
      <c r="B525" s="251"/>
      <c r="C525" s="460"/>
      <c r="D525" s="460"/>
      <c r="E525" s="460"/>
      <c r="F525" s="461"/>
      <c r="G525" s="96"/>
    </row>
    <row r="526" spans="1:7" ht="21" x14ac:dyDescent="0.4">
      <c r="A526" s="192" t="s">
        <v>6</v>
      </c>
      <c r="B526" s="104">
        <v>2</v>
      </c>
      <c r="C526" s="104"/>
      <c r="D526" s="367" t="s">
        <v>495</v>
      </c>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42" x14ac:dyDescent="0.4">
      <c r="A529" s="192" t="s">
        <v>145</v>
      </c>
      <c r="B529" s="104">
        <v>0</v>
      </c>
      <c r="C529" s="104"/>
      <c r="D529" s="368" t="s">
        <v>496</v>
      </c>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23" t="s">
        <v>34</v>
      </c>
      <c r="B532" s="424"/>
      <c r="C532" s="425"/>
      <c r="D532" s="315">
        <f>SUM(B526:C531)</f>
        <v>10</v>
      </c>
      <c r="E532" s="202"/>
      <c r="F532" s="202"/>
      <c r="G532" s="96"/>
    </row>
    <row r="533" spans="1:7" ht="21" customHeight="1" x14ac:dyDescent="0.4">
      <c r="A533" s="423" t="s">
        <v>33</v>
      </c>
      <c r="B533" s="424"/>
      <c r="C533" s="425"/>
      <c r="D533" s="298">
        <f>D532/(COUNT(B526:C531)*2)</f>
        <v>0.83333333333333337</v>
      </c>
      <c r="E533" s="202"/>
      <c r="F533" s="202"/>
      <c r="G533" s="96"/>
    </row>
    <row r="534" spans="1:7" ht="21" x14ac:dyDescent="0.4">
      <c r="A534" s="449"/>
      <c r="B534" s="449"/>
      <c r="C534" s="449"/>
      <c r="D534" s="449"/>
      <c r="E534" s="449"/>
      <c r="F534" s="449"/>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53"/>
      <c r="B546" s="454"/>
      <c r="C546" s="454"/>
      <c r="D546" s="454"/>
      <c r="E546" s="454"/>
      <c r="F546" s="454"/>
      <c r="G546" s="454"/>
    </row>
    <row r="547" spans="1:7" ht="35.25" customHeight="1" x14ac:dyDescent="0.4">
      <c r="A547" s="290" t="s">
        <v>304</v>
      </c>
      <c r="B547" s="265"/>
      <c r="C547" s="455"/>
      <c r="D547" s="455"/>
      <c r="E547" s="455"/>
      <c r="F547" s="456"/>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2</v>
      </c>
      <c r="C555" s="104"/>
      <c r="D555" s="319">
        <v>1</v>
      </c>
      <c r="E555" s="353"/>
      <c r="F555" s="353"/>
      <c r="G555" s="96"/>
    </row>
    <row r="556" spans="1:7" ht="21" x14ac:dyDescent="0.4">
      <c r="A556" s="431" t="s">
        <v>34</v>
      </c>
      <c r="B556" s="431"/>
      <c r="C556" s="443"/>
      <c r="D556" s="327">
        <f>SUM(B548:C555,B536:C545)</f>
        <v>36</v>
      </c>
      <c r="E556" s="90"/>
      <c r="F556" s="96"/>
      <c r="G556" s="96"/>
    </row>
    <row r="557" spans="1:7" ht="21" x14ac:dyDescent="0.4">
      <c r="A557" s="431" t="s">
        <v>33</v>
      </c>
      <c r="B557" s="431"/>
      <c r="C557" s="431"/>
      <c r="D557" s="298">
        <f>D556/(COUNT(B548:C555,B536:C545)*2)</f>
        <v>1</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46</v>
      </c>
      <c r="E559" s="90"/>
      <c r="F559" s="96"/>
      <c r="G559" s="96"/>
    </row>
    <row r="560" spans="1:7" ht="21" customHeight="1" x14ac:dyDescent="0.45">
      <c r="A560" s="326" t="s">
        <v>436</v>
      </c>
      <c r="B560" s="153"/>
      <c r="C560" s="154"/>
      <c r="D560" s="127">
        <f>D559/(COUNT(B536:C545,B526:C531,B548:C555)*2)</f>
        <v>0.95833333333333337</v>
      </c>
      <c r="E560" s="239"/>
      <c r="F560" s="239"/>
      <c r="G560" s="96"/>
    </row>
    <row r="561" spans="1:7" ht="21" customHeight="1" x14ac:dyDescent="0.4">
      <c r="A561" s="128"/>
      <c r="B561" s="96"/>
      <c r="C561" s="96"/>
      <c r="D561" s="96"/>
      <c r="E561" s="90"/>
      <c r="F561" s="96"/>
      <c r="G561" s="96"/>
    </row>
    <row r="562" spans="1:7" ht="21" x14ac:dyDescent="0.4">
      <c r="A562" s="449"/>
      <c r="B562" s="449"/>
      <c r="C562" s="449"/>
      <c r="D562" s="449"/>
      <c r="E562" s="449"/>
      <c r="F562" s="449"/>
      <c r="G562" s="96"/>
    </row>
    <row r="563" spans="1:7" ht="22.5" x14ac:dyDescent="0.45">
      <c r="A563" s="430" t="s">
        <v>19</v>
      </c>
      <c r="B563" s="430"/>
      <c r="C563" s="430"/>
      <c r="D563" s="430"/>
      <c r="E563" s="430"/>
      <c r="F563" s="430"/>
      <c r="G563" s="96"/>
    </row>
    <row r="564" spans="1:7" ht="22.5" x14ac:dyDescent="0.4">
      <c r="A564" s="198">
        <f>B11</f>
        <v>43661</v>
      </c>
      <c r="B564" s="96"/>
      <c r="C564" s="96"/>
      <c r="D564" s="280"/>
      <c r="E564" s="280"/>
      <c r="F564" s="280"/>
      <c r="G564" s="96"/>
    </row>
    <row r="565" spans="1:7" ht="21" x14ac:dyDescent="0.4">
      <c r="A565" s="450" t="s">
        <v>28</v>
      </c>
      <c r="B565" s="451" t="s">
        <v>29</v>
      </c>
      <c r="C565" s="451"/>
      <c r="D565" s="451" t="s">
        <v>42</v>
      </c>
      <c r="E565" s="452" t="s">
        <v>264</v>
      </c>
      <c r="F565" s="452" t="s">
        <v>295</v>
      </c>
      <c r="G565" s="96"/>
    </row>
    <row r="566" spans="1:7" ht="21" x14ac:dyDescent="0.4">
      <c r="A566" s="450"/>
      <c r="B566" s="254" t="s">
        <v>32</v>
      </c>
      <c r="C566" s="254" t="s">
        <v>31</v>
      </c>
      <c r="D566" s="451"/>
      <c r="E566" s="452"/>
      <c r="F566" s="452"/>
      <c r="G566" s="96"/>
    </row>
    <row r="567" spans="1:7" ht="22.5" x14ac:dyDescent="0.4">
      <c r="A567" s="291"/>
      <c r="B567" s="292"/>
      <c r="C567" s="292"/>
      <c r="D567" s="292"/>
      <c r="E567" s="268"/>
      <c r="F567" s="293"/>
      <c r="G567" s="96"/>
    </row>
    <row r="568" spans="1:7" ht="24.75" x14ac:dyDescent="0.4">
      <c r="A568" s="440" t="s">
        <v>10</v>
      </c>
      <c r="B568" s="441"/>
      <c r="C568" s="441"/>
      <c r="D568" s="441"/>
      <c r="E568" s="441"/>
      <c r="F568" s="442"/>
      <c r="G568" s="96"/>
    </row>
    <row r="569" spans="1:7" ht="42" x14ac:dyDescent="0.4">
      <c r="A569" s="103" t="s">
        <v>86</v>
      </c>
      <c r="B569" s="104">
        <v>0</v>
      </c>
      <c r="C569" s="104"/>
      <c r="D569" s="356" t="s">
        <v>497</v>
      </c>
      <c r="E569" s="106"/>
      <c r="F569" s="105"/>
      <c r="G569" s="96"/>
    </row>
    <row r="570" spans="1:7" ht="42" x14ac:dyDescent="0.4">
      <c r="A570" s="103" t="s">
        <v>45</v>
      </c>
      <c r="B570" s="104">
        <v>0</v>
      </c>
      <c r="C570" s="104"/>
      <c r="D570" s="362" t="s">
        <v>498</v>
      </c>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31" t="s">
        <v>34</v>
      </c>
      <c r="B578" s="431"/>
      <c r="C578" s="443"/>
      <c r="D578" s="327">
        <f>SUM(B569:C577)</f>
        <v>14</v>
      </c>
      <c r="E578" s="90"/>
      <c r="F578" s="96"/>
      <c r="G578" s="96"/>
    </row>
    <row r="579" spans="1:7" ht="21" x14ac:dyDescent="0.4">
      <c r="A579" s="431" t="s">
        <v>33</v>
      </c>
      <c r="B579" s="431"/>
      <c r="C579" s="431"/>
      <c r="D579" s="298">
        <f>D578/(COUNT(B569:C577)*2)</f>
        <v>0.77777777777777779</v>
      </c>
      <c r="E579" s="90"/>
      <c r="F579" s="96"/>
      <c r="G579" s="96"/>
    </row>
    <row r="580" spans="1:7" ht="21" x14ac:dyDescent="0.4">
      <c r="A580" s="299"/>
      <c r="B580" s="300"/>
      <c r="C580" s="300"/>
      <c r="D580" s="301"/>
      <c r="E580" s="90"/>
      <c r="F580" s="96"/>
      <c r="G580" s="96"/>
    </row>
    <row r="581" spans="1:7" ht="39.75" customHeight="1" x14ac:dyDescent="0.4">
      <c r="A581" s="444" t="s">
        <v>23</v>
      </c>
      <c r="B581" s="445"/>
      <c r="C581" s="445"/>
      <c r="D581" s="445"/>
      <c r="E581" s="445"/>
      <c r="F581" s="446"/>
      <c r="G581" s="96"/>
    </row>
    <row r="582" spans="1:7" ht="21" x14ac:dyDescent="0.4">
      <c r="A582" s="103" t="s">
        <v>87</v>
      </c>
      <c r="B582" s="104">
        <v>0</v>
      </c>
      <c r="C582" s="104"/>
      <c r="D582" s="356" t="s">
        <v>499</v>
      </c>
      <c r="E582" s="106"/>
      <c r="F582" s="105"/>
      <c r="G582" s="96"/>
    </row>
    <row r="583" spans="1:7" ht="74.25" customHeight="1" x14ac:dyDescent="0.45">
      <c r="A583" s="184" t="s">
        <v>7</v>
      </c>
      <c r="B583" s="104">
        <v>0</v>
      </c>
      <c r="C583" s="118">
        <f>IF(B583=0, -10, "0")</f>
        <v>-10</v>
      </c>
      <c r="D583" s="360" t="s">
        <v>500</v>
      </c>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47" t="s">
        <v>370</v>
      </c>
      <c r="B588" s="448"/>
      <c r="C588" s="448"/>
      <c r="D588" s="448"/>
      <c r="E588" s="448"/>
      <c r="F588" s="448"/>
      <c r="G588" s="448"/>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189" x14ac:dyDescent="0.4">
      <c r="A592" s="130" t="s">
        <v>363</v>
      </c>
      <c r="B592" s="104">
        <v>0</v>
      </c>
      <c r="C592" s="104"/>
      <c r="D592" s="369" t="s">
        <v>501</v>
      </c>
      <c r="E592" s="370" t="s">
        <v>502</v>
      </c>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1</v>
      </c>
      <c r="C595" s="104"/>
      <c r="D595" s="319">
        <v>0.5</v>
      </c>
      <c r="E595" s="353"/>
      <c r="F595" s="353"/>
      <c r="G595" s="96"/>
    </row>
    <row r="596" spans="1:7" ht="21" x14ac:dyDescent="0.4">
      <c r="A596" s="431" t="s">
        <v>34</v>
      </c>
      <c r="B596" s="431"/>
      <c r="C596" s="443"/>
      <c r="D596" s="327">
        <f>SUM(B589:C595,B582:C587,B569:C577)</f>
        <v>23</v>
      </c>
      <c r="E596" s="90"/>
      <c r="F596" s="96"/>
      <c r="G596" s="96"/>
    </row>
    <row r="597" spans="1:7" ht="21" x14ac:dyDescent="0.4">
      <c r="A597" s="431" t="s">
        <v>33</v>
      </c>
      <c r="B597" s="431"/>
      <c r="C597" s="431"/>
      <c r="D597" s="298">
        <f>D596/(COUNT(B582:C587,B589:C594,B569:C577)*2)</f>
        <v>0.52272727272727271</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37</v>
      </c>
      <c r="E599" s="239"/>
      <c r="F599" s="239"/>
      <c r="G599" s="96"/>
    </row>
    <row r="600" spans="1:7" ht="22.5" x14ac:dyDescent="0.45">
      <c r="A600" s="437" t="s">
        <v>168</v>
      </c>
      <c r="B600" s="438"/>
      <c r="C600" s="439"/>
      <c r="D600" s="127">
        <f>D599/(COUNT(B569:C577,B589:C594,B582:C587)*2)</f>
        <v>0.84090909090909094</v>
      </c>
      <c r="E600" s="90"/>
      <c r="F600" s="96"/>
      <c r="G600" s="96"/>
    </row>
    <row r="601" spans="1:7" ht="21" x14ac:dyDescent="0.4">
      <c r="A601" s="128"/>
      <c r="B601" s="96"/>
      <c r="C601" s="96"/>
      <c r="G601" s="96"/>
    </row>
    <row r="602" spans="1:7" ht="19.5" customHeight="1" x14ac:dyDescent="0.45">
      <c r="A602" s="430" t="s">
        <v>8</v>
      </c>
      <c r="B602" s="430"/>
      <c r="C602" s="430"/>
      <c r="D602" s="430"/>
      <c r="E602" s="430"/>
      <c r="F602" s="430"/>
      <c r="G602" s="96"/>
    </row>
    <row r="603" spans="1:7" ht="22.5" x14ac:dyDescent="0.4">
      <c r="A603" s="129">
        <f>B11</f>
        <v>43661</v>
      </c>
      <c r="B603" s="96"/>
      <c r="C603" s="96"/>
      <c r="D603" s="114"/>
      <c r="E603" s="114"/>
      <c r="F603" s="114"/>
      <c r="G603" s="96"/>
    </row>
    <row r="604" spans="1:7" ht="21" x14ac:dyDescent="0.4">
      <c r="A604" s="416" t="s">
        <v>28</v>
      </c>
      <c r="B604" s="418" t="s">
        <v>29</v>
      </c>
      <c r="C604" s="418"/>
      <c r="D604" s="418" t="s">
        <v>42</v>
      </c>
      <c r="E604" s="419" t="s">
        <v>264</v>
      </c>
      <c r="F604" s="419" t="s">
        <v>295</v>
      </c>
      <c r="G604" s="96"/>
    </row>
    <row r="605" spans="1:7" ht="18.75" customHeight="1" x14ac:dyDescent="0.4">
      <c r="A605" s="416"/>
      <c r="B605" s="100" t="s">
        <v>32</v>
      </c>
      <c r="C605" s="100" t="s">
        <v>31</v>
      </c>
      <c r="D605" s="418"/>
      <c r="E605" s="419"/>
      <c r="F605" s="419"/>
      <c r="G605" s="96"/>
    </row>
    <row r="606" spans="1:7" ht="18.75" customHeight="1" x14ac:dyDescent="0.4">
      <c r="A606" s="282"/>
      <c r="B606" s="283"/>
      <c r="C606" s="283"/>
      <c r="D606" s="283"/>
      <c r="E606" s="324"/>
      <c r="F606" s="324"/>
      <c r="G606" s="96"/>
    </row>
    <row r="607" spans="1:7" ht="24.75" x14ac:dyDescent="0.4">
      <c r="A607" s="284" t="s">
        <v>90</v>
      </c>
      <c r="B607" s="114"/>
      <c r="C607" s="421"/>
      <c r="D607" s="421"/>
      <c r="E607" s="421"/>
      <c r="F607" s="42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31" t="s">
        <v>34</v>
      </c>
      <c r="B616" s="431"/>
      <c r="C616" s="431"/>
      <c r="D616" s="327">
        <f>SUM(B608:C615)</f>
        <v>16</v>
      </c>
      <c r="E616" s="432"/>
      <c r="F616" s="433"/>
      <c r="G616" s="96"/>
    </row>
    <row r="617" spans="1:7" ht="21" x14ac:dyDescent="0.4">
      <c r="A617" s="431" t="s">
        <v>33</v>
      </c>
      <c r="B617" s="431"/>
      <c r="C617" s="431"/>
      <c r="D617" s="298">
        <f>D616/(COUNT(B608:C615)*2)</f>
        <v>1</v>
      </c>
      <c r="E617" s="434"/>
      <c r="F617" s="435"/>
      <c r="G617" s="96"/>
    </row>
    <row r="618" spans="1:7" ht="21" x14ac:dyDescent="0.4">
      <c r="A618" s="128"/>
      <c r="B618" s="96"/>
      <c r="C618" s="436"/>
      <c r="D618" s="436"/>
      <c r="E618" s="436"/>
      <c r="F618" s="436"/>
      <c r="G618" s="96"/>
    </row>
    <row r="619" spans="1:7" ht="18.75" customHeight="1" x14ac:dyDescent="0.4">
      <c r="A619" s="284" t="s">
        <v>459</v>
      </c>
      <c r="B619" s="114"/>
      <c r="C619" s="102"/>
      <c r="D619" s="102"/>
      <c r="E619" s="102"/>
      <c r="F619" s="102"/>
      <c r="G619" s="96"/>
    </row>
    <row r="620" spans="1:7" ht="126" x14ac:dyDescent="0.4">
      <c r="A620" s="103" t="s">
        <v>83</v>
      </c>
      <c r="B620" s="104">
        <v>0</v>
      </c>
      <c r="C620" s="104"/>
      <c r="D620" s="156" t="s">
        <v>503</v>
      </c>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423" t="s">
        <v>34</v>
      </c>
      <c r="B629" s="424"/>
      <c r="C629" s="425"/>
      <c r="D629" s="201">
        <f>SUM(B620:C628)</f>
        <v>16</v>
      </c>
      <c r="E629" s="258"/>
      <c r="F629" s="258"/>
      <c r="G629" s="256"/>
    </row>
    <row r="630" spans="1:16382" ht="22.5" x14ac:dyDescent="0.4">
      <c r="A630" s="108" t="s">
        <v>33</v>
      </c>
      <c r="B630" s="109"/>
      <c r="C630" s="109"/>
      <c r="D630" s="111">
        <f>D629/(COUNT(B620:C628)*2)</f>
        <v>0.88888888888888884</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21"/>
      <c r="D632" s="421"/>
      <c r="E632" s="421"/>
      <c r="F632" s="422"/>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23" t="s">
        <v>34</v>
      </c>
      <c r="B639" s="424"/>
      <c r="C639" s="425"/>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26"/>
      <c r="B641" s="426"/>
      <c r="C641" s="426"/>
      <c r="D641" s="426"/>
      <c r="E641" s="426"/>
      <c r="F641" s="426"/>
      <c r="G641" s="426"/>
    </row>
    <row r="642" spans="1:7" ht="24.75" x14ac:dyDescent="0.4">
      <c r="A642" s="284" t="s">
        <v>26</v>
      </c>
      <c r="B642" s="421"/>
      <c r="C642" s="421"/>
      <c r="D642" s="421"/>
      <c r="E642" s="421"/>
      <c r="F642" s="422"/>
      <c r="G642" s="90"/>
    </row>
    <row r="643" spans="1:7" ht="21" x14ac:dyDescent="0.4">
      <c r="A643" s="133" t="s">
        <v>221</v>
      </c>
      <c r="B643" s="104">
        <v>2</v>
      </c>
      <c r="C643" s="104"/>
      <c r="D643" s="135"/>
      <c r="E643" s="106"/>
      <c r="F643" s="105"/>
      <c r="G643" s="90"/>
    </row>
    <row r="644" spans="1:7" ht="84" x14ac:dyDescent="0.4">
      <c r="A644" s="163" t="s">
        <v>400</v>
      </c>
      <c r="B644" s="104">
        <v>0</v>
      </c>
      <c r="C644" s="118"/>
      <c r="D644" s="135" t="s">
        <v>504</v>
      </c>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27" t="s">
        <v>304</v>
      </c>
      <c r="B650" s="428"/>
      <c r="C650" s="428"/>
      <c r="D650" s="428"/>
      <c r="E650" s="428"/>
      <c r="F650" s="429"/>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0</v>
      </c>
      <c r="C657" s="104"/>
      <c r="D657" s="319">
        <v>0</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0.8571428571428571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68</v>
      </c>
      <c r="E661" s="90"/>
      <c r="F661" s="96"/>
      <c r="G661" s="96"/>
    </row>
    <row r="662" spans="1:7" ht="22.5" x14ac:dyDescent="0.45">
      <c r="A662" s="326" t="s">
        <v>169</v>
      </c>
      <c r="B662" s="153"/>
      <c r="C662" s="154"/>
      <c r="D662" s="127">
        <f>D661/(COUNT(B651:C657,B620:C628,B633:C638,B608:C615,B643:C649)*2)</f>
        <v>0.91891891891891897</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0" t="s">
        <v>346</v>
      </c>
      <c r="B665" s="430"/>
      <c r="C665" s="430"/>
      <c r="D665" s="430"/>
      <c r="E665" s="430"/>
      <c r="F665" s="430"/>
      <c r="G665" s="96"/>
    </row>
    <row r="666" spans="1:7" ht="21" x14ac:dyDescent="0.4">
      <c r="A666" s="198">
        <f>B11</f>
        <v>43661</v>
      </c>
      <c r="B666" s="96"/>
      <c r="C666" s="96"/>
      <c r="D666" s="96"/>
      <c r="E666" s="90"/>
      <c r="F666" s="96"/>
      <c r="G666" s="96"/>
    </row>
    <row r="667" spans="1:7" ht="21.75" customHeight="1" x14ac:dyDescent="0.4">
      <c r="A667" s="416" t="s">
        <v>28</v>
      </c>
      <c r="B667" s="418" t="s">
        <v>29</v>
      </c>
      <c r="C667" s="418"/>
      <c r="D667" s="418" t="s">
        <v>42</v>
      </c>
      <c r="E667" s="419" t="s">
        <v>264</v>
      </c>
      <c r="F667" s="419" t="s">
        <v>295</v>
      </c>
      <c r="G667" s="96"/>
    </row>
    <row r="668" spans="1:7" ht="21" x14ac:dyDescent="0.4">
      <c r="A668" s="416"/>
      <c r="B668" s="100" t="s">
        <v>32</v>
      </c>
      <c r="C668" s="100" t="s">
        <v>31</v>
      </c>
      <c r="D668" s="418"/>
      <c r="E668" s="419"/>
      <c r="F668" s="419"/>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63" x14ac:dyDescent="0.4">
      <c r="A678" s="107" t="s">
        <v>373</v>
      </c>
      <c r="B678" s="104">
        <v>0</v>
      </c>
      <c r="C678" s="159"/>
      <c r="D678" s="371" t="s">
        <v>505</v>
      </c>
      <c r="E678" s="372" t="s">
        <v>506</v>
      </c>
      <c r="F678" s="105"/>
      <c r="G678" s="96"/>
    </row>
    <row r="679" spans="1:7" ht="21" x14ac:dyDescent="0.4">
      <c r="A679" s="107" t="s">
        <v>382</v>
      </c>
      <c r="B679" s="104">
        <v>2</v>
      </c>
      <c r="C679" s="159"/>
      <c r="D679" s="373"/>
      <c r="E679" s="374"/>
      <c r="F679" s="105"/>
      <c r="G679" s="96"/>
    </row>
    <row r="680" spans="1:7" ht="30" customHeight="1" x14ac:dyDescent="0.4">
      <c r="A680" s="192" t="s">
        <v>13</v>
      </c>
      <c r="B680" s="104">
        <v>2</v>
      </c>
      <c r="C680" s="216"/>
      <c r="D680" s="375"/>
      <c r="E680" s="376"/>
      <c r="F680" s="105"/>
      <c r="G680" s="96"/>
    </row>
    <row r="681" spans="1:7" ht="75.75" customHeight="1" x14ac:dyDescent="0.4">
      <c r="A681" s="192" t="s">
        <v>177</v>
      </c>
      <c r="B681" s="104">
        <v>0</v>
      </c>
      <c r="C681" s="216"/>
      <c r="D681" s="375" t="s">
        <v>507</v>
      </c>
      <c r="E681" s="364" t="s">
        <v>508</v>
      </c>
      <c r="F681" s="105"/>
      <c r="G681" s="96"/>
    </row>
    <row r="682" spans="1:7" ht="80.25" customHeight="1" x14ac:dyDescent="0.4">
      <c r="A682" s="192" t="s">
        <v>14</v>
      </c>
      <c r="B682" s="104">
        <v>2</v>
      </c>
      <c r="C682" s="216"/>
      <c r="D682" s="362"/>
      <c r="E682" s="376"/>
      <c r="F682" s="105"/>
      <c r="G682" s="96"/>
    </row>
    <row r="683" spans="1:7" ht="21" x14ac:dyDescent="0.4">
      <c r="A683" s="107" t="s">
        <v>460</v>
      </c>
      <c r="B683" s="104">
        <v>2</v>
      </c>
      <c r="C683" s="159"/>
      <c r="D683" s="362"/>
      <c r="E683" s="376"/>
      <c r="F683" s="105"/>
      <c r="G683" s="96"/>
    </row>
    <row r="684" spans="1:7" ht="63" x14ac:dyDescent="0.4">
      <c r="A684" s="233" t="s">
        <v>461</v>
      </c>
      <c r="B684" s="104" t="s">
        <v>30</v>
      </c>
      <c r="C684" s="140" t="str">
        <f>IF(B684=0, -5, "0")</f>
        <v>0</v>
      </c>
      <c r="D684" s="362"/>
      <c r="E684" s="376"/>
      <c r="F684" s="105"/>
      <c r="G684" s="96"/>
    </row>
    <row r="685" spans="1:7" ht="84" x14ac:dyDescent="0.4">
      <c r="A685" s="213" t="s">
        <v>374</v>
      </c>
      <c r="B685" s="104">
        <v>0</v>
      </c>
      <c r="C685" s="118"/>
      <c r="D685" s="377" t="s">
        <v>509</v>
      </c>
      <c r="E685" s="378" t="s">
        <v>510</v>
      </c>
      <c r="F685" s="105"/>
      <c r="G685" s="96"/>
    </row>
    <row r="686" spans="1:7" ht="21" x14ac:dyDescent="0.4">
      <c r="A686" s="208" t="s">
        <v>312</v>
      </c>
      <c r="B686" s="104">
        <v>2</v>
      </c>
      <c r="C686" s="118"/>
      <c r="D686" s="277"/>
      <c r="E686" s="376"/>
      <c r="F686" s="105"/>
      <c r="G686" s="96"/>
    </row>
    <row r="687" spans="1:7" ht="42" x14ac:dyDescent="0.4">
      <c r="A687" s="208" t="s">
        <v>438</v>
      </c>
      <c r="B687" s="104">
        <v>2</v>
      </c>
      <c r="C687" s="118"/>
      <c r="D687" s="277"/>
      <c r="E687" s="376"/>
      <c r="F687" s="105"/>
      <c r="G687" s="96"/>
    </row>
    <row r="688" spans="1:7" ht="42" x14ac:dyDescent="0.4">
      <c r="A688" s="208" t="s">
        <v>462</v>
      </c>
      <c r="B688" s="104">
        <v>0</v>
      </c>
      <c r="C688" s="118"/>
      <c r="D688" s="379" t="s">
        <v>511</v>
      </c>
      <c r="E688" s="364" t="s">
        <v>512</v>
      </c>
      <c r="F688" s="105"/>
      <c r="G688" s="96"/>
    </row>
    <row r="689" spans="1:7" ht="89.25" customHeight="1" x14ac:dyDescent="0.4">
      <c r="A689" s="107" t="s">
        <v>402</v>
      </c>
      <c r="B689" s="104">
        <v>0</v>
      </c>
      <c r="C689" s="104"/>
      <c r="D689" s="319">
        <v>0</v>
      </c>
      <c r="E689" s="353"/>
      <c r="F689" s="353"/>
      <c r="G689" s="96"/>
    </row>
    <row r="690" spans="1:7" ht="22.5" x14ac:dyDescent="0.45">
      <c r="A690" s="326" t="s">
        <v>407</v>
      </c>
      <c r="B690" s="153"/>
      <c r="C690" s="154"/>
      <c r="D690" s="126">
        <f>SUM(B670:C689)</f>
        <v>26</v>
      </c>
      <c r="E690" s="90"/>
      <c r="F690" s="96"/>
      <c r="G690" s="96"/>
    </row>
    <row r="691" spans="1:7" ht="22.5" x14ac:dyDescent="0.45">
      <c r="A691" s="326" t="s">
        <v>408</v>
      </c>
      <c r="B691" s="153"/>
      <c r="C691" s="154"/>
      <c r="D691" s="127">
        <f>D690/(COUNT(B670:C689)*2)</f>
        <v>0.72222222222222221</v>
      </c>
      <c r="G691" s="96"/>
    </row>
    <row r="692" spans="1:7" ht="21" x14ac:dyDescent="0.4">
      <c r="A692" s="202"/>
      <c r="B692" s="259"/>
      <c r="C692" s="259"/>
      <c r="G692" s="215"/>
    </row>
    <row r="693" spans="1:7" ht="21" customHeight="1" x14ac:dyDescent="0.4">
      <c r="A693" s="420" t="s">
        <v>439</v>
      </c>
      <c r="B693" s="420"/>
      <c r="C693" s="420"/>
      <c r="D693" s="420"/>
      <c r="E693" s="420"/>
      <c r="F693" s="420"/>
      <c r="G693" s="215"/>
    </row>
    <row r="694" spans="1:7" ht="21" customHeight="1" x14ac:dyDescent="0.4">
      <c r="A694" s="198">
        <f>B11</f>
        <v>43661</v>
      </c>
      <c r="B694" s="96"/>
      <c r="C694" s="96"/>
      <c r="D694" s="214"/>
      <c r="E694" s="214"/>
      <c r="F694" s="214"/>
      <c r="G694" s="215"/>
    </row>
    <row r="695" spans="1:7" ht="21" x14ac:dyDescent="0.4">
      <c r="A695" s="415" t="s">
        <v>28</v>
      </c>
      <c r="B695" s="417" t="s">
        <v>29</v>
      </c>
      <c r="C695" s="417"/>
      <c r="D695" s="418" t="s">
        <v>42</v>
      </c>
      <c r="E695" s="419" t="s">
        <v>264</v>
      </c>
      <c r="F695" s="419" t="s">
        <v>295</v>
      </c>
      <c r="G695" s="215"/>
    </row>
    <row r="696" spans="1:7" ht="21" x14ac:dyDescent="0.4">
      <c r="A696" s="416"/>
      <c r="B696" s="100" t="s">
        <v>32</v>
      </c>
      <c r="C696" s="100" t="s">
        <v>31</v>
      </c>
      <c r="D696" s="418"/>
      <c r="E696" s="419"/>
      <c r="F696" s="419"/>
      <c r="G696" s="215"/>
    </row>
    <row r="697" spans="1:7" ht="22.5" x14ac:dyDescent="0.4">
      <c r="A697" s="282"/>
      <c r="B697" s="283"/>
      <c r="C697" s="283"/>
      <c r="D697" s="283"/>
      <c r="E697" s="324"/>
      <c r="F697" s="324"/>
      <c r="G697" s="96"/>
    </row>
    <row r="698" spans="1:7" ht="24.75" x14ac:dyDescent="0.4">
      <c r="A698" s="412" t="s">
        <v>299</v>
      </c>
      <c r="B698" s="413"/>
      <c r="C698" s="413"/>
      <c r="D698" s="413"/>
      <c r="E698" s="413"/>
      <c r="F698" s="414"/>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0</v>
      </c>
      <c r="C703" s="216"/>
      <c r="D703" s="227" t="s">
        <v>513</v>
      </c>
      <c r="E703" s="227"/>
      <c r="F703" s="160"/>
      <c r="G703" s="215"/>
    </row>
    <row r="704" spans="1:7" ht="21" x14ac:dyDescent="0.4">
      <c r="A704" s="108" t="s">
        <v>34</v>
      </c>
      <c r="B704" s="410"/>
      <c r="C704" s="411"/>
      <c r="D704" s="201">
        <f>SUM(B699:C703)</f>
        <v>8</v>
      </c>
      <c r="E704" s="90"/>
      <c r="F704" s="96"/>
      <c r="G704" s="96"/>
    </row>
    <row r="705" spans="1:7" ht="21" x14ac:dyDescent="0.4">
      <c r="A705" s="108" t="s">
        <v>33</v>
      </c>
      <c r="B705" s="410"/>
      <c r="C705" s="411"/>
      <c r="D705" s="306">
        <f>D704/(COUNT(B699:C703)*2)</f>
        <v>0.8</v>
      </c>
      <c r="E705" s="90"/>
      <c r="F705" s="96"/>
      <c r="G705" s="96"/>
    </row>
    <row r="706" spans="1:7" ht="21" x14ac:dyDescent="0.4">
      <c r="A706" s="149"/>
      <c r="B706" s="294"/>
      <c r="C706" s="294"/>
      <c r="D706" s="204"/>
      <c r="E706" s="304"/>
      <c r="F706" s="305"/>
      <c r="G706" s="96"/>
    </row>
    <row r="707" spans="1:7" ht="24.75" x14ac:dyDescent="0.4">
      <c r="A707" s="412" t="s">
        <v>300</v>
      </c>
      <c r="B707" s="413"/>
      <c r="C707" s="413"/>
      <c r="D707" s="413"/>
      <c r="E707" s="413"/>
      <c r="F707" s="414"/>
      <c r="G707" s="96"/>
    </row>
    <row r="708" spans="1:7" ht="21" x14ac:dyDescent="0.4">
      <c r="A708" s="217" t="s">
        <v>3</v>
      </c>
      <c r="B708" s="216">
        <v>2</v>
      </c>
      <c r="C708" s="216"/>
      <c r="D708" s="55"/>
      <c r="E708" s="106"/>
      <c r="F708" s="160"/>
    </row>
    <row r="709" spans="1:7" ht="45" x14ac:dyDescent="0.4">
      <c r="A709" s="217" t="s">
        <v>27</v>
      </c>
      <c r="B709" s="216">
        <v>0</v>
      </c>
      <c r="C709" s="216"/>
      <c r="D709" s="227" t="s">
        <v>514</v>
      </c>
      <c r="E709" s="106"/>
      <c r="F709" s="160"/>
    </row>
    <row r="710" spans="1:7" ht="72.75" customHeight="1" x14ac:dyDescent="0.3">
      <c r="A710" s="205" t="s">
        <v>402</v>
      </c>
      <c r="B710" s="104">
        <v>2</v>
      </c>
      <c r="C710" s="104"/>
      <c r="D710" s="319">
        <v>1</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0.66666666666666663</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12</v>
      </c>
      <c r="G714" s="96"/>
    </row>
    <row r="715" spans="1:7" ht="22.5" x14ac:dyDescent="0.45">
      <c r="A715" s="326" t="s">
        <v>410</v>
      </c>
      <c r="B715" s="153"/>
      <c r="C715" s="154"/>
      <c r="D715" s="127">
        <f>D714/(COUNT(B708:C710,B699:C703)*2)</f>
        <v>0.75</v>
      </c>
      <c r="E715" s="90"/>
      <c r="F715" s="96"/>
    </row>
    <row r="716" spans="1:7" x14ac:dyDescent="0.3">
      <c r="A716" s="2"/>
    </row>
    <row r="717" spans="1:7" s="3" customFormat="1" ht="22.5" x14ac:dyDescent="0.45">
      <c r="A717" s="295" t="s">
        <v>402</v>
      </c>
      <c r="B717" s="36"/>
      <c r="C717" s="36"/>
      <c r="D717" s="320">
        <f>AVERAGE(D710,D689,D657,D595,D555,D515,D466,D419,D361,D295,D240,D181,D127,D43)</f>
        <v>0.47499999999999998</v>
      </c>
      <c r="E717" s="84"/>
      <c r="F717" s="85"/>
      <c r="G717" s="80"/>
    </row>
    <row r="718" spans="1:7" ht="22.5" x14ac:dyDescent="0.3">
      <c r="A718" s="19" t="s">
        <v>403</v>
      </c>
      <c r="B718" s="20"/>
      <c r="C718" s="21"/>
      <c r="D718" s="22">
        <f>SUM(D714,D690,D661,D599,D559,D516,D470,D423,D365,D299,D244,D182,D128,D47)</f>
        <v>500</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0.78864353312302837</v>
      </c>
      <c r="E719" s="3"/>
      <c r="F719" s="3"/>
    </row>
  </sheetData>
  <sheetProtection password="CC3E"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0:B37 B643:B649 B145:B160 B633:B638 B105:B108 B383:B384 B479:B483 B85:B100 B39:B42 B496:B498 B536:B545 B569:B577 B120:B126 B651:B657 B526:B531 B288:B295 B320:B338 B444:B458 B509:B515 B412:B419 B582:B587 B708:B710 B589:B595 B395:B409 B66:B82 B227:B231 B265:B285 B343:B351 B500:B506 B374:B381 B253:B260 B191:B198 B670:B689 B63 B620:B628 B432:B439 B518:B519 B21:B25 B548:B555 B354:B361 B113:B117 B143 B308:B315 B460:B466 B485:B494 B608:B615 B389:B393 B56:B61 B103 B111 B163:B164 B174:B181 B203:B222 B233:B240 B699:B703">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B142 B165:B171 B394 B499 B382">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zoomScale="90" zoomScaleNormal="90" zoomScaleSheetLayoutView="80" workbookViewId="0">
      <selection activeCell="E17" sqref="E1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80"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523"/>
      <c r="E1" s="523"/>
      <c r="F1" s="523"/>
      <c r="G1" s="523"/>
    </row>
    <row r="2" spans="1:7" s="2" customFormat="1" ht="24" x14ac:dyDescent="0.45">
      <c r="A2" s="1"/>
      <c r="B2" s="8">
        <v>1</v>
      </c>
      <c r="D2" s="79"/>
      <c r="E2" s="331"/>
      <c r="F2" s="331"/>
      <c r="G2" s="79"/>
    </row>
    <row r="3" spans="1:7" s="2" customFormat="1" ht="24" x14ac:dyDescent="0.45">
      <c r="A3" s="1"/>
      <c r="B3" s="8">
        <v>2</v>
      </c>
      <c r="D3" s="79"/>
      <c r="E3" s="331"/>
      <c r="F3" s="331"/>
      <c r="G3" s="79"/>
    </row>
    <row r="4" spans="1:7" s="2" customFormat="1" ht="16.5" customHeight="1" x14ac:dyDescent="0.45">
      <c r="A4" s="1"/>
      <c r="B4" s="8" t="s">
        <v>30</v>
      </c>
      <c r="D4" s="80"/>
      <c r="E4" s="331"/>
      <c r="F4" s="331"/>
      <c r="G4" s="79"/>
    </row>
    <row r="5" spans="1:7" s="2" customFormat="1" ht="16.5" customHeight="1" x14ac:dyDescent="0.45">
      <c r="A5" s="1"/>
      <c r="D5" s="79"/>
      <c r="E5" s="331"/>
      <c r="F5" s="331"/>
      <c r="G5" s="79"/>
    </row>
    <row r="6" spans="1:7" s="2" customFormat="1" ht="37.5" customHeight="1" x14ac:dyDescent="0.45">
      <c r="A6" s="524" t="s">
        <v>46</v>
      </c>
      <c r="B6" s="524"/>
      <c r="C6" s="524"/>
      <c r="D6" s="524"/>
      <c r="E6" s="524"/>
      <c r="F6" s="524"/>
      <c r="G6" s="79"/>
    </row>
    <row r="7" spans="1:7" s="2" customFormat="1" ht="21.75" customHeight="1" x14ac:dyDescent="0.45">
      <c r="A7" s="525" t="str">
        <f>'Page de garde'!D18</f>
        <v>JARZOUNA</v>
      </c>
      <c r="B7" s="525"/>
      <c r="C7" s="525"/>
      <c r="D7" s="525"/>
      <c r="E7" s="525"/>
      <c r="F7" s="525"/>
      <c r="G7" s="79"/>
    </row>
    <row r="8" spans="1:7" s="2" customFormat="1" ht="24" x14ac:dyDescent="0.45">
      <c r="A8" s="4" t="s">
        <v>39</v>
      </c>
      <c r="B8" s="526" t="str">
        <f>'A3 Exploitation'!B9:F9</f>
        <v>Dr Hatem KARAA</v>
      </c>
      <c r="C8" s="526"/>
      <c r="D8" s="526"/>
      <c r="E8" s="526"/>
      <c r="F8" s="526"/>
      <c r="G8" s="79"/>
    </row>
    <row r="9" spans="1:7" s="2" customFormat="1" ht="24" x14ac:dyDescent="0.45">
      <c r="A9" s="5" t="s">
        <v>41</v>
      </c>
      <c r="B9" s="527" t="str">
        <f>'A3 Exploitation'!B10:F10</f>
        <v>Chefs de rayons</v>
      </c>
      <c r="C9" s="527"/>
      <c r="D9" s="527"/>
      <c r="E9" s="527"/>
      <c r="F9" s="527"/>
      <c r="G9" s="79"/>
    </row>
    <row r="10" spans="1:7" s="2" customFormat="1" ht="24" x14ac:dyDescent="0.45">
      <c r="A10" s="4" t="s">
        <v>40</v>
      </c>
      <c r="B10" s="522">
        <f>'A3 Exploitation'!B11:F11</f>
        <v>43661</v>
      </c>
      <c r="C10" s="522"/>
      <c r="D10" s="522"/>
      <c r="E10" s="522"/>
      <c r="F10" s="522"/>
      <c r="G10" s="79"/>
    </row>
    <row r="11" spans="1:7" s="2" customFormat="1" ht="24" x14ac:dyDescent="0.45">
      <c r="A11" s="4" t="s">
        <v>248</v>
      </c>
      <c r="B11" s="513">
        <f>D215</f>
        <v>0.64622641509433965</v>
      </c>
      <c r="C11" s="513"/>
      <c r="D11" s="513"/>
      <c r="E11" s="513"/>
      <c r="F11" s="513"/>
      <c r="G11" s="79"/>
    </row>
    <row r="12" spans="1:7" s="2" customFormat="1" ht="22.5" x14ac:dyDescent="0.45">
      <c r="A12" s="1"/>
      <c r="D12" s="490"/>
      <c r="E12" s="490"/>
      <c r="F12" s="490"/>
      <c r="G12" s="490"/>
    </row>
    <row r="13" spans="1:7" s="2" customFormat="1" ht="11.25" customHeight="1" x14ac:dyDescent="0.3">
      <c r="A13" s="514" t="s">
        <v>28</v>
      </c>
      <c r="B13" s="515" t="s">
        <v>29</v>
      </c>
      <c r="C13" s="515"/>
      <c r="D13" s="516" t="s">
        <v>42</v>
      </c>
      <c r="E13" s="515" t="s">
        <v>158</v>
      </c>
      <c r="F13" s="515" t="s">
        <v>159</v>
      </c>
    </row>
    <row r="14" spans="1:7" s="2" customFormat="1" ht="12.75" customHeight="1" x14ac:dyDescent="0.3">
      <c r="A14" s="514"/>
      <c r="B14" s="18" t="s">
        <v>32</v>
      </c>
      <c r="C14" s="18" t="s">
        <v>31</v>
      </c>
      <c r="D14" s="516"/>
      <c r="E14" s="515"/>
      <c r="F14" s="515"/>
      <c r="G14" s="78"/>
    </row>
    <row r="15" spans="1:7" x14ac:dyDescent="0.3">
      <c r="A15" s="517"/>
      <c r="B15" s="518"/>
      <c r="C15" s="518"/>
      <c r="D15" s="518"/>
      <c r="E15" s="518"/>
      <c r="F15" s="518"/>
    </row>
    <row r="16" spans="1:7" ht="19.5" x14ac:dyDescent="0.4">
      <c r="A16" s="519" t="s">
        <v>0</v>
      </c>
      <c r="B16" s="520"/>
      <c r="C16" s="520"/>
      <c r="D16" s="520"/>
      <c r="E16" s="520"/>
      <c r="F16" s="520"/>
      <c r="G16" s="80" t="s">
        <v>292</v>
      </c>
    </row>
    <row r="17" spans="1:7" ht="115.5" x14ac:dyDescent="0.3">
      <c r="A17" s="6" t="s">
        <v>223</v>
      </c>
      <c r="B17" s="55">
        <v>0</v>
      </c>
      <c r="C17" s="55"/>
      <c r="D17" s="56" t="s">
        <v>553</v>
      </c>
      <c r="E17" s="71" t="s">
        <v>554</v>
      </c>
      <c r="F17" s="55"/>
      <c r="G17" s="80" t="s">
        <v>293</v>
      </c>
    </row>
    <row r="18" spans="1:7" x14ac:dyDescent="0.3">
      <c r="A18" s="6" t="s">
        <v>67</v>
      </c>
      <c r="B18" s="55">
        <v>2</v>
      </c>
      <c r="C18" s="55"/>
      <c r="D18" s="56"/>
      <c r="E18" s="55"/>
      <c r="F18" s="55"/>
    </row>
    <row r="19" spans="1:7" ht="49.5" x14ac:dyDescent="0.3">
      <c r="A19" s="6" t="s">
        <v>68</v>
      </c>
      <c r="B19" s="55">
        <v>0</v>
      </c>
      <c r="C19" s="55"/>
      <c r="D19" s="56" t="s">
        <v>551</v>
      </c>
      <c r="E19" s="56" t="s">
        <v>552</v>
      </c>
      <c r="F19" s="55"/>
    </row>
    <row r="20" spans="1:7" x14ac:dyDescent="0.3">
      <c r="A20" s="6" t="s">
        <v>128</v>
      </c>
      <c r="B20" s="55">
        <v>2</v>
      </c>
      <c r="C20" s="55"/>
      <c r="D20" s="57"/>
      <c r="E20" s="55"/>
      <c r="F20" s="55"/>
    </row>
    <row r="21" spans="1:7" x14ac:dyDescent="0.3">
      <c r="A21" s="26" t="s">
        <v>440</v>
      </c>
      <c r="B21" s="55">
        <v>2</v>
      </c>
      <c r="C21" s="55"/>
      <c r="D21" s="57"/>
      <c r="E21" s="55"/>
      <c r="F21" s="55"/>
    </row>
    <row r="22" spans="1:7" x14ac:dyDescent="0.3">
      <c r="A22" s="521" t="s">
        <v>34</v>
      </c>
      <c r="B22" s="502"/>
      <c r="C22" s="503"/>
      <c r="D22" s="355">
        <f>SUM(B17:C21)</f>
        <v>6</v>
      </c>
    </row>
    <row r="23" spans="1:7" x14ac:dyDescent="0.3">
      <c r="A23" s="497" t="s">
        <v>249</v>
      </c>
      <c r="B23" s="498"/>
      <c r="C23" s="499"/>
      <c r="D23" s="16">
        <f>D22/(COUNT(B17:C21)*2)</f>
        <v>0.6</v>
      </c>
    </row>
    <row r="24" spans="1:7" x14ac:dyDescent="0.3">
      <c r="A24" s="10"/>
      <c r="B24" s="11"/>
      <c r="C24" s="11"/>
      <c r="D24" s="15"/>
    </row>
    <row r="25" spans="1:7" ht="19.5" x14ac:dyDescent="0.4">
      <c r="A25" s="500" t="s">
        <v>4</v>
      </c>
      <c r="B25" s="501"/>
      <c r="C25" s="501"/>
      <c r="D25" s="501"/>
      <c r="E25" s="501"/>
      <c r="F25" s="501"/>
    </row>
    <row r="26" spans="1:7" ht="18" x14ac:dyDescent="0.35">
      <c r="A26" s="24" t="s">
        <v>84</v>
      </c>
      <c r="B26" s="55">
        <v>2</v>
      </c>
      <c r="C26" s="6" t="str">
        <f>IF(B26=0, -5, "0")</f>
        <v>0</v>
      </c>
      <c r="D26" s="56"/>
      <c r="E26" s="56"/>
      <c r="F26" s="55"/>
    </row>
    <row r="27" spans="1:7" ht="33" x14ac:dyDescent="0.3">
      <c r="A27" s="6" t="s">
        <v>77</v>
      </c>
      <c r="B27" s="55">
        <v>2</v>
      </c>
      <c r="C27" s="55"/>
      <c r="D27" s="380" t="s">
        <v>515</v>
      </c>
      <c r="E27" s="55"/>
      <c r="F27" s="55"/>
    </row>
    <row r="28" spans="1:7" ht="33" x14ac:dyDescent="0.3">
      <c r="A28" s="26" t="s">
        <v>301</v>
      </c>
      <c r="B28" s="55">
        <v>0</v>
      </c>
      <c r="C28" s="55"/>
      <c r="D28" s="381" t="s">
        <v>516</v>
      </c>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97" t="s">
        <v>34</v>
      </c>
      <c r="B33" s="498"/>
      <c r="C33" s="499"/>
      <c r="D33" s="354">
        <f>SUM(B26:C32)</f>
        <v>12</v>
      </c>
    </row>
    <row r="34" spans="1:6" x14ac:dyDescent="0.3">
      <c r="A34" s="497" t="s">
        <v>249</v>
      </c>
      <c r="B34" s="498"/>
      <c r="C34" s="499"/>
      <c r="D34" s="16">
        <f>D33/(COUNT(B26:C32)*2)</f>
        <v>0.8571428571428571</v>
      </c>
    </row>
    <row r="35" spans="1:6" x14ac:dyDescent="0.3">
      <c r="A35" s="10"/>
      <c r="B35" s="11"/>
      <c r="C35" s="11"/>
      <c r="D35" s="15"/>
    </row>
    <row r="36" spans="1:6" ht="19.5" x14ac:dyDescent="0.4">
      <c r="A36" s="500" t="s">
        <v>178</v>
      </c>
      <c r="B36" s="501"/>
      <c r="C36" s="501"/>
      <c r="D36" s="501"/>
      <c r="E36" s="501"/>
      <c r="F36" s="501"/>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97" t="s">
        <v>34</v>
      </c>
      <c r="B42" s="498"/>
      <c r="C42" s="499"/>
      <c r="D42" s="354">
        <f>SUM(B37:C41)</f>
        <v>10</v>
      </c>
    </row>
    <row r="43" spans="1:6" x14ac:dyDescent="0.3">
      <c r="A43" s="497" t="s">
        <v>249</v>
      </c>
      <c r="B43" s="498"/>
      <c r="C43" s="499"/>
      <c r="D43" s="16">
        <f>D42/(COUNT(B37:C41)*2)</f>
        <v>1</v>
      </c>
    </row>
    <row r="44" spans="1:6" x14ac:dyDescent="0.3">
      <c r="A44" s="338"/>
      <c r="B44" s="339"/>
      <c r="C44" s="339"/>
      <c r="D44" s="393"/>
    </row>
    <row r="45" spans="1:6" ht="19.5" x14ac:dyDescent="0.4">
      <c r="A45" s="508" t="s">
        <v>405</v>
      </c>
      <c r="B45" s="509"/>
      <c r="C45" s="509"/>
      <c r="D45" s="509"/>
      <c r="E45" s="509"/>
      <c r="F45" s="510"/>
    </row>
    <row r="46" spans="1:6" ht="19.5" x14ac:dyDescent="0.4">
      <c r="A46" s="6" t="s">
        <v>465</v>
      </c>
      <c r="B46" s="61" t="s">
        <v>30</v>
      </c>
      <c r="C46" s="62"/>
      <c r="D46" s="56"/>
      <c r="E46" s="63"/>
      <c r="F46" s="55"/>
    </row>
    <row r="47" spans="1:6" ht="19.5" x14ac:dyDescent="0.4">
      <c r="A47" s="6" t="s">
        <v>226</v>
      </c>
      <c r="B47" s="61" t="s">
        <v>30</v>
      </c>
      <c r="C47" s="62"/>
      <c r="D47" s="380"/>
      <c r="E47" s="382"/>
      <c r="F47" s="55"/>
    </row>
    <row r="48" spans="1:6" ht="19.5" x14ac:dyDescent="0.4">
      <c r="A48" s="6" t="s">
        <v>247</v>
      </c>
      <c r="B48" s="61" t="s">
        <v>30</v>
      </c>
      <c r="C48" s="62"/>
      <c r="D48" s="383"/>
      <c r="E48" s="384"/>
      <c r="F48" s="55"/>
    </row>
    <row r="49" spans="1:6" ht="19.5" x14ac:dyDescent="0.4">
      <c r="A49" s="6" t="s">
        <v>204</v>
      </c>
      <c r="B49" s="61" t="s">
        <v>30</v>
      </c>
      <c r="C49" s="62"/>
      <c r="D49" s="381"/>
      <c r="E49" s="384"/>
      <c r="F49" s="55"/>
    </row>
    <row r="50" spans="1:6" ht="36" x14ac:dyDescent="0.35">
      <c r="A50" s="28" t="s">
        <v>160</v>
      </c>
      <c r="B50" s="61" t="s">
        <v>30</v>
      </c>
      <c r="C50" s="6" t="str">
        <f>IF(B50=0, -5, "0")</f>
        <v>0</v>
      </c>
      <c r="D50" s="381"/>
      <c r="E50" s="384"/>
      <c r="F50" s="55"/>
    </row>
    <row r="51" spans="1:6" ht="18" x14ac:dyDescent="0.35">
      <c r="A51" s="28" t="s">
        <v>193</v>
      </c>
      <c r="B51" s="61" t="s">
        <v>30</v>
      </c>
      <c r="C51" s="6" t="str">
        <f>IF(B51=0, -5, "0")</f>
        <v>0</v>
      </c>
      <c r="D51" s="385"/>
      <c r="E51" s="384"/>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97" t="s">
        <v>34</v>
      </c>
      <c r="B58" s="498"/>
      <c r="C58" s="499"/>
      <c r="D58" s="341">
        <f>SUM(B46:C57)</f>
        <v>0</v>
      </c>
    </row>
    <row r="59" spans="1:6" x14ac:dyDescent="0.3">
      <c r="A59" s="497" t="s">
        <v>249</v>
      </c>
      <c r="B59" s="498"/>
      <c r="C59" s="499"/>
      <c r="D59" s="16" t="e">
        <f>D58/(COUNT(B46:C57)*2)</f>
        <v>#DIV/0!</v>
      </c>
    </row>
    <row r="60" spans="1:6" x14ac:dyDescent="0.3">
      <c r="A60" s="29"/>
      <c r="B60" s="30"/>
      <c r="C60" s="30"/>
      <c r="D60" s="394"/>
    </row>
    <row r="61" spans="1:6" ht="19.5" x14ac:dyDescent="0.4">
      <c r="A61" s="511" t="s">
        <v>19</v>
      </c>
      <c r="B61" s="512"/>
      <c r="C61" s="512"/>
      <c r="D61" s="512"/>
      <c r="E61" s="512"/>
      <c r="F61" s="512"/>
    </row>
    <row r="62" spans="1:6" ht="49.5" x14ac:dyDescent="0.3">
      <c r="A62" s="6" t="s">
        <v>224</v>
      </c>
      <c r="B62" s="55">
        <v>0</v>
      </c>
      <c r="C62" s="55"/>
      <c r="D62" s="56" t="s">
        <v>517</v>
      </c>
      <c r="E62" s="56" t="s">
        <v>518</v>
      </c>
      <c r="F62" s="55"/>
    </row>
    <row r="63" spans="1:6" x14ac:dyDescent="0.3">
      <c r="A63" s="6" t="s">
        <v>70</v>
      </c>
      <c r="B63" s="55">
        <v>2</v>
      </c>
      <c r="C63" s="55"/>
      <c r="D63" s="59"/>
      <c r="E63" s="56"/>
      <c r="F63" s="55"/>
    </row>
    <row r="64" spans="1:6" x14ac:dyDescent="0.3">
      <c r="A64" s="6" t="s">
        <v>190</v>
      </c>
      <c r="B64" s="55">
        <v>2</v>
      </c>
      <c r="C64" s="55"/>
      <c r="D64" s="56"/>
      <c r="E64" s="56"/>
      <c r="F64" s="55"/>
    </row>
    <row r="65" spans="1:6" x14ac:dyDescent="0.3">
      <c r="A65" s="6" t="s">
        <v>22</v>
      </c>
      <c r="B65" s="55">
        <v>2</v>
      </c>
      <c r="C65" s="55"/>
      <c r="D65" s="56"/>
      <c r="E65" s="56"/>
      <c r="F65" s="55"/>
    </row>
    <row r="66" spans="1:6" x14ac:dyDescent="0.3">
      <c r="A66" s="6" t="s">
        <v>71</v>
      </c>
      <c r="B66" s="55">
        <v>2</v>
      </c>
      <c r="C66" s="55"/>
      <c r="D66" s="88" t="s">
        <v>519</v>
      </c>
      <c r="E66" s="56"/>
      <c r="F66" s="55"/>
    </row>
    <row r="67" spans="1:6" ht="18" x14ac:dyDescent="0.35">
      <c r="A67" s="24" t="s">
        <v>250</v>
      </c>
      <c r="B67" s="55">
        <v>2</v>
      </c>
      <c r="C67" s="6" t="str">
        <f>IF(B67=0, -5, "0")</f>
        <v>0</v>
      </c>
      <c r="D67" s="59"/>
      <c r="E67" s="55"/>
      <c r="F67" s="55"/>
    </row>
    <row r="68" spans="1:6" x14ac:dyDescent="0.3">
      <c r="A68" s="497" t="s">
        <v>34</v>
      </c>
      <c r="B68" s="498"/>
      <c r="C68" s="499"/>
      <c r="D68" s="354">
        <f>SUM(B62:C67)</f>
        <v>10</v>
      </c>
    </row>
    <row r="69" spans="1:6" x14ac:dyDescent="0.3">
      <c r="A69" s="497" t="s">
        <v>249</v>
      </c>
      <c r="B69" s="498"/>
      <c r="C69" s="499"/>
      <c r="D69" s="16">
        <f>D68/(COUNT(B62:C67)*2)</f>
        <v>0.83333333333333337</v>
      </c>
    </row>
    <row r="70" spans="1:6" x14ac:dyDescent="0.3">
      <c r="A70" s="10"/>
      <c r="B70" s="11"/>
      <c r="C70" s="11"/>
      <c r="D70" s="15"/>
    </row>
    <row r="71" spans="1:6" ht="19.5" x14ac:dyDescent="0.4">
      <c r="A71" s="500" t="s">
        <v>8</v>
      </c>
      <c r="B71" s="501"/>
      <c r="C71" s="501"/>
      <c r="D71" s="501"/>
      <c r="E71" s="501"/>
      <c r="F71" s="501"/>
    </row>
    <row r="72" spans="1:6" ht="50.25" x14ac:dyDescent="0.35">
      <c r="A72" s="25" t="s">
        <v>146</v>
      </c>
      <c r="B72" s="55">
        <v>0</v>
      </c>
      <c r="C72" s="6">
        <f>IF(B72=0, -5, "0")</f>
        <v>-5</v>
      </c>
      <c r="D72" s="56" t="s">
        <v>520</v>
      </c>
      <c r="E72" s="56" t="s">
        <v>521</v>
      </c>
      <c r="F72" s="55"/>
    </row>
    <row r="73" spans="1:6" x14ac:dyDescent="0.3">
      <c r="A73" s="7" t="s">
        <v>139</v>
      </c>
      <c r="B73" s="55">
        <v>2</v>
      </c>
      <c r="C73" s="55"/>
      <c r="D73" s="56"/>
      <c r="E73" s="386"/>
      <c r="F73" s="55"/>
    </row>
    <row r="74" spans="1:6" x14ac:dyDescent="0.3">
      <c r="A74" s="7" t="s">
        <v>203</v>
      </c>
      <c r="B74" s="55">
        <v>2</v>
      </c>
      <c r="C74" s="55"/>
      <c r="D74" s="56"/>
      <c r="E74" s="56"/>
      <c r="F74" s="55"/>
    </row>
    <row r="75" spans="1:6" x14ac:dyDescent="0.3">
      <c r="A75" s="7" t="s">
        <v>79</v>
      </c>
      <c r="B75" s="55">
        <v>2</v>
      </c>
      <c r="C75" s="55"/>
      <c r="D75" s="59"/>
      <c r="E75" s="56"/>
      <c r="F75" s="55"/>
    </row>
    <row r="76" spans="1:6" ht="50.25" x14ac:dyDescent="0.35">
      <c r="A76" s="25" t="s">
        <v>180</v>
      </c>
      <c r="B76" s="55">
        <v>0</v>
      </c>
      <c r="C76" s="6">
        <f>IF(B76=0, -5, "0")</f>
        <v>-5</v>
      </c>
      <c r="D76" s="56" t="s">
        <v>522</v>
      </c>
      <c r="E76" s="56"/>
      <c r="F76" s="55"/>
    </row>
    <row r="77" spans="1:6" ht="33.75" x14ac:dyDescent="0.35">
      <c r="A77" s="24" t="s">
        <v>251</v>
      </c>
      <c r="B77" s="55">
        <v>2</v>
      </c>
      <c r="C77" s="6" t="str">
        <f>IF(B77=0, -5, "0")</f>
        <v>0</v>
      </c>
      <c r="D77" s="56" t="s">
        <v>523</v>
      </c>
      <c r="E77" s="56"/>
      <c r="F77" s="55"/>
    </row>
    <row r="78" spans="1:6" x14ac:dyDescent="0.3">
      <c r="A78" s="6" t="s">
        <v>247</v>
      </c>
      <c r="B78" s="55">
        <v>2</v>
      </c>
      <c r="C78" s="55"/>
      <c r="D78" s="59"/>
      <c r="E78" s="55"/>
      <c r="F78" s="55"/>
    </row>
    <row r="79" spans="1:6" x14ac:dyDescent="0.3">
      <c r="A79" s="497" t="s">
        <v>34</v>
      </c>
      <c r="B79" s="498"/>
      <c r="C79" s="499"/>
      <c r="D79" s="354">
        <f>SUM(B72:C78)</f>
        <v>0</v>
      </c>
    </row>
    <row r="80" spans="1:6" x14ac:dyDescent="0.3">
      <c r="A80" s="497" t="s">
        <v>249</v>
      </c>
      <c r="B80" s="498"/>
      <c r="C80" s="499"/>
      <c r="D80" s="16">
        <f>D79/(COUNT(B72:C78)*2)</f>
        <v>0</v>
      </c>
    </row>
    <row r="81" spans="1:6" x14ac:dyDescent="0.3">
      <c r="A81" s="10"/>
      <c r="B81" s="11"/>
      <c r="C81" s="11"/>
      <c r="D81" s="15"/>
    </row>
    <row r="82" spans="1:6" ht="19.5" x14ac:dyDescent="0.4">
      <c r="A82" s="500" t="s">
        <v>463</v>
      </c>
      <c r="B82" s="501"/>
      <c r="C82" s="501"/>
      <c r="D82" s="501"/>
      <c r="E82" s="501"/>
      <c r="F82" s="501"/>
    </row>
    <row r="83" spans="1:6" ht="19.5" x14ac:dyDescent="0.4">
      <c r="A83" s="6" t="s">
        <v>225</v>
      </c>
      <c r="B83" s="61">
        <v>2</v>
      </c>
      <c r="C83" s="62"/>
      <c r="D83" s="56"/>
      <c r="E83" s="63"/>
      <c r="F83" s="55"/>
    </row>
    <row r="84" spans="1:6" ht="51" x14ac:dyDescent="0.4">
      <c r="A84" s="6" t="s">
        <v>226</v>
      </c>
      <c r="B84" s="61">
        <v>0</v>
      </c>
      <c r="C84" s="62"/>
      <c r="D84" s="380" t="s">
        <v>520</v>
      </c>
      <c r="E84" s="382" t="s">
        <v>521</v>
      </c>
      <c r="F84" s="55"/>
    </row>
    <row r="85" spans="1:6" ht="34.5" x14ac:dyDescent="0.4">
      <c r="A85" s="6" t="s">
        <v>247</v>
      </c>
      <c r="B85" s="61">
        <v>0</v>
      </c>
      <c r="C85" s="62"/>
      <c r="D85" s="381" t="s">
        <v>525</v>
      </c>
      <c r="E85" s="384" t="s">
        <v>526</v>
      </c>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386"/>
      <c r="E88" s="60"/>
      <c r="F88" s="55"/>
    </row>
    <row r="89" spans="1:6" ht="19.5" x14ac:dyDescent="0.4">
      <c r="A89" s="6" t="s">
        <v>81</v>
      </c>
      <c r="B89" s="61">
        <v>2</v>
      </c>
      <c r="C89" s="62"/>
      <c r="D89" s="56"/>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t="s">
        <v>30</v>
      </c>
      <c r="C96" s="6" t="str">
        <f>IF(B96=0, -5, "0")</f>
        <v>0</v>
      </c>
      <c r="D96" s="7" t="s">
        <v>524</v>
      </c>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0</v>
      </c>
      <c r="C99" s="55"/>
      <c r="D99" s="380" t="s">
        <v>527</v>
      </c>
      <c r="E99" s="67"/>
      <c r="F99" s="55"/>
    </row>
    <row r="100" spans="1:6" x14ac:dyDescent="0.3">
      <c r="A100" s="497" t="s">
        <v>34</v>
      </c>
      <c r="B100" s="498"/>
      <c r="C100" s="499"/>
      <c r="D100" s="354">
        <f>SUM(B83:C99)</f>
        <v>20</v>
      </c>
    </row>
    <row r="101" spans="1:6" x14ac:dyDescent="0.3">
      <c r="A101" s="497" t="s">
        <v>249</v>
      </c>
      <c r="B101" s="498"/>
      <c r="C101" s="499"/>
      <c r="D101" s="16">
        <f>D100/(COUNT(B83:C99)*2)</f>
        <v>0.76923076923076927</v>
      </c>
    </row>
    <row r="102" spans="1:6" x14ac:dyDescent="0.3">
      <c r="A102" s="10"/>
      <c r="B102" s="11"/>
      <c r="C102" s="11"/>
      <c r="D102" s="15"/>
    </row>
    <row r="103" spans="1:6" ht="19.5" x14ac:dyDescent="0.4">
      <c r="A103" s="500" t="s">
        <v>170</v>
      </c>
      <c r="B103" s="501"/>
      <c r="C103" s="501"/>
      <c r="D103" s="501"/>
      <c r="E103" s="501"/>
      <c r="F103" s="501"/>
    </row>
    <row r="104" spans="1:6" ht="52.5" customHeight="1" x14ac:dyDescent="0.4">
      <c r="A104" s="32" t="s">
        <v>227</v>
      </c>
      <c r="B104" s="69">
        <v>0</v>
      </c>
      <c r="C104" s="62"/>
      <c r="D104" s="380" t="s">
        <v>520</v>
      </c>
      <c r="E104" s="382" t="s">
        <v>521</v>
      </c>
      <c r="F104" s="55"/>
    </row>
    <row r="105" spans="1:6" ht="67.5" x14ac:dyDescent="0.4">
      <c r="A105" s="6" t="s">
        <v>226</v>
      </c>
      <c r="B105" s="69">
        <v>0</v>
      </c>
      <c r="C105" s="62"/>
      <c r="D105" s="381" t="s">
        <v>533</v>
      </c>
      <c r="E105" s="387"/>
      <c r="F105" s="55"/>
    </row>
    <row r="106" spans="1:6" ht="19.5" x14ac:dyDescent="0.4">
      <c r="A106" s="6" t="s">
        <v>254</v>
      </c>
      <c r="B106" s="69">
        <v>2</v>
      </c>
      <c r="C106" s="62"/>
      <c r="D106" s="388"/>
      <c r="E106" s="387"/>
      <c r="F106" s="55"/>
    </row>
    <row r="107" spans="1:6" ht="34.5" x14ac:dyDescent="0.4">
      <c r="A107" s="7" t="s">
        <v>255</v>
      </c>
      <c r="B107" s="69">
        <v>2</v>
      </c>
      <c r="C107" s="62"/>
      <c r="D107" s="381"/>
      <c r="E107" s="384"/>
      <c r="F107" s="55"/>
    </row>
    <row r="108" spans="1:6" ht="19.5" x14ac:dyDescent="0.4">
      <c r="A108" s="6" t="s">
        <v>205</v>
      </c>
      <c r="B108" s="69">
        <v>2</v>
      </c>
      <c r="C108" s="62"/>
      <c r="D108" s="388"/>
      <c r="E108" s="387"/>
      <c r="F108" s="55"/>
    </row>
    <row r="109" spans="1:6" ht="36" x14ac:dyDescent="0.35">
      <c r="A109" s="28" t="s">
        <v>189</v>
      </c>
      <c r="B109" s="69">
        <v>2</v>
      </c>
      <c r="C109" s="6" t="str">
        <f>IF(B109=0, -5, "0")</f>
        <v>0</v>
      </c>
      <c r="D109" s="395" t="s">
        <v>531</v>
      </c>
      <c r="E109" s="389"/>
      <c r="F109" s="55"/>
    </row>
    <row r="110" spans="1:6" ht="18" x14ac:dyDescent="0.35">
      <c r="A110" s="24" t="s">
        <v>194</v>
      </c>
      <c r="B110" s="69">
        <v>2</v>
      </c>
      <c r="C110" s="6" t="str">
        <f>IF(B110=0, -5, "0")</f>
        <v>0</v>
      </c>
      <c r="D110" s="380"/>
      <c r="E110" s="387"/>
      <c r="F110" s="55"/>
    </row>
    <row r="111" spans="1:6" ht="82.5" x14ac:dyDescent="0.3">
      <c r="A111" s="6" t="s">
        <v>136</v>
      </c>
      <c r="B111" s="69">
        <v>0</v>
      </c>
      <c r="C111" s="55"/>
      <c r="D111" s="381" t="s">
        <v>532</v>
      </c>
      <c r="E111" s="384" t="s">
        <v>528</v>
      </c>
      <c r="F111" s="55"/>
    </row>
    <row r="112" spans="1:6" x14ac:dyDescent="0.3">
      <c r="A112" s="9" t="s">
        <v>236</v>
      </c>
      <c r="B112" s="69">
        <v>2</v>
      </c>
      <c r="C112" s="55"/>
      <c r="D112" s="381"/>
      <c r="E112" s="387"/>
      <c r="F112" s="55"/>
    </row>
    <row r="113" spans="1:6" ht="49.5" x14ac:dyDescent="0.3">
      <c r="A113" s="9" t="s">
        <v>237</v>
      </c>
      <c r="B113" s="69">
        <v>0</v>
      </c>
      <c r="C113" s="55"/>
      <c r="D113" s="381" t="s">
        <v>529</v>
      </c>
      <c r="E113" s="390" t="s">
        <v>530</v>
      </c>
      <c r="F113" s="55"/>
    </row>
    <row r="114" spans="1:6" x14ac:dyDescent="0.3">
      <c r="A114" s="6" t="s">
        <v>114</v>
      </c>
      <c r="B114" s="69">
        <v>2</v>
      </c>
      <c r="C114" s="55"/>
      <c r="D114" s="381"/>
      <c r="E114" s="387"/>
      <c r="F114" s="55"/>
    </row>
    <row r="115" spans="1:6" ht="36" x14ac:dyDescent="0.35">
      <c r="A115" s="28" t="s">
        <v>161</v>
      </c>
      <c r="B115" s="69">
        <v>2</v>
      </c>
      <c r="C115" s="6" t="str">
        <f>IF(B115=0, -5, "0")</f>
        <v>0</v>
      </c>
      <c r="D115" s="381" t="s">
        <v>534</v>
      </c>
      <c r="E115" s="387"/>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97" t="s">
        <v>34</v>
      </c>
      <c r="B118" s="498"/>
      <c r="C118" s="499"/>
      <c r="D118" s="354">
        <f>SUM(B104:C117)</f>
        <v>20</v>
      </c>
    </row>
    <row r="119" spans="1:6" x14ac:dyDescent="0.3">
      <c r="A119" s="497" t="s">
        <v>249</v>
      </c>
      <c r="B119" s="498"/>
      <c r="C119" s="499"/>
      <c r="D119" s="16">
        <f>D118/(COUNT(B104:C117)*2)</f>
        <v>0.7142857142857143</v>
      </c>
    </row>
    <row r="120" spans="1:6" x14ac:dyDescent="0.3">
      <c r="A120" s="10"/>
      <c r="B120" s="11"/>
      <c r="C120" s="11"/>
      <c r="D120" s="15"/>
    </row>
    <row r="121" spans="1:6" x14ac:dyDescent="0.3">
      <c r="A121" s="29"/>
      <c r="B121" s="30"/>
      <c r="C121" s="30"/>
      <c r="D121" s="394"/>
    </row>
    <row r="122" spans="1:6" ht="19.5" x14ac:dyDescent="0.4">
      <c r="A122" s="500" t="s">
        <v>171</v>
      </c>
      <c r="B122" s="501"/>
      <c r="C122" s="501"/>
      <c r="D122" s="501"/>
      <c r="E122" s="501"/>
      <c r="F122" s="501"/>
    </row>
    <row r="123" spans="1:6" ht="34.5" x14ac:dyDescent="0.4">
      <c r="A123" s="32" t="s">
        <v>228</v>
      </c>
      <c r="B123" s="69">
        <v>1</v>
      </c>
      <c r="C123" s="62"/>
      <c r="D123" s="506" t="s">
        <v>520</v>
      </c>
      <c r="E123" s="506" t="s">
        <v>521</v>
      </c>
      <c r="F123" s="55"/>
    </row>
    <row r="124" spans="1:6" ht="19.5" x14ac:dyDescent="0.4">
      <c r="A124" s="6" t="s">
        <v>153</v>
      </c>
      <c r="B124" s="69">
        <v>1</v>
      </c>
      <c r="C124" s="62"/>
      <c r="D124" s="507"/>
      <c r="E124" s="507"/>
      <c r="F124" s="55"/>
    </row>
    <row r="125" spans="1:6" ht="19.5" x14ac:dyDescent="0.4">
      <c r="A125" s="6" t="s">
        <v>244</v>
      </c>
      <c r="B125" s="69">
        <v>2</v>
      </c>
      <c r="C125" s="62"/>
      <c r="D125" s="66"/>
      <c r="E125" s="55"/>
      <c r="F125" s="55"/>
    </row>
    <row r="126" spans="1:6" ht="34.5" x14ac:dyDescent="0.4">
      <c r="A126" s="38" t="s">
        <v>245</v>
      </c>
      <c r="B126" s="69">
        <v>1</v>
      </c>
      <c r="C126" s="62"/>
      <c r="D126" s="38" t="s">
        <v>535</v>
      </c>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391" t="s">
        <v>538</v>
      </c>
      <c r="E128" s="55"/>
      <c r="F128" s="55"/>
    </row>
    <row r="129" spans="1:6" ht="82.5" x14ac:dyDescent="0.3">
      <c r="A129" s="7" t="s">
        <v>136</v>
      </c>
      <c r="B129" s="69">
        <v>2</v>
      </c>
      <c r="C129" s="55"/>
      <c r="D129" s="56" t="s">
        <v>536</v>
      </c>
      <c r="E129" s="56" t="s">
        <v>537</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97" t="s">
        <v>34</v>
      </c>
      <c r="B134" s="498"/>
      <c r="C134" s="499"/>
      <c r="D134" s="354">
        <f>SUM(B123:C133)</f>
        <v>19</v>
      </c>
    </row>
    <row r="135" spans="1:6" x14ac:dyDescent="0.3">
      <c r="A135" s="497" t="s">
        <v>249</v>
      </c>
      <c r="B135" s="498"/>
      <c r="C135" s="499"/>
      <c r="D135" s="16">
        <f>D134/(COUNT(B123:C133)*2)</f>
        <v>0.86363636363636365</v>
      </c>
    </row>
    <row r="136" spans="1:6" x14ac:dyDescent="0.3">
      <c r="A136" s="10"/>
      <c r="B136" s="11"/>
      <c r="C136" s="11"/>
      <c r="D136" s="15"/>
    </row>
    <row r="137" spans="1:6" ht="19.5" x14ac:dyDescent="0.4">
      <c r="A137" s="500" t="s">
        <v>154</v>
      </c>
      <c r="B137" s="501"/>
      <c r="C137" s="501"/>
      <c r="D137" s="501"/>
      <c r="E137" s="501"/>
      <c r="F137" s="501"/>
    </row>
    <row r="138" spans="1:6" x14ac:dyDescent="0.3">
      <c r="A138" s="26" t="s">
        <v>229</v>
      </c>
      <c r="B138" s="70">
        <v>2</v>
      </c>
      <c r="C138" s="55"/>
      <c r="D138" s="71"/>
      <c r="E138" s="71"/>
      <c r="F138" s="55"/>
    </row>
    <row r="139" spans="1:6" ht="49.5" x14ac:dyDescent="0.3">
      <c r="A139" s="26" t="s">
        <v>226</v>
      </c>
      <c r="B139" s="70">
        <v>1</v>
      </c>
      <c r="C139" s="55"/>
      <c r="D139" s="56" t="s">
        <v>520</v>
      </c>
      <c r="E139" s="56" t="s">
        <v>521</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392"/>
      <c r="E142" s="63"/>
      <c r="F142" s="55"/>
    </row>
    <row r="143" spans="1:6" ht="36" x14ac:dyDescent="0.35">
      <c r="A143" s="25" t="s">
        <v>172</v>
      </c>
      <c r="B143" s="70">
        <v>2</v>
      </c>
      <c r="C143" s="6" t="str">
        <f>IF(B143=0, -5, "0")</f>
        <v>0</v>
      </c>
      <c r="D143" s="56" t="s">
        <v>539</v>
      </c>
      <c r="E143" s="63"/>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540</v>
      </c>
      <c r="E145" s="56" t="s">
        <v>541</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97" t="s">
        <v>34</v>
      </c>
      <c r="B149" s="498"/>
      <c r="C149" s="499"/>
      <c r="D149" s="354">
        <f>SUM(B138:C148)</f>
        <v>20</v>
      </c>
    </row>
    <row r="150" spans="1:6" x14ac:dyDescent="0.3">
      <c r="A150" s="497" t="s">
        <v>249</v>
      </c>
      <c r="B150" s="498"/>
      <c r="C150" s="499"/>
      <c r="D150" s="16">
        <f>D149/(COUNT(B138:C148)*2)</f>
        <v>0.90909090909090906</v>
      </c>
    </row>
    <row r="151" spans="1:6" x14ac:dyDescent="0.3">
      <c r="A151" s="10"/>
      <c r="B151" s="11"/>
      <c r="C151" s="11"/>
      <c r="D151" s="15"/>
    </row>
    <row r="152" spans="1:6" ht="19.5" x14ac:dyDescent="0.4">
      <c r="A152" s="500" t="s">
        <v>61</v>
      </c>
      <c r="B152" s="501"/>
      <c r="C152" s="501"/>
      <c r="D152" s="501"/>
      <c r="E152" s="501"/>
      <c r="F152" s="501"/>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6"/>
      <c r="E157" s="55"/>
      <c r="F157" s="55"/>
    </row>
    <row r="158" spans="1:6" x14ac:dyDescent="0.3">
      <c r="A158" s="7" t="s">
        <v>238</v>
      </c>
      <c r="B158" s="69" t="s">
        <v>30</v>
      </c>
      <c r="C158" s="56"/>
      <c r="D158" s="78"/>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386"/>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396"/>
      <c r="E164" s="55"/>
      <c r="F164" s="55"/>
    </row>
    <row r="165" spans="1:6" x14ac:dyDescent="0.3">
      <c r="A165" s="497" t="s">
        <v>34</v>
      </c>
      <c r="B165" s="498"/>
      <c r="C165" s="499"/>
      <c r="D165" s="354">
        <f>SUM(B153:C164)</f>
        <v>0</v>
      </c>
    </row>
    <row r="166" spans="1:6" x14ac:dyDescent="0.3">
      <c r="A166" s="497" t="s">
        <v>249</v>
      </c>
      <c r="B166" s="498"/>
      <c r="C166" s="499"/>
      <c r="D166" s="16" t="e">
        <f>D165/(COUNT(B153:C164)*2)</f>
        <v>#DIV/0!</v>
      </c>
    </row>
    <row r="167" spans="1:6" x14ac:dyDescent="0.3">
      <c r="A167" s="10"/>
      <c r="B167" s="11"/>
      <c r="C167" s="11"/>
      <c r="D167" s="15"/>
    </row>
    <row r="168" spans="1:6" ht="19.5" x14ac:dyDescent="0.4">
      <c r="A168" s="500" t="s">
        <v>176</v>
      </c>
      <c r="B168" s="501"/>
      <c r="C168" s="501"/>
      <c r="D168" s="501"/>
      <c r="E168" s="501"/>
      <c r="F168" s="501"/>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0</v>
      </c>
      <c r="C171" s="6">
        <f>IF(B171=0, -5, "0")</f>
        <v>-5</v>
      </c>
      <c r="D171" s="56" t="s">
        <v>542</v>
      </c>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81"/>
      <c r="E174" s="55"/>
      <c r="F174" s="55"/>
    </row>
    <row r="175" spans="1:6" x14ac:dyDescent="0.3">
      <c r="A175" s="40" t="s">
        <v>273</v>
      </c>
      <c r="B175" s="55">
        <v>2</v>
      </c>
      <c r="C175" s="55"/>
      <c r="D175" s="397"/>
      <c r="E175" s="55"/>
      <c r="F175" s="55"/>
    </row>
    <row r="176" spans="1:6" x14ac:dyDescent="0.3">
      <c r="A176" s="40" t="s">
        <v>135</v>
      </c>
      <c r="B176" s="55">
        <v>2</v>
      </c>
      <c r="C176" s="55"/>
      <c r="D176" s="397"/>
      <c r="E176" s="55"/>
      <c r="F176" s="55"/>
    </row>
    <row r="177" spans="1:6" x14ac:dyDescent="0.3">
      <c r="A177" s="497" t="s">
        <v>34</v>
      </c>
      <c r="B177" s="502"/>
      <c r="C177" s="503"/>
      <c r="D177" s="355">
        <f>SUM(B169:C176)</f>
        <v>9</v>
      </c>
    </row>
    <row r="178" spans="1:6" x14ac:dyDescent="0.3">
      <c r="A178" s="497" t="s">
        <v>249</v>
      </c>
      <c r="B178" s="498"/>
      <c r="C178" s="499"/>
      <c r="D178" s="16">
        <f>D177/(COUNT(B169:C176)*2)</f>
        <v>0.5</v>
      </c>
    </row>
    <row r="179" spans="1:6" x14ac:dyDescent="0.3">
      <c r="A179" s="10"/>
      <c r="B179" s="11"/>
      <c r="C179" s="13"/>
      <c r="D179" s="398"/>
    </row>
    <row r="180" spans="1:6" ht="19.5" x14ac:dyDescent="0.4">
      <c r="A180" s="500" t="s">
        <v>64</v>
      </c>
      <c r="B180" s="501"/>
      <c r="C180" s="501"/>
      <c r="D180" s="501"/>
      <c r="E180" s="501"/>
      <c r="F180" s="501"/>
    </row>
    <row r="181" spans="1:6" ht="33.75" x14ac:dyDescent="0.35">
      <c r="A181" s="24" t="s">
        <v>240</v>
      </c>
      <c r="B181" s="55">
        <v>0</v>
      </c>
      <c r="C181" s="6">
        <f>IF(B181=0, -5, "0")</f>
        <v>-5</v>
      </c>
      <c r="D181" s="56" t="s">
        <v>543</v>
      </c>
      <c r="E181" s="55"/>
      <c r="F181" s="55"/>
    </row>
    <row r="182" spans="1:6" x14ac:dyDescent="0.3">
      <c r="A182" s="6" t="s">
        <v>241</v>
      </c>
      <c r="B182" s="55">
        <v>2</v>
      </c>
      <c r="C182" s="55"/>
      <c r="D182" s="56"/>
      <c r="E182" s="55"/>
      <c r="F182" s="55"/>
    </row>
    <row r="183" spans="1:6" ht="49.5" x14ac:dyDescent="0.3">
      <c r="A183" s="26" t="s">
        <v>174</v>
      </c>
      <c r="B183" s="55">
        <v>0</v>
      </c>
      <c r="C183" s="55"/>
      <c r="D183" s="56" t="s">
        <v>544</v>
      </c>
      <c r="E183" s="55"/>
      <c r="F183" s="55"/>
    </row>
    <row r="184" spans="1:6" x14ac:dyDescent="0.3">
      <c r="A184" s="6" t="s">
        <v>73</v>
      </c>
      <c r="B184" s="55">
        <v>2</v>
      </c>
      <c r="C184" s="55"/>
      <c r="D184" s="56"/>
      <c r="E184" s="56"/>
      <c r="F184" s="55"/>
    </row>
    <row r="185" spans="1:6" x14ac:dyDescent="0.3">
      <c r="A185" s="497" t="s">
        <v>34</v>
      </c>
      <c r="B185" s="498"/>
      <c r="C185" s="499"/>
      <c r="D185" s="354">
        <f>SUM(B181:C184)</f>
        <v>-1</v>
      </c>
    </row>
    <row r="186" spans="1:6" x14ac:dyDescent="0.3">
      <c r="A186" s="497" t="s">
        <v>249</v>
      </c>
      <c r="B186" s="498"/>
      <c r="C186" s="499"/>
      <c r="D186" s="16">
        <f>D185/(COUNT(B181:C184)*2)</f>
        <v>-0.1</v>
      </c>
    </row>
    <row r="187" spans="1:6" x14ac:dyDescent="0.3">
      <c r="A187" s="10"/>
      <c r="B187" s="11"/>
      <c r="C187" s="11"/>
      <c r="D187" s="15"/>
    </row>
    <row r="188" spans="1:6" ht="19.5" x14ac:dyDescent="0.4">
      <c r="A188" s="504" t="s">
        <v>15</v>
      </c>
      <c r="B188" s="505"/>
      <c r="C188" s="505"/>
      <c r="D188" s="505"/>
      <c r="E188" s="505"/>
      <c r="F188" s="505"/>
    </row>
    <row r="189" spans="1:6" x14ac:dyDescent="0.3">
      <c r="A189" s="6" t="s">
        <v>150</v>
      </c>
      <c r="B189" s="55">
        <v>2</v>
      </c>
      <c r="C189" s="55"/>
      <c r="D189" s="76"/>
      <c r="E189" s="55"/>
      <c r="F189" s="55"/>
    </row>
    <row r="190" spans="1:6" ht="33" x14ac:dyDescent="0.3">
      <c r="A190" s="6" t="s">
        <v>74</v>
      </c>
      <c r="B190" s="55">
        <v>0</v>
      </c>
      <c r="C190" s="55"/>
      <c r="D190" s="56" t="s">
        <v>545</v>
      </c>
      <c r="E190" s="55"/>
      <c r="F190" s="55"/>
    </row>
    <row r="191" spans="1:6" x14ac:dyDescent="0.3">
      <c r="A191" s="26" t="s">
        <v>165</v>
      </c>
      <c r="B191" s="55">
        <v>0</v>
      </c>
      <c r="C191" s="55"/>
      <c r="D191" s="56"/>
      <c r="E191" s="55"/>
      <c r="F191" s="55"/>
    </row>
    <row r="192" spans="1:6" x14ac:dyDescent="0.3">
      <c r="A192" s="6" t="s">
        <v>127</v>
      </c>
      <c r="B192" s="55">
        <v>0</v>
      </c>
      <c r="C192" s="55"/>
      <c r="D192" s="56"/>
      <c r="E192" s="56"/>
      <c r="F192" s="55"/>
    </row>
    <row r="193" spans="1:7" x14ac:dyDescent="0.3">
      <c r="A193" s="497" t="s">
        <v>34</v>
      </c>
      <c r="B193" s="498"/>
      <c r="C193" s="499"/>
      <c r="D193" s="354">
        <f>SUM(B189:C192)</f>
        <v>2</v>
      </c>
    </row>
    <row r="194" spans="1:7" x14ac:dyDescent="0.3">
      <c r="A194" s="497" t="s">
        <v>249</v>
      </c>
      <c r="B194" s="498"/>
      <c r="C194" s="499"/>
      <c r="D194" s="16">
        <f>D193/(COUNT(B189:C192)*2)</f>
        <v>0.25</v>
      </c>
    </row>
    <row r="195" spans="1:7" x14ac:dyDescent="0.3">
      <c r="A195" s="10"/>
      <c r="B195" s="11"/>
      <c r="C195" s="11"/>
      <c r="D195" s="15"/>
    </row>
    <row r="196" spans="1:7" ht="19.5" x14ac:dyDescent="0.4">
      <c r="A196" s="500" t="s">
        <v>65</v>
      </c>
      <c r="B196" s="501"/>
      <c r="C196" s="501"/>
      <c r="D196" s="501"/>
      <c r="E196" s="501"/>
      <c r="F196" s="501"/>
    </row>
    <row r="197" spans="1:7" x14ac:dyDescent="0.3">
      <c r="A197" s="26" t="s">
        <v>268</v>
      </c>
      <c r="B197" s="55">
        <v>0</v>
      </c>
      <c r="C197" s="55"/>
      <c r="D197" s="56" t="s">
        <v>546</v>
      </c>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97" t="s">
        <v>34</v>
      </c>
      <c r="B202" s="498"/>
      <c r="C202" s="499"/>
      <c r="D202" s="354">
        <f>SUM(B197:C201)</f>
        <v>8</v>
      </c>
    </row>
    <row r="203" spans="1:7" x14ac:dyDescent="0.3">
      <c r="A203" s="497" t="s">
        <v>249</v>
      </c>
      <c r="B203" s="498"/>
      <c r="C203" s="499"/>
      <c r="D203" s="16">
        <f>D202/(COUNT(B197:C201)*2)</f>
        <v>0.8</v>
      </c>
    </row>
    <row r="204" spans="1:7" x14ac:dyDescent="0.3">
      <c r="A204" s="10"/>
      <c r="B204" s="11"/>
      <c r="C204" s="11"/>
      <c r="D204" s="15"/>
    </row>
    <row r="205" spans="1:7" ht="19.5" x14ac:dyDescent="0.4">
      <c r="A205" s="500" t="s">
        <v>175</v>
      </c>
      <c r="B205" s="501"/>
      <c r="C205" s="501"/>
      <c r="D205" s="501"/>
      <c r="E205" s="501"/>
      <c r="F205" s="501"/>
    </row>
    <row r="206" spans="1:7" ht="66" x14ac:dyDescent="0.3">
      <c r="A206" s="26" t="s">
        <v>302</v>
      </c>
      <c r="B206" s="55">
        <v>1</v>
      </c>
      <c r="C206" s="55"/>
      <c r="D206" s="380" t="s">
        <v>547</v>
      </c>
      <c r="E206" s="382" t="s">
        <v>548</v>
      </c>
      <c r="F206" s="55"/>
      <c r="G206" s="3"/>
    </row>
    <row r="207" spans="1:7" ht="18" x14ac:dyDescent="0.35">
      <c r="A207" s="83" t="s">
        <v>269</v>
      </c>
      <c r="B207" s="55" t="s">
        <v>30</v>
      </c>
      <c r="C207" s="6" t="str">
        <f>IF(B207=0, -5, "0")</f>
        <v>0</v>
      </c>
      <c r="D207" s="56"/>
      <c r="E207" s="55"/>
      <c r="F207" s="55"/>
    </row>
    <row r="208" spans="1:7" ht="49.5" x14ac:dyDescent="0.3">
      <c r="A208" s="6" t="s">
        <v>265</v>
      </c>
      <c r="B208" s="55">
        <v>1</v>
      </c>
      <c r="C208" s="55"/>
      <c r="D208" s="380" t="s">
        <v>549</v>
      </c>
      <c r="E208" s="382" t="s">
        <v>550</v>
      </c>
      <c r="F208" s="55"/>
    </row>
    <row r="209" spans="1:6" x14ac:dyDescent="0.3">
      <c r="A209" s="33" t="s">
        <v>157</v>
      </c>
      <c r="B209" s="55" t="s">
        <v>30</v>
      </c>
      <c r="C209" s="55"/>
      <c r="D209" s="56"/>
      <c r="E209" s="55"/>
      <c r="F209" s="55"/>
    </row>
    <row r="210" spans="1:6" x14ac:dyDescent="0.3">
      <c r="A210" s="497" t="s">
        <v>34</v>
      </c>
      <c r="B210" s="498"/>
      <c r="C210" s="499"/>
      <c r="D210" s="34">
        <f>SUM(B206:C209)</f>
        <v>2</v>
      </c>
    </row>
    <row r="211" spans="1:6" x14ac:dyDescent="0.3">
      <c r="A211" s="497" t="s">
        <v>249</v>
      </c>
      <c r="B211" s="498"/>
      <c r="C211" s="499"/>
      <c r="D211" s="16">
        <f>D210/(COUNT(B206:C209)*2)</f>
        <v>0.5</v>
      </c>
    </row>
    <row r="213" spans="1:6" ht="18" x14ac:dyDescent="0.35">
      <c r="A213" s="37" t="s">
        <v>402</v>
      </c>
      <c r="B213" s="36"/>
      <c r="C213" s="36"/>
      <c r="D213" s="399">
        <v>0.5</v>
      </c>
      <c r="E213" s="323" t="e">
        <f>COUNTIF(#REF!,"ok")</f>
        <v>#REF!</v>
      </c>
      <c r="F213" s="323">
        <f>COUNTA(#REF!)</f>
        <v>1</v>
      </c>
    </row>
    <row r="214" spans="1:6" ht="22.5" x14ac:dyDescent="0.3">
      <c r="A214" s="19" t="s">
        <v>403</v>
      </c>
      <c r="B214" s="20"/>
      <c r="C214" s="21"/>
      <c r="D214" s="400">
        <f>SUM(D210,D202,D193,D185,D177,D79,D68,D33,D22,D134,D165,D149,D118,D100,D42,D58)</f>
        <v>137</v>
      </c>
    </row>
    <row r="215" spans="1:6" ht="22.5" x14ac:dyDescent="0.3">
      <c r="A215" s="19" t="s">
        <v>274</v>
      </c>
      <c r="B215" s="20"/>
      <c r="C215" s="21"/>
      <c r="D215" s="401">
        <f>D214/(COUNT(B206:C209,B197:C201,B189:C192,B181:C184,B169:C176,B72:C78,B62:C67,B26:C32,B17:C21,B123:C133,B153:C164,B138:C148,B104:C117,B83:C99,B37:C41,B46:C57)*2)</f>
        <v>0.64622641509433965</v>
      </c>
    </row>
  </sheetData>
  <sheetProtection password="CC3E" sheet="1" objects="1" scenarios="1" formatCells="0" formatColumns="0" formatRows="0"/>
  <mergeCells count="64">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D123:D124"/>
    <mergeCell ref="E123:E124"/>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37:B41 B17:B21 B26:B32 B46:B57 B197:B201 B72:B78 B83:B99 B104:B117 B62:B67 B123:B133 B138:B148 B181:B184 B189:B192 B206:B209 B169:B176">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434" zoomScale="70" zoomScaleNormal="100" zoomScaleSheetLayoutView="70" workbookViewId="0">
      <selection activeCell="A434" sqref="A43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90"/>
      <c r="E1" s="490"/>
      <c r="F1" s="490"/>
      <c r="G1" s="490"/>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91" t="s">
        <v>149</v>
      </c>
      <c r="B7" s="491"/>
      <c r="C7" s="491"/>
      <c r="D7" s="491"/>
      <c r="E7" s="491"/>
      <c r="F7" s="491"/>
      <c r="G7" s="93"/>
    </row>
    <row r="8" spans="1:7" ht="22.5" x14ac:dyDescent="0.45">
      <c r="A8" s="492" t="str">
        <f>'Page de garde'!D18</f>
        <v>JARZOUNA</v>
      </c>
      <c r="B8" s="492"/>
      <c r="C8" s="492"/>
      <c r="D8" s="492"/>
      <c r="E8" s="492"/>
      <c r="F8" s="492"/>
      <c r="G8" s="93"/>
    </row>
    <row r="9" spans="1:7" ht="22.5" x14ac:dyDescent="0.45">
      <c r="A9" s="94" t="s">
        <v>39</v>
      </c>
      <c r="B9" s="493"/>
      <c r="C9" s="493"/>
      <c r="D9" s="493"/>
      <c r="E9" s="493"/>
      <c r="F9" s="493"/>
      <c r="G9" s="93"/>
    </row>
    <row r="10" spans="1:7" ht="22.5" x14ac:dyDescent="0.45">
      <c r="A10" s="95" t="s">
        <v>41</v>
      </c>
      <c r="B10" s="494"/>
      <c r="C10" s="494"/>
      <c r="D10" s="494"/>
      <c r="E10" s="494"/>
      <c r="F10" s="494"/>
      <c r="G10" s="93"/>
    </row>
    <row r="11" spans="1:7" ht="22.5" x14ac:dyDescent="0.45">
      <c r="A11" s="94" t="s">
        <v>40</v>
      </c>
      <c r="B11" s="495"/>
      <c r="C11" s="495"/>
      <c r="D11" s="495"/>
      <c r="E11" s="495"/>
      <c r="F11" s="495"/>
      <c r="G11" s="93"/>
    </row>
    <row r="12" spans="1:7" ht="22.5" x14ac:dyDescent="0.45">
      <c r="A12" s="94" t="s">
        <v>198</v>
      </c>
      <c r="B12" s="496" t="e">
        <f>D719</f>
        <v>#DIV/0!</v>
      </c>
      <c r="C12" s="496"/>
      <c r="D12" s="496"/>
      <c r="E12" s="496"/>
      <c r="F12" s="496"/>
      <c r="G12" s="93"/>
    </row>
    <row r="13" spans="1:7" ht="22.5" x14ac:dyDescent="0.45">
      <c r="A13" s="92"/>
      <c r="B13" s="90"/>
      <c r="C13" s="90"/>
      <c r="D13" s="490"/>
      <c r="E13" s="490"/>
      <c r="F13" s="490"/>
      <c r="G13" s="490"/>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416" t="s">
        <v>28</v>
      </c>
      <c r="B17" s="418" t="s">
        <v>29</v>
      </c>
      <c r="C17" s="418"/>
      <c r="D17" s="418" t="s">
        <v>42</v>
      </c>
      <c r="E17" s="419" t="s">
        <v>264</v>
      </c>
      <c r="F17" s="419" t="s">
        <v>294</v>
      </c>
      <c r="G17" s="96"/>
    </row>
    <row r="18" spans="1:8" ht="16.5" customHeight="1" x14ac:dyDescent="0.4">
      <c r="A18" s="416"/>
      <c r="B18" s="100" t="s">
        <v>32</v>
      </c>
      <c r="C18" s="100" t="s">
        <v>31</v>
      </c>
      <c r="D18" s="418"/>
      <c r="E18" s="419"/>
      <c r="F18" s="419"/>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49"/>
      <c r="B49" s="449"/>
      <c r="C49" s="449"/>
      <c r="D49" s="449"/>
      <c r="E49" s="449"/>
      <c r="F49" s="449"/>
      <c r="G49" s="449"/>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416" t="s">
        <v>28</v>
      </c>
      <c r="B52" s="418" t="s">
        <v>29</v>
      </c>
      <c r="C52" s="418"/>
      <c r="D52" s="418" t="s">
        <v>42</v>
      </c>
      <c r="E52" s="419" t="s">
        <v>264</v>
      </c>
      <c r="F52" s="419" t="s">
        <v>295</v>
      </c>
      <c r="G52" s="96"/>
    </row>
    <row r="53" spans="1:7" ht="21" x14ac:dyDescent="0.4">
      <c r="A53" s="416"/>
      <c r="B53" s="100" t="s">
        <v>32</v>
      </c>
      <c r="C53" s="100" t="s">
        <v>31</v>
      </c>
      <c r="D53" s="418"/>
      <c r="E53" s="419"/>
      <c r="F53" s="419"/>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87"/>
      <c r="B64" s="488"/>
      <c r="C64" s="488"/>
      <c r="D64" s="488"/>
      <c r="E64" s="488"/>
      <c r="F64" s="488"/>
      <c r="G64" s="488"/>
    </row>
    <row r="65" spans="1:7" ht="43.5" customHeight="1" x14ac:dyDescent="0.4">
      <c r="A65" s="483" t="s">
        <v>341</v>
      </c>
      <c r="B65" s="483"/>
      <c r="C65" s="483"/>
      <c r="D65" s="483"/>
      <c r="E65" s="483"/>
      <c r="F65" s="483"/>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67"/>
      <c r="B83" s="467"/>
      <c r="C83" s="467"/>
      <c r="D83" s="467"/>
      <c r="E83" s="467"/>
      <c r="F83" s="467"/>
      <c r="G83" s="467"/>
    </row>
    <row r="84" spans="1:7" ht="45" customHeight="1" x14ac:dyDescent="0.45">
      <c r="A84" s="489" t="s">
        <v>342</v>
      </c>
      <c r="B84" s="489"/>
      <c r="C84" s="489"/>
      <c r="D84" s="489"/>
      <c r="E84" s="489"/>
      <c r="F84" s="489"/>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75"/>
      <c r="B101" s="476"/>
      <c r="C101" s="476"/>
      <c r="D101" s="476"/>
      <c r="E101" s="476"/>
      <c r="F101" s="482"/>
      <c r="G101" s="96"/>
    </row>
    <row r="102" spans="1:7" ht="46.5" customHeight="1" x14ac:dyDescent="0.4">
      <c r="A102" s="483" t="s">
        <v>343</v>
      </c>
      <c r="B102" s="483"/>
      <c r="C102" s="483"/>
      <c r="D102" s="483"/>
      <c r="E102" s="483"/>
      <c r="F102" s="483"/>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75"/>
      <c r="B109" s="476"/>
      <c r="C109" s="476"/>
      <c r="D109" s="476"/>
      <c r="E109" s="476"/>
      <c r="F109" s="482"/>
      <c r="G109" s="96"/>
    </row>
    <row r="110" spans="1:7" ht="39.75" customHeight="1" x14ac:dyDescent="0.4">
      <c r="A110" s="483" t="s">
        <v>375</v>
      </c>
      <c r="B110" s="483"/>
      <c r="C110" s="483"/>
      <c r="D110" s="483"/>
      <c r="E110" s="483"/>
      <c r="F110" s="483"/>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76"/>
      <c r="B118" s="476"/>
      <c r="C118" s="476"/>
      <c r="D118" s="476"/>
      <c r="E118" s="476"/>
      <c r="F118" s="476"/>
      <c r="G118" s="96"/>
    </row>
    <row r="119" spans="1:7" ht="22.5" x14ac:dyDescent="0.4">
      <c r="A119" s="483" t="s">
        <v>304</v>
      </c>
      <c r="B119" s="483"/>
      <c r="C119" s="483"/>
      <c r="D119" s="483"/>
      <c r="E119" s="483"/>
      <c r="F119" s="483"/>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84"/>
      <c r="B130" s="484"/>
      <c r="C130" s="484"/>
      <c r="D130" s="484"/>
      <c r="E130" s="484"/>
      <c r="F130" s="484"/>
      <c r="G130" s="96"/>
    </row>
    <row r="131" spans="1:16384" ht="22.5" customHeight="1" x14ac:dyDescent="0.4">
      <c r="A131" s="485" t="s">
        <v>404</v>
      </c>
      <c r="B131" s="485"/>
      <c r="C131" s="485"/>
      <c r="D131" s="485"/>
      <c r="E131" s="485"/>
      <c r="F131" s="485"/>
      <c r="G131" s="96"/>
    </row>
    <row r="132" spans="1:16384" ht="22.5" customHeight="1" x14ac:dyDescent="0.4">
      <c r="A132" s="486"/>
      <c r="B132" s="486"/>
      <c r="C132" s="486"/>
      <c r="D132" s="486"/>
      <c r="E132" s="486"/>
      <c r="F132" s="486"/>
      <c r="G132" s="96"/>
    </row>
    <row r="133" spans="1:16384" s="258" customFormat="1" ht="22.5" customHeight="1" x14ac:dyDescent="0.25">
      <c r="A133" s="416" t="s">
        <v>28</v>
      </c>
      <c r="B133" s="418" t="s">
        <v>29</v>
      </c>
      <c r="C133" s="418"/>
      <c r="D133" s="418" t="s">
        <v>42</v>
      </c>
      <c r="E133" s="419" t="s">
        <v>264</v>
      </c>
      <c r="F133" s="419" t="s">
        <v>295</v>
      </c>
    </row>
    <row r="134" spans="1:16384" s="258" customFormat="1" ht="22.5" customHeight="1" x14ac:dyDescent="0.25">
      <c r="A134" s="416"/>
      <c r="B134" s="100" t="s">
        <v>32</v>
      </c>
      <c r="C134" s="100" t="s">
        <v>31</v>
      </c>
      <c r="D134" s="418"/>
      <c r="E134" s="419"/>
      <c r="F134" s="419"/>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77" t="s">
        <v>441</v>
      </c>
      <c r="B137" s="477"/>
      <c r="C137" s="477"/>
      <c r="D137" s="477"/>
      <c r="E137" s="477"/>
      <c r="F137" s="477"/>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74" t="s">
        <v>340</v>
      </c>
      <c r="B144" s="474"/>
      <c r="C144" s="474"/>
      <c r="D144" s="474"/>
      <c r="E144" s="474"/>
      <c r="F144" s="474"/>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75"/>
      <c r="B161" s="476"/>
      <c r="C161" s="476"/>
      <c r="D161" s="476"/>
      <c r="E161" s="476"/>
      <c r="F161" s="476"/>
      <c r="G161" s="96"/>
    </row>
    <row r="162" spans="1:7" ht="32.25" customHeight="1" x14ac:dyDescent="0.4">
      <c r="A162" s="477" t="s">
        <v>442</v>
      </c>
      <c r="B162" s="477"/>
      <c r="C162" s="477"/>
      <c r="D162" s="477"/>
      <c r="E162" s="477"/>
      <c r="F162" s="477"/>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78"/>
      <c r="B172" s="479"/>
      <c r="C172" s="479"/>
      <c r="D172" s="479"/>
      <c r="E172" s="479"/>
      <c r="F172" s="479"/>
      <c r="G172" s="96"/>
    </row>
    <row r="173" spans="1:7" ht="32.25" customHeight="1" x14ac:dyDescent="0.4">
      <c r="A173" s="477" t="s">
        <v>304</v>
      </c>
      <c r="B173" s="477"/>
      <c r="C173" s="477"/>
      <c r="D173" s="477"/>
      <c r="E173" s="477"/>
      <c r="F173" s="477"/>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80"/>
      <c r="C182" s="481"/>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73"/>
      <c r="B184" s="473"/>
      <c r="C184" s="473"/>
      <c r="D184" s="473"/>
      <c r="E184" s="473"/>
      <c r="F184" s="473"/>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416" t="s">
        <v>28</v>
      </c>
      <c r="B187" s="418" t="s">
        <v>29</v>
      </c>
      <c r="C187" s="418"/>
      <c r="D187" s="418" t="s">
        <v>42</v>
      </c>
      <c r="E187" s="419" t="s">
        <v>264</v>
      </c>
      <c r="F187" s="419" t="s">
        <v>295</v>
      </c>
      <c r="G187" s="96"/>
    </row>
    <row r="188" spans="1:7" ht="21" x14ac:dyDescent="0.4">
      <c r="A188" s="416"/>
      <c r="B188" s="100" t="s">
        <v>32</v>
      </c>
      <c r="C188" s="100" t="s">
        <v>31</v>
      </c>
      <c r="D188" s="418"/>
      <c r="E188" s="419"/>
      <c r="F188" s="419"/>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423" t="s">
        <v>34</v>
      </c>
      <c r="B199" s="424"/>
      <c r="C199" s="425"/>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49"/>
      <c r="B201" s="449"/>
      <c r="C201" s="449"/>
      <c r="D201" s="449"/>
      <c r="E201" s="449"/>
      <c r="F201" s="449"/>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423" t="s">
        <v>34</v>
      </c>
      <c r="B223" s="424"/>
      <c r="C223" s="425"/>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49"/>
      <c r="B225" s="449"/>
      <c r="C225" s="449"/>
      <c r="D225" s="449"/>
      <c r="E225" s="449"/>
      <c r="F225" s="449"/>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70" t="s">
        <v>304</v>
      </c>
      <c r="B232" s="471"/>
      <c r="C232" s="471"/>
      <c r="D232" s="472"/>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423" t="s">
        <v>34</v>
      </c>
      <c r="B241" s="424"/>
      <c r="C241" s="425"/>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49"/>
      <c r="B246" s="449"/>
      <c r="C246" s="449"/>
      <c r="D246" s="449"/>
      <c r="E246" s="449"/>
      <c r="F246" s="449"/>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416" t="s">
        <v>28</v>
      </c>
      <c r="B249" s="418" t="s">
        <v>29</v>
      </c>
      <c r="C249" s="418"/>
      <c r="D249" s="418" t="s">
        <v>42</v>
      </c>
      <c r="E249" s="419" t="s">
        <v>264</v>
      </c>
      <c r="F249" s="419" t="s">
        <v>295</v>
      </c>
      <c r="G249" s="96"/>
    </row>
    <row r="250" spans="1:7" ht="21" x14ac:dyDescent="0.4">
      <c r="A250" s="416"/>
      <c r="B250" s="100" t="s">
        <v>32</v>
      </c>
      <c r="C250" s="100" t="s">
        <v>31</v>
      </c>
      <c r="D250" s="418"/>
      <c r="E250" s="419"/>
      <c r="F250" s="419"/>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423" t="s">
        <v>34</v>
      </c>
      <c r="B261" s="424"/>
      <c r="C261" s="425"/>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33"/>
      <c r="B286" s="433"/>
      <c r="C286" s="433"/>
      <c r="D286" s="433"/>
      <c r="E286" s="433"/>
      <c r="F286" s="433"/>
      <c r="G286" s="96"/>
    </row>
    <row r="287" spans="1:7" ht="31.5" customHeight="1" x14ac:dyDescent="0.4">
      <c r="A287" s="469" t="s">
        <v>304</v>
      </c>
      <c r="B287" s="469"/>
      <c r="C287" s="469"/>
      <c r="D287" s="469"/>
      <c r="E287" s="469"/>
      <c r="F287" s="469"/>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416" t="s">
        <v>28</v>
      </c>
      <c r="B304" s="418" t="s">
        <v>29</v>
      </c>
      <c r="C304" s="418"/>
      <c r="D304" s="418" t="s">
        <v>42</v>
      </c>
      <c r="E304" s="419" t="s">
        <v>264</v>
      </c>
      <c r="F304" s="419" t="s">
        <v>295</v>
      </c>
      <c r="G304" s="96"/>
    </row>
    <row r="305" spans="1:7" ht="21" x14ac:dyDescent="0.4">
      <c r="A305" s="416"/>
      <c r="B305" s="100" t="s">
        <v>32</v>
      </c>
      <c r="C305" s="100" t="s">
        <v>31</v>
      </c>
      <c r="D305" s="418"/>
      <c r="E305" s="419"/>
      <c r="F305" s="419"/>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54"/>
      <c r="B352" s="454"/>
      <c r="C352" s="454"/>
      <c r="D352" s="454"/>
      <c r="E352" s="454"/>
      <c r="F352" s="454"/>
      <c r="G352" s="454"/>
    </row>
    <row r="353" spans="1:7" ht="32.25" customHeight="1" x14ac:dyDescent="0.4">
      <c r="A353" s="468" t="s">
        <v>304</v>
      </c>
      <c r="B353" s="468"/>
      <c r="C353" s="468"/>
      <c r="D353" s="468"/>
      <c r="E353" s="468"/>
      <c r="F353" s="468"/>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416" t="s">
        <v>28</v>
      </c>
      <c r="B370" s="418" t="s">
        <v>29</v>
      </c>
      <c r="C370" s="418"/>
      <c r="D370" s="418" t="s">
        <v>42</v>
      </c>
      <c r="E370" s="419" t="s">
        <v>264</v>
      </c>
      <c r="F370" s="419" t="s">
        <v>295</v>
      </c>
      <c r="G370" s="96"/>
    </row>
    <row r="371" spans="1:7" ht="21" x14ac:dyDescent="0.4">
      <c r="A371" s="416"/>
      <c r="B371" s="100" t="s">
        <v>32</v>
      </c>
      <c r="C371" s="100" t="s">
        <v>31</v>
      </c>
      <c r="D371" s="418"/>
      <c r="E371" s="419"/>
      <c r="F371" s="419"/>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66"/>
      <c r="B410" s="467"/>
      <c r="C410" s="467"/>
      <c r="D410" s="467"/>
      <c r="E410" s="467"/>
      <c r="F410" s="467"/>
      <c r="G410" s="467"/>
    </row>
    <row r="411" spans="1:7" ht="24.75" x14ac:dyDescent="0.4">
      <c r="A411" s="464" t="s">
        <v>313</v>
      </c>
      <c r="B411" s="464"/>
      <c r="C411" s="464"/>
      <c r="D411" s="464"/>
      <c r="E411" s="464"/>
      <c r="F411" s="464"/>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416" t="s">
        <v>28</v>
      </c>
      <c r="B428" s="418" t="s">
        <v>29</v>
      </c>
      <c r="C428" s="418"/>
      <c r="D428" s="418" t="s">
        <v>42</v>
      </c>
      <c r="E428" s="419" t="s">
        <v>264</v>
      </c>
      <c r="F428" s="419" t="s">
        <v>295</v>
      </c>
      <c r="G428" s="96"/>
    </row>
    <row r="429" spans="1:7" ht="21" x14ac:dyDescent="0.4">
      <c r="A429" s="416"/>
      <c r="B429" s="100" t="s">
        <v>32</v>
      </c>
      <c r="C429" s="100" t="s">
        <v>31</v>
      </c>
      <c r="D429" s="418"/>
      <c r="E429" s="419"/>
      <c r="F429" s="419"/>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64" t="s">
        <v>304</v>
      </c>
      <c r="B459" s="464"/>
      <c r="C459" s="464"/>
      <c r="D459" s="464"/>
      <c r="E459" s="464"/>
      <c r="F459" s="464"/>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65" t="s">
        <v>405</v>
      </c>
      <c r="B473" s="465"/>
      <c r="C473" s="465"/>
      <c r="D473" s="465"/>
      <c r="E473" s="465"/>
      <c r="F473" s="465"/>
      <c r="G473" s="96"/>
    </row>
    <row r="474" spans="1:7" ht="21" customHeight="1" x14ac:dyDescent="0.4">
      <c r="A474" s="191">
        <f>B11</f>
        <v>0</v>
      </c>
      <c r="F474" s="2"/>
      <c r="G474" s="96"/>
    </row>
    <row r="475" spans="1:7" ht="21" x14ac:dyDescent="0.4">
      <c r="A475" s="450" t="s">
        <v>28</v>
      </c>
      <c r="B475" s="451" t="s">
        <v>29</v>
      </c>
      <c r="C475" s="451"/>
      <c r="D475" s="451" t="s">
        <v>42</v>
      </c>
      <c r="E475" s="452" t="s">
        <v>264</v>
      </c>
      <c r="F475" s="452" t="s">
        <v>295</v>
      </c>
      <c r="G475" s="96"/>
    </row>
    <row r="476" spans="1:7" ht="21" x14ac:dyDescent="0.4">
      <c r="A476" s="450"/>
      <c r="B476" s="254" t="s">
        <v>32</v>
      </c>
      <c r="C476" s="254" t="s">
        <v>31</v>
      </c>
      <c r="D476" s="451"/>
      <c r="E476" s="452"/>
      <c r="F476" s="452"/>
      <c r="G476" s="96"/>
    </row>
    <row r="477" spans="1:7" ht="22.5" x14ac:dyDescent="0.4">
      <c r="A477" s="282"/>
      <c r="B477" s="283"/>
      <c r="C477" s="283"/>
      <c r="D477" s="283"/>
      <c r="E477" s="346"/>
      <c r="F477" s="346"/>
      <c r="G477" s="96"/>
    </row>
    <row r="478" spans="1:7" ht="24.75" x14ac:dyDescent="0.4">
      <c r="A478" s="528" t="s">
        <v>52</v>
      </c>
      <c r="B478" s="528"/>
      <c r="C478" s="528"/>
      <c r="D478" s="528"/>
      <c r="E478" s="528"/>
      <c r="F478" s="528"/>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529" t="s">
        <v>443</v>
      </c>
      <c r="B484" s="530"/>
      <c r="C484" s="530"/>
      <c r="D484" s="530"/>
      <c r="E484" s="530"/>
      <c r="F484" s="530"/>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531" t="s">
        <v>23</v>
      </c>
      <c r="B495" s="532"/>
      <c r="C495" s="532"/>
      <c r="D495" s="532"/>
      <c r="E495" s="532"/>
      <c r="F495" s="533"/>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35"/>
      <c r="B507" s="435"/>
      <c r="C507" s="435"/>
      <c r="D507" s="435"/>
      <c r="E507" s="435"/>
      <c r="F507" s="435"/>
      <c r="G507" s="435"/>
    </row>
    <row r="508" spans="1:7" ht="26.25" customHeight="1" x14ac:dyDescent="0.5">
      <c r="A508" s="288" t="s">
        <v>304</v>
      </c>
      <c r="B508" s="462"/>
      <c r="C508" s="462"/>
      <c r="D508" s="462"/>
      <c r="E508" s="462"/>
      <c r="F508" s="462"/>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63" t="s">
        <v>97</v>
      </c>
      <c r="B520" s="463"/>
      <c r="C520" s="463"/>
      <c r="D520" s="463"/>
      <c r="E520" s="463"/>
      <c r="F520" s="463"/>
      <c r="G520" s="96"/>
    </row>
    <row r="521" spans="1:7" ht="22.5" customHeight="1" x14ac:dyDescent="0.4">
      <c r="A521" s="191">
        <f>B11</f>
        <v>0</v>
      </c>
      <c r="B521" s="96"/>
      <c r="C521" s="96"/>
      <c r="D521" s="114"/>
      <c r="E521" s="114"/>
      <c r="F521" s="114"/>
      <c r="G521" s="96"/>
    </row>
    <row r="522" spans="1:7" ht="21" x14ac:dyDescent="0.4">
      <c r="A522" s="457" t="s">
        <v>28</v>
      </c>
      <c r="B522" s="417" t="s">
        <v>29</v>
      </c>
      <c r="C522" s="459"/>
      <c r="D522" s="418" t="s">
        <v>42</v>
      </c>
      <c r="E522" s="419" t="s">
        <v>264</v>
      </c>
      <c r="F522" s="419" t="s">
        <v>295</v>
      </c>
      <c r="G522" s="96"/>
    </row>
    <row r="523" spans="1:7" ht="21" x14ac:dyDescent="0.4">
      <c r="A523" s="458"/>
      <c r="B523" s="249" t="s">
        <v>32</v>
      </c>
      <c r="C523" s="250" t="s">
        <v>31</v>
      </c>
      <c r="D523" s="418"/>
      <c r="E523" s="419"/>
      <c r="F523" s="419"/>
      <c r="G523" s="96"/>
    </row>
    <row r="524" spans="1:7" ht="22.5" x14ac:dyDescent="0.4">
      <c r="A524" s="286"/>
      <c r="B524" s="287"/>
      <c r="C524" s="287"/>
      <c r="D524" s="283"/>
      <c r="E524" s="346"/>
      <c r="F524" s="346"/>
      <c r="G524" s="96"/>
    </row>
    <row r="525" spans="1:7" ht="24.75" x14ac:dyDescent="0.4">
      <c r="A525" s="289" t="s">
        <v>17</v>
      </c>
      <c r="B525" s="251"/>
      <c r="C525" s="460"/>
      <c r="D525" s="460"/>
      <c r="E525" s="460"/>
      <c r="F525" s="461"/>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423" t="s">
        <v>34</v>
      </c>
      <c r="B532" s="424"/>
      <c r="C532" s="425"/>
      <c r="D532" s="315">
        <f>SUM(B526:C531)</f>
        <v>0</v>
      </c>
      <c r="E532" s="202"/>
      <c r="F532" s="202"/>
      <c r="G532" s="96"/>
    </row>
    <row r="533" spans="1:7" ht="21" customHeight="1" x14ac:dyDescent="0.4">
      <c r="A533" s="423" t="s">
        <v>33</v>
      </c>
      <c r="B533" s="424"/>
      <c r="C533" s="425"/>
      <c r="D533" s="298" t="e">
        <f>D532/(COUNT(B526:C531)*2)</f>
        <v>#DIV/0!</v>
      </c>
      <c r="E533" s="202"/>
      <c r="F533" s="202"/>
      <c r="G533" s="96"/>
    </row>
    <row r="534" spans="1:7" ht="21" x14ac:dyDescent="0.4">
      <c r="A534" s="449"/>
      <c r="B534" s="449"/>
      <c r="C534" s="449"/>
      <c r="D534" s="449"/>
      <c r="E534" s="449"/>
      <c r="F534" s="449"/>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53"/>
      <c r="B546" s="454"/>
      <c r="C546" s="454"/>
      <c r="D546" s="454"/>
      <c r="E546" s="454"/>
      <c r="F546" s="454"/>
      <c r="G546" s="454"/>
    </row>
    <row r="547" spans="1:7" ht="35.25" customHeight="1" x14ac:dyDescent="0.4">
      <c r="A547" s="290" t="s">
        <v>304</v>
      </c>
      <c r="B547" s="265"/>
      <c r="C547" s="455"/>
      <c r="D547" s="455"/>
      <c r="E547" s="455"/>
      <c r="F547" s="456"/>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31" t="s">
        <v>34</v>
      </c>
      <c r="B556" s="431"/>
      <c r="C556" s="443"/>
      <c r="D556" s="345">
        <f>SUM(B548:C555,B536:C545)</f>
        <v>0</v>
      </c>
      <c r="E556" s="90"/>
      <c r="F556" s="96"/>
      <c r="G556" s="96"/>
    </row>
    <row r="557" spans="1:7" ht="21" x14ac:dyDescent="0.4">
      <c r="A557" s="431" t="s">
        <v>33</v>
      </c>
      <c r="B557" s="431"/>
      <c r="C557" s="431"/>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49"/>
      <c r="B562" s="449"/>
      <c r="C562" s="449"/>
      <c r="D562" s="449"/>
      <c r="E562" s="449"/>
      <c r="F562" s="449"/>
      <c r="G562" s="96"/>
    </row>
    <row r="563" spans="1:7" ht="22.5" x14ac:dyDescent="0.45">
      <c r="A563" s="430" t="s">
        <v>19</v>
      </c>
      <c r="B563" s="430"/>
      <c r="C563" s="430"/>
      <c r="D563" s="430"/>
      <c r="E563" s="430"/>
      <c r="F563" s="430"/>
      <c r="G563" s="96"/>
    </row>
    <row r="564" spans="1:7" ht="22.5" x14ac:dyDescent="0.4">
      <c r="A564" s="198">
        <f>B11</f>
        <v>0</v>
      </c>
      <c r="B564" s="96"/>
      <c r="C564" s="96"/>
      <c r="D564" s="280"/>
      <c r="E564" s="280"/>
      <c r="F564" s="280"/>
      <c r="G564" s="96"/>
    </row>
    <row r="565" spans="1:7" ht="21" x14ac:dyDescent="0.4">
      <c r="A565" s="450" t="s">
        <v>28</v>
      </c>
      <c r="B565" s="451" t="s">
        <v>29</v>
      </c>
      <c r="C565" s="451"/>
      <c r="D565" s="451" t="s">
        <v>42</v>
      </c>
      <c r="E565" s="452" t="s">
        <v>264</v>
      </c>
      <c r="F565" s="452" t="s">
        <v>295</v>
      </c>
      <c r="G565" s="96"/>
    </row>
    <row r="566" spans="1:7" ht="21" x14ac:dyDescent="0.4">
      <c r="A566" s="450"/>
      <c r="B566" s="254" t="s">
        <v>32</v>
      </c>
      <c r="C566" s="254" t="s">
        <v>31</v>
      </c>
      <c r="D566" s="451"/>
      <c r="E566" s="452"/>
      <c r="F566" s="452"/>
      <c r="G566" s="96"/>
    </row>
    <row r="567" spans="1:7" ht="22.5" x14ac:dyDescent="0.4">
      <c r="A567" s="291"/>
      <c r="B567" s="292"/>
      <c r="C567" s="292"/>
      <c r="D567" s="292"/>
      <c r="E567" s="268"/>
      <c r="F567" s="293"/>
      <c r="G567" s="96"/>
    </row>
    <row r="568" spans="1:7" ht="24.75" x14ac:dyDescent="0.4">
      <c r="A568" s="440" t="s">
        <v>10</v>
      </c>
      <c r="B568" s="441"/>
      <c r="C568" s="441"/>
      <c r="D568" s="441"/>
      <c r="E568" s="441"/>
      <c r="F568" s="442"/>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31" t="s">
        <v>34</v>
      </c>
      <c r="B578" s="431"/>
      <c r="C578" s="443"/>
      <c r="D578" s="345">
        <f>SUM(B569:C577)</f>
        <v>0</v>
      </c>
      <c r="E578" s="90"/>
      <c r="F578" s="96"/>
      <c r="G578" s="96"/>
    </row>
    <row r="579" spans="1:7" ht="21" x14ac:dyDescent="0.4">
      <c r="A579" s="431" t="s">
        <v>33</v>
      </c>
      <c r="B579" s="431"/>
      <c r="C579" s="431"/>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44" t="s">
        <v>23</v>
      </c>
      <c r="B581" s="445"/>
      <c r="C581" s="445"/>
      <c r="D581" s="445"/>
      <c r="E581" s="445"/>
      <c r="F581" s="446"/>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47" t="s">
        <v>370</v>
      </c>
      <c r="B588" s="448"/>
      <c r="C588" s="448"/>
      <c r="D588" s="448"/>
      <c r="E588" s="448"/>
      <c r="F588" s="448"/>
      <c r="G588" s="448"/>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31" t="s">
        <v>34</v>
      </c>
      <c r="B596" s="431"/>
      <c r="C596" s="443"/>
      <c r="D596" s="345">
        <f>SUM(B589:C595,B582:C587,B569:C577)</f>
        <v>0</v>
      </c>
      <c r="E596" s="90"/>
      <c r="F596" s="96"/>
      <c r="G596" s="96"/>
    </row>
    <row r="597" spans="1:7" ht="21" x14ac:dyDescent="0.4">
      <c r="A597" s="431" t="s">
        <v>33</v>
      </c>
      <c r="B597" s="431"/>
      <c r="C597" s="431"/>
      <c r="D597" s="298" t="e">
        <f>D596/(COUNT(B582:C587,B589:C594,B569:C577)*2)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37" t="s">
        <v>168</v>
      </c>
      <c r="B600" s="438"/>
      <c r="C600" s="439"/>
      <c r="D600" s="127" t="e">
        <f>D599/(COUNT(B569:C577,B589:C594,B582:C587)*2)</f>
        <v>#DIV/0!</v>
      </c>
      <c r="E600" s="90"/>
      <c r="F600" s="96"/>
      <c r="G600" s="96"/>
    </row>
    <row r="601" spans="1:7" ht="21" x14ac:dyDescent="0.4">
      <c r="A601" s="128"/>
      <c r="B601" s="96"/>
      <c r="C601" s="96"/>
      <c r="G601" s="96"/>
    </row>
    <row r="602" spans="1:7" ht="19.5" customHeight="1" x14ac:dyDescent="0.45">
      <c r="A602" s="430" t="s">
        <v>8</v>
      </c>
      <c r="B602" s="430"/>
      <c r="C602" s="430"/>
      <c r="D602" s="430"/>
      <c r="E602" s="430"/>
      <c r="F602" s="430"/>
      <c r="G602" s="96"/>
    </row>
    <row r="603" spans="1:7" ht="22.5" x14ac:dyDescent="0.4">
      <c r="A603" s="129">
        <f>B11</f>
        <v>0</v>
      </c>
      <c r="B603" s="96"/>
      <c r="C603" s="96"/>
      <c r="D603" s="114"/>
      <c r="E603" s="114"/>
      <c r="F603" s="114"/>
      <c r="G603" s="96"/>
    </row>
    <row r="604" spans="1:7" ht="21" x14ac:dyDescent="0.4">
      <c r="A604" s="416" t="s">
        <v>28</v>
      </c>
      <c r="B604" s="418" t="s">
        <v>29</v>
      </c>
      <c r="C604" s="418"/>
      <c r="D604" s="418" t="s">
        <v>42</v>
      </c>
      <c r="E604" s="419" t="s">
        <v>264</v>
      </c>
      <c r="F604" s="419" t="s">
        <v>295</v>
      </c>
      <c r="G604" s="96"/>
    </row>
    <row r="605" spans="1:7" ht="18.75" customHeight="1" x14ac:dyDescent="0.4">
      <c r="A605" s="416"/>
      <c r="B605" s="100" t="s">
        <v>32</v>
      </c>
      <c r="C605" s="100" t="s">
        <v>31</v>
      </c>
      <c r="D605" s="418"/>
      <c r="E605" s="419"/>
      <c r="F605" s="419"/>
      <c r="G605" s="96"/>
    </row>
    <row r="606" spans="1:7" ht="18.75" customHeight="1" x14ac:dyDescent="0.4">
      <c r="A606" s="282"/>
      <c r="B606" s="283"/>
      <c r="C606" s="283"/>
      <c r="D606" s="283"/>
      <c r="E606" s="346"/>
      <c r="F606" s="346"/>
      <c r="G606" s="96"/>
    </row>
    <row r="607" spans="1:7" ht="24.75" x14ac:dyDescent="0.4">
      <c r="A607" s="284" t="s">
        <v>90</v>
      </c>
      <c r="B607" s="114"/>
      <c r="C607" s="421"/>
      <c r="D607" s="421"/>
      <c r="E607" s="421"/>
      <c r="F607" s="422"/>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31" t="s">
        <v>34</v>
      </c>
      <c r="B616" s="431"/>
      <c r="C616" s="431"/>
      <c r="D616" s="345">
        <f>SUM(B608:C615)</f>
        <v>0</v>
      </c>
      <c r="E616" s="432"/>
      <c r="F616" s="433"/>
      <c r="G616" s="96"/>
    </row>
    <row r="617" spans="1:7" ht="21" x14ac:dyDescent="0.4">
      <c r="A617" s="431" t="s">
        <v>33</v>
      </c>
      <c r="B617" s="431"/>
      <c r="C617" s="431"/>
      <c r="D617" s="298" t="e">
        <f>D616/(COUNT(B608:C615)*2)</f>
        <v>#DIV/0!</v>
      </c>
      <c r="E617" s="434"/>
      <c r="F617" s="435"/>
      <c r="G617" s="96"/>
    </row>
    <row r="618" spans="1:7" ht="21" x14ac:dyDescent="0.4">
      <c r="A618" s="128"/>
      <c r="B618" s="96"/>
      <c r="C618" s="436"/>
      <c r="D618" s="436"/>
      <c r="E618" s="436"/>
      <c r="F618" s="436"/>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423" t="s">
        <v>34</v>
      </c>
      <c r="B629" s="424"/>
      <c r="C629" s="425"/>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21"/>
      <c r="D632" s="421"/>
      <c r="E632" s="421"/>
      <c r="F632" s="422"/>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423" t="s">
        <v>34</v>
      </c>
      <c r="B639" s="424"/>
      <c r="C639" s="425"/>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26"/>
      <c r="B641" s="426"/>
      <c r="C641" s="426"/>
      <c r="D641" s="426"/>
      <c r="E641" s="426"/>
      <c r="F641" s="426"/>
      <c r="G641" s="426"/>
    </row>
    <row r="642" spans="1:7" ht="24.75" x14ac:dyDescent="0.4">
      <c r="A642" s="284" t="s">
        <v>26</v>
      </c>
      <c r="B642" s="421"/>
      <c r="C642" s="421"/>
      <c r="D642" s="421"/>
      <c r="E642" s="421"/>
      <c r="F642" s="422"/>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27" t="s">
        <v>304</v>
      </c>
      <c r="B650" s="428"/>
      <c r="C650" s="428"/>
      <c r="D650" s="428"/>
      <c r="E650" s="428"/>
      <c r="F650" s="429"/>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0" t="s">
        <v>346</v>
      </c>
      <c r="B665" s="430"/>
      <c r="C665" s="430"/>
      <c r="D665" s="430"/>
      <c r="E665" s="430"/>
      <c r="F665" s="430"/>
      <c r="G665" s="96"/>
    </row>
    <row r="666" spans="1:7" ht="21" x14ac:dyDescent="0.4">
      <c r="A666" s="198">
        <f>B11</f>
        <v>0</v>
      </c>
      <c r="B666" s="96"/>
      <c r="C666" s="96"/>
      <c r="D666" s="96"/>
      <c r="E666" s="90"/>
      <c r="F666" s="96"/>
      <c r="G666" s="96"/>
    </row>
    <row r="667" spans="1:7" ht="21.75" customHeight="1" x14ac:dyDescent="0.4">
      <c r="A667" s="416" t="s">
        <v>28</v>
      </c>
      <c r="B667" s="418" t="s">
        <v>29</v>
      </c>
      <c r="C667" s="418"/>
      <c r="D667" s="418" t="s">
        <v>42</v>
      </c>
      <c r="E667" s="419" t="s">
        <v>264</v>
      </c>
      <c r="F667" s="419" t="s">
        <v>295</v>
      </c>
      <c r="G667" s="96"/>
    </row>
    <row r="668" spans="1:7" ht="21" x14ac:dyDescent="0.4">
      <c r="A668" s="416"/>
      <c r="B668" s="100" t="s">
        <v>32</v>
      </c>
      <c r="C668" s="100" t="s">
        <v>31</v>
      </c>
      <c r="D668" s="418"/>
      <c r="E668" s="419"/>
      <c r="F668" s="419"/>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20" t="s">
        <v>439</v>
      </c>
      <c r="B693" s="420"/>
      <c r="C693" s="420"/>
      <c r="D693" s="420"/>
      <c r="E693" s="420"/>
      <c r="F693" s="420"/>
      <c r="G693" s="215"/>
    </row>
    <row r="694" spans="1:7" ht="21" customHeight="1" x14ac:dyDescent="0.4">
      <c r="A694" s="198">
        <f>B11</f>
        <v>0</v>
      </c>
      <c r="B694" s="96"/>
      <c r="C694" s="96"/>
      <c r="D694" s="214"/>
      <c r="E694" s="214"/>
      <c r="F694" s="214"/>
      <c r="G694" s="215"/>
    </row>
    <row r="695" spans="1:7" ht="21" x14ac:dyDescent="0.4">
      <c r="A695" s="415" t="s">
        <v>28</v>
      </c>
      <c r="B695" s="417" t="s">
        <v>29</v>
      </c>
      <c r="C695" s="417"/>
      <c r="D695" s="418" t="s">
        <v>42</v>
      </c>
      <c r="E695" s="419" t="s">
        <v>264</v>
      </c>
      <c r="F695" s="419" t="s">
        <v>295</v>
      </c>
      <c r="G695" s="215"/>
    </row>
    <row r="696" spans="1:7" ht="21" x14ac:dyDescent="0.4">
      <c r="A696" s="416"/>
      <c r="B696" s="100" t="s">
        <v>32</v>
      </c>
      <c r="C696" s="100" t="s">
        <v>31</v>
      </c>
      <c r="D696" s="418"/>
      <c r="E696" s="419"/>
      <c r="F696" s="419"/>
      <c r="G696" s="215"/>
    </row>
    <row r="697" spans="1:7" ht="22.5" x14ac:dyDescent="0.4">
      <c r="A697" s="282"/>
      <c r="B697" s="283"/>
      <c r="C697" s="283"/>
      <c r="D697" s="283"/>
      <c r="E697" s="346"/>
      <c r="F697" s="346"/>
      <c r="G697" s="96"/>
    </row>
    <row r="698" spans="1:7" ht="24.75" x14ac:dyDescent="0.4">
      <c r="A698" s="412" t="s">
        <v>299</v>
      </c>
      <c r="B698" s="413"/>
      <c r="C698" s="413"/>
      <c r="D698" s="413"/>
      <c r="E698" s="413"/>
      <c r="F698" s="414"/>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10"/>
      <c r="C704" s="411"/>
      <c r="D704" s="201">
        <f>SUM(B699:C703)</f>
        <v>0</v>
      </c>
      <c r="E704" s="90"/>
      <c r="F704" s="96"/>
      <c r="G704" s="96"/>
    </row>
    <row r="705" spans="1:7" ht="21" x14ac:dyDescent="0.4">
      <c r="A705" s="108" t="s">
        <v>33</v>
      </c>
      <c r="B705" s="410"/>
      <c r="C705" s="411"/>
      <c r="D705" s="306" t="e">
        <f>D704/(COUNT(B699:C703)*2)</f>
        <v>#DIV/0!</v>
      </c>
      <c r="E705" s="90"/>
      <c r="F705" s="96"/>
      <c r="G705" s="96"/>
    </row>
    <row r="706" spans="1:7" ht="21" x14ac:dyDescent="0.4">
      <c r="A706" s="149"/>
      <c r="B706" s="294"/>
      <c r="C706" s="294"/>
      <c r="D706" s="204"/>
      <c r="E706" s="304"/>
      <c r="F706" s="305"/>
      <c r="G706" s="96"/>
    </row>
    <row r="707" spans="1:7" ht="24.75" x14ac:dyDescent="0.4">
      <c r="A707" s="412" t="s">
        <v>300</v>
      </c>
      <c r="B707" s="413"/>
      <c r="C707" s="413"/>
      <c r="D707" s="413"/>
      <c r="E707" s="413"/>
      <c r="F707" s="414"/>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523"/>
      <c r="E1" s="523"/>
      <c r="F1" s="523"/>
      <c r="G1" s="52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524" t="s">
        <v>46</v>
      </c>
      <c r="B6" s="524"/>
      <c r="C6" s="524"/>
      <c r="D6" s="524"/>
      <c r="E6" s="524"/>
      <c r="F6" s="524"/>
      <c r="G6" s="79"/>
    </row>
    <row r="7" spans="1:7" s="2" customFormat="1" ht="21.75" customHeight="1" x14ac:dyDescent="0.45">
      <c r="A7" s="525" t="str">
        <f>'Page de garde'!D18</f>
        <v>JARZOUNA</v>
      </c>
      <c r="B7" s="525"/>
      <c r="C7" s="525"/>
      <c r="D7" s="525"/>
      <c r="E7" s="525"/>
      <c r="F7" s="525"/>
      <c r="G7" s="79"/>
    </row>
    <row r="8" spans="1:7" s="2" customFormat="1" ht="24" x14ac:dyDescent="0.45">
      <c r="A8" s="4" t="s">
        <v>39</v>
      </c>
      <c r="B8" s="526">
        <f>'A4 Exploitation'!B9:F9</f>
        <v>0</v>
      </c>
      <c r="C8" s="526"/>
      <c r="D8" s="526"/>
      <c r="E8" s="526"/>
      <c r="F8" s="526"/>
      <c r="G8" s="79"/>
    </row>
    <row r="9" spans="1:7" s="2" customFormat="1" ht="24" x14ac:dyDescent="0.45">
      <c r="A9" s="5" t="s">
        <v>41</v>
      </c>
      <c r="B9" s="527">
        <f>'A4 Exploitation'!B10:F10</f>
        <v>0</v>
      </c>
      <c r="C9" s="527"/>
      <c r="D9" s="527"/>
      <c r="E9" s="527"/>
      <c r="F9" s="527"/>
      <c r="G9" s="79"/>
    </row>
    <row r="10" spans="1:7" s="2" customFormat="1" ht="24" x14ac:dyDescent="0.45">
      <c r="A10" s="4" t="s">
        <v>40</v>
      </c>
      <c r="B10" s="522">
        <f>'A4 Exploitation'!B11:F11</f>
        <v>0</v>
      </c>
      <c r="C10" s="522"/>
      <c r="D10" s="522"/>
      <c r="E10" s="522"/>
      <c r="F10" s="522"/>
      <c r="G10" s="79"/>
    </row>
    <row r="11" spans="1:7" s="2" customFormat="1" ht="24" x14ac:dyDescent="0.45">
      <c r="A11" s="4" t="s">
        <v>248</v>
      </c>
      <c r="B11" s="513" t="e">
        <f>D215</f>
        <v>#DIV/0!</v>
      </c>
      <c r="C11" s="513"/>
      <c r="D11" s="513"/>
      <c r="E11" s="513"/>
      <c r="F11" s="513"/>
      <c r="G11" s="79"/>
    </row>
    <row r="12" spans="1:7" s="2" customFormat="1" ht="22.5" x14ac:dyDescent="0.45">
      <c r="A12" s="1"/>
      <c r="D12" s="490"/>
      <c r="E12" s="490"/>
      <c r="F12" s="490"/>
      <c r="G12" s="490"/>
    </row>
    <row r="13" spans="1:7" s="2" customFormat="1" ht="11.25" customHeight="1" x14ac:dyDescent="0.3">
      <c r="A13" s="514" t="s">
        <v>28</v>
      </c>
      <c r="B13" s="515" t="s">
        <v>29</v>
      </c>
      <c r="C13" s="515"/>
      <c r="D13" s="515" t="s">
        <v>42</v>
      </c>
      <c r="E13" s="515" t="s">
        <v>158</v>
      </c>
      <c r="F13" s="515" t="s">
        <v>159</v>
      </c>
    </row>
    <row r="14" spans="1:7" s="2" customFormat="1" ht="12.75" customHeight="1" x14ac:dyDescent="0.3">
      <c r="A14" s="514"/>
      <c r="B14" s="18" t="s">
        <v>32</v>
      </c>
      <c r="C14" s="18" t="s">
        <v>31</v>
      </c>
      <c r="D14" s="515"/>
      <c r="E14" s="515"/>
      <c r="F14" s="515"/>
      <c r="G14" s="78"/>
    </row>
    <row r="15" spans="1:7" x14ac:dyDescent="0.3">
      <c r="A15" s="517"/>
      <c r="B15" s="518"/>
      <c r="C15" s="518"/>
      <c r="D15" s="518"/>
      <c r="E15" s="518"/>
      <c r="F15" s="518"/>
    </row>
    <row r="16" spans="1:7" ht="19.5" x14ac:dyDescent="0.4">
      <c r="A16" s="519" t="s">
        <v>0</v>
      </c>
      <c r="B16" s="520"/>
      <c r="C16" s="520"/>
      <c r="D16" s="520"/>
      <c r="E16" s="520"/>
      <c r="F16" s="520"/>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521" t="s">
        <v>34</v>
      </c>
      <c r="B22" s="502"/>
      <c r="C22" s="503"/>
      <c r="D22" s="330">
        <f>SUM(B17:C21)</f>
        <v>0</v>
      </c>
    </row>
    <row r="23" spans="1:7" x14ac:dyDescent="0.3">
      <c r="A23" s="497" t="s">
        <v>249</v>
      </c>
      <c r="B23" s="498"/>
      <c r="C23" s="499"/>
      <c r="D23" s="17" t="e">
        <f>D22/(COUNT(B17:C21)*2)</f>
        <v>#DIV/0!</v>
      </c>
    </row>
    <row r="24" spans="1:7" x14ac:dyDescent="0.3">
      <c r="A24" s="10"/>
      <c r="B24" s="11"/>
      <c r="C24" s="11"/>
      <c r="D24" s="12"/>
    </row>
    <row r="25" spans="1:7" ht="19.5" x14ac:dyDescent="0.4">
      <c r="A25" s="500" t="s">
        <v>4</v>
      </c>
      <c r="B25" s="501"/>
      <c r="C25" s="501"/>
      <c r="D25" s="501"/>
      <c r="E25" s="501"/>
      <c r="F25" s="501"/>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97" t="s">
        <v>34</v>
      </c>
      <c r="B33" s="498"/>
      <c r="C33" s="499"/>
      <c r="D33" s="329">
        <f>SUM(B26:C32)</f>
        <v>0</v>
      </c>
    </row>
    <row r="34" spans="1:6" x14ac:dyDescent="0.3">
      <c r="A34" s="497" t="s">
        <v>249</v>
      </c>
      <c r="B34" s="498"/>
      <c r="C34" s="499"/>
      <c r="D34" s="17" t="e">
        <f>D33/(COUNT(B26:C32)*2)</f>
        <v>#DIV/0!</v>
      </c>
    </row>
    <row r="35" spans="1:6" x14ac:dyDescent="0.3">
      <c r="A35" s="10"/>
      <c r="B35" s="11"/>
      <c r="C35" s="11"/>
      <c r="D35" s="12"/>
    </row>
    <row r="36" spans="1:6" ht="19.5" x14ac:dyDescent="0.4">
      <c r="A36" s="500" t="s">
        <v>178</v>
      </c>
      <c r="B36" s="501"/>
      <c r="C36" s="501"/>
      <c r="D36" s="501"/>
      <c r="E36" s="501"/>
      <c r="F36" s="501"/>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97" t="s">
        <v>34</v>
      </c>
      <c r="B42" s="498"/>
      <c r="C42" s="499"/>
      <c r="D42" s="329">
        <f>SUM(B37:C41)</f>
        <v>0</v>
      </c>
    </row>
    <row r="43" spans="1:6" x14ac:dyDescent="0.3">
      <c r="A43" s="497" t="s">
        <v>249</v>
      </c>
      <c r="B43" s="498"/>
      <c r="C43" s="499"/>
      <c r="D43" s="17" t="e">
        <f>D42/(COUNT(B37:C41)*2)</f>
        <v>#DIV/0!</v>
      </c>
    </row>
    <row r="44" spans="1:6" x14ac:dyDescent="0.3">
      <c r="A44" s="338"/>
      <c r="B44" s="339"/>
      <c r="C44" s="339"/>
      <c r="D44" s="340"/>
    </row>
    <row r="45" spans="1:6" ht="19.5" x14ac:dyDescent="0.4">
      <c r="A45" s="508" t="s">
        <v>405</v>
      </c>
      <c r="B45" s="509"/>
      <c r="C45" s="509"/>
      <c r="D45" s="509"/>
      <c r="E45" s="509"/>
      <c r="F45" s="51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97" t="s">
        <v>34</v>
      </c>
      <c r="B58" s="498"/>
      <c r="C58" s="499"/>
      <c r="D58" s="341">
        <f>SUM(B46:C57)</f>
        <v>0</v>
      </c>
    </row>
    <row r="59" spans="1:6" x14ac:dyDescent="0.3">
      <c r="A59" s="497" t="s">
        <v>249</v>
      </c>
      <c r="B59" s="498"/>
      <c r="C59" s="499"/>
      <c r="D59" s="17" t="e">
        <f>D58/(COUNT(B46:C57)*2)</f>
        <v>#DIV/0!</v>
      </c>
    </row>
    <row r="60" spans="1:6" x14ac:dyDescent="0.3">
      <c r="A60" s="29"/>
      <c r="B60" s="30"/>
      <c r="C60" s="30"/>
      <c r="D60" s="31"/>
    </row>
    <row r="61" spans="1:6" ht="19.5" x14ac:dyDescent="0.4">
      <c r="A61" s="511" t="s">
        <v>19</v>
      </c>
      <c r="B61" s="512"/>
      <c r="C61" s="512"/>
      <c r="D61" s="512"/>
      <c r="E61" s="512"/>
      <c r="F61" s="512"/>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97" t="s">
        <v>34</v>
      </c>
      <c r="B68" s="498"/>
      <c r="C68" s="499"/>
      <c r="D68" s="329">
        <f>SUM(B62:C67)</f>
        <v>0</v>
      </c>
    </row>
    <row r="69" spans="1:6" x14ac:dyDescent="0.3">
      <c r="A69" s="497" t="s">
        <v>249</v>
      </c>
      <c r="B69" s="498"/>
      <c r="C69" s="499"/>
      <c r="D69" s="17" t="e">
        <f>D68/(COUNT(B62:C67)*2)</f>
        <v>#DIV/0!</v>
      </c>
    </row>
    <row r="70" spans="1:6" x14ac:dyDescent="0.3">
      <c r="A70" s="10"/>
      <c r="B70" s="11"/>
      <c r="C70" s="11"/>
      <c r="D70" s="12"/>
    </row>
    <row r="71" spans="1:6" ht="19.5" x14ac:dyDescent="0.4">
      <c r="A71" s="500" t="s">
        <v>8</v>
      </c>
      <c r="B71" s="501"/>
      <c r="C71" s="501"/>
      <c r="D71" s="501"/>
      <c r="E71" s="501"/>
      <c r="F71" s="501"/>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97" t="s">
        <v>34</v>
      </c>
      <c r="B79" s="498"/>
      <c r="C79" s="499"/>
      <c r="D79" s="329">
        <f>SUM(B72:C78)</f>
        <v>0</v>
      </c>
    </row>
    <row r="80" spans="1:6" x14ac:dyDescent="0.3">
      <c r="A80" s="497" t="s">
        <v>249</v>
      </c>
      <c r="B80" s="498"/>
      <c r="C80" s="499"/>
      <c r="D80" s="17" t="e">
        <f>D79/(COUNT(B72:C78)*2)</f>
        <v>#DIV/0!</v>
      </c>
    </row>
    <row r="81" spans="1:6" x14ac:dyDescent="0.3">
      <c r="A81" s="10"/>
      <c r="B81" s="11"/>
      <c r="C81" s="11"/>
      <c r="D81" s="12"/>
    </row>
    <row r="82" spans="1:6" ht="19.5" x14ac:dyDescent="0.4">
      <c r="A82" s="500" t="s">
        <v>463</v>
      </c>
      <c r="B82" s="501"/>
      <c r="C82" s="501"/>
      <c r="D82" s="501"/>
      <c r="E82" s="501"/>
      <c r="F82" s="501"/>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97" t="s">
        <v>34</v>
      </c>
      <c r="B100" s="498"/>
      <c r="C100" s="499"/>
      <c r="D100" s="329">
        <f>SUM(B83:C99)</f>
        <v>0</v>
      </c>
    </row>
    <row r="101" spans="1:6" x14ac:dyDescent="0.3">
      <c r="A101" s="497" t="s">
        <v>249</v>
      </c>
      <c r="B101" s="498"/>
      <c r="C101" s="499"/>
      <c r="D101" s="17" t="e">
        <f>D100/(COUNT(B83:C99)*2)</f>
        <v>#DIV/0!</v>
      </c>
    </row>
    <row r="102" spans="1:6" x14ac:dyDescent="0.3">
      <c r="A102" s="10"/>
      <c r="B102" s="11"/>
      <c r="C102" s="11"/>
      <c r="D102" s="12"/>
    </row>
    <row r="103" spans="1:6" ht="19.5" x14ac:dyDescent="0.4">
      <c r="A103" s="500" t="s">
        <v>170</v>
      </c>
      <c r="B103" s="501"/>
      <c r="C103" s="501"/>
      <c r="D103" s="501"/>
      <c r="E103" s="501"/>
      <c r="F103" s="501"/>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97" t="s">
        <v>34</v>
      </c>
      <c r="B118" s="498"/>
      <c r="C118" s="499"/>
      <c r="D118" s="329">
        <f>SUM(B104:C117)</f>
        <v>0</v>
      </c>
    </row>
    <row r="119" spans="1:6" x14ac:dyDescent="0.3">
      <c r="A119" s="497" t="s">
        <v>249</v>
      </c>
      <c r="B119" s="498"/>
      <c r="C119" s="499"/>
      <c r="D119" s="17" t="e">
        <f>D118/(COUNT(B104:C117)*2)</f>
        <v>#DIV/0!</v>
      </c>
    </row>
    <row r="120" spans="1:6" x14ac:dyDescent="0.3">
      <c r="A120" s="10"/>
      <c r="B120" s="11"/>
      <c r="C120" s="11"/>
      <c r="D120" s="12"/>
    </row>
    <row r="121" spans="1:6" x14ac:dyDescent="0.3">
      <c r="A121" s="29"/>
      <c r="B121" s="30"/>
      <c r="C121" s="30"/>
      <c r="D121" s="31"/>
    </row>
    <row r="122" spans="1:6" ht="19.5" x14ac:dyDescent="0.4">
      <c r="A122" s="500" t="s">
        <v>171</v>
      </c>
      <c r="B122" s="501"/>
      <c r="C122" s="501"/>
      <c r="D122" s="501"/>
      <c r="E122" s="501"/>
      <c r="F122" s="501"/>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97" t="s">
        <v>34</v>
      </c>
      <c r="B134" s="498"/>
      <c r="C134" s="499"/>
      <c r="D134" s="329">
        <f>SUM(B123:C133)</f>
        <v>0</v>
      </c>
    </row>
    <row r="135" spans="1:6" x14ac:dyDescent="0.3">
      <c r="A135" s="497" t="s">
        <v>249</v>
      </c>
      <c r="B135" s="498"/>
      <c r="C135" s="499"/>
      <c r="D135" s="17" t="e">
        <f>D134/(COUNT(B123:C133)*2)</f>
        <v>#DIV/0!</v>
      </c>
    </row>
    <row r="136" spans="1:6" x14ac:dyDescent="0.3">
      <c r="A136" s="10"/>
      <c r="B136" s="11"/>
      <c r="C136" s="11"/>
      <c r="D136" s="12"/>
    </row>
    <row r="137" spans="1:6" ht="19.5" x14ac:dyDescent="0.4">
      <c r="A137" s="500" t="s">
        <v>154</v>
      </c>
      <c r="B137" s="501"/>
      <c r="C137" s="501"/>
      <c r="D137" s="501"/>
      <c r="E137" s="501"/>
      <c r="F137" s="501"/>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97" t="s">
        <v>34</v>
      </c>
      <c r="B149" s="498"/>
      <c r="C149" s="499"/>
      <c r="D149" s="329">
        <f>SUM(B138:C148)</f>
        <v>0</v>
      </c>
    </row>
    <row r="150" spans="1:6" x14ac:dyDescent="0.3">
      <c r="A150" s="497" t="s">
        <v>249</v>
      </c>
      <c r="B150" s="498"/>
      <c r="C150" s="499"/>
      <c r="D150" s="16" t="e">
        <f>D149/(COUNT(B138:C148)*2)</f>
        <v>#DIV/0!</v>
      </c>
    </row>
    <row r="151" spans="1:6" x14ac:dyDescent="0.3">
      <c r="A151" s="10"/>
      <c r="B151" s="11"/>
      <c r="C151" s="11"/>
      <c r="D151" s="15"/>
    </row>
    <row r="152" spans="1:6" ht="19.5" x14ac:dyDescent="0.4">
      <c r="A152" s="500" t="s">
        <v>61</v>
      </c>
      <c r="B152" s="501"/>
      <c r="C152" s="501"/>
      <c r="D152" s="501"/>
      <c r="E152" s="501"/>
      <c r="F152" s="501"/>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97" t="s">
        <v>34</v>
      </c>
      <c r="B165" s="498"/>
      <c r="C165" s="499"/>
      <c r="D165" s="329">
        <f>SUM(B153:C164)</f>
        <v>0</v>
      </c>
    </row>
    <row r="166" spans="1:6" x14ac:dyDescent="0.3">
      <c r="A166" s="497" t="s">
        <v>249</v>
      </c>
      <c r="B166" s="498"/>
      <c r="C166" s="499"/>
      <c r="D166" s="17" t="e">
        <f>D165/(COUNT(B153:C164)*2)</f>
        <v>#DIV/0!</v>
      </c>
    </row>
    <row r="167" spans="1:6" x14ac:dyDescent="0.3">
      <c r="A167" s="10"/>
      <c r="B167" s="11"/>
      <c r="C167" s="11"/>
      <c r="D167" s="12"/>
    </row>
    <row r="168" spans="1:6" ht="19.5" x14ac:dyDescent="0.4">
      <c r="A168" s="500" t="s">
        <v>176</v>
      </c>
      <c r="B168" s="501"/>
      <c r="C168" s="501"/>
      <c r="D168" s="501"/>
      <c r="E168" s="501"/>
      <c r="F168" s="501"/>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97" t="s">
        <v>34</v>
      </c>
      <c r="B177" s="502"/>
      <c r="C177" s="503"/>
      <c r="D177" s="330">
        <f>SUM(B169:C176)</f>
        <v>0</v>
      </c>
    </row>
    <row r="178" spans="1:6" x14ac:dyDescent="0.3">
      <c r="A178" s="497" t="s">
        <v>249</v>
      </c>
      <c r="B178" s="498"/>
      <c r="C178" s="499"/>
      <c r="D178" s="17" t="e">
        <f>D177/(COUNT(B169:C176)*2)</f>
        <v>#DIV/0!</v>
      </c>
    </row>
    <row r="179" spans="1:6" x14ac:dyDescent="0.3">
      <c r="A179" s="10"/>
      <c r="B179" s="11"/>
      <c r="C179" s="13"/>
      <c r="D179" s="14"/>
    </row>
    <row r="180" spans="1:6" ht="19.5" x14ac:dyDescent="0.4">
      <c r="A180" s="500" t="s">
        <v>64</v>
      </c>
      <c r="B180" s="501"/>
      <c r="C180" s="501"/>
      <c r="D180" s="501"/>
      <c r="E180" s="501"/>
      <c r="F180" s="501"/>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97" t="s">
        <v>34</v>
      </c>
      <c r="B185" s="498"/>
      <c r="C185" s="499"/>
      <c r="D185" s="329">
        <f>SUM(B181:C184)</f>
        <v>0</v>
      </c>
    </row>
    <row r="186" spans="1:6" x14ac:dyDescent="0.3">
      <c r="A186" s="497" t="s">
        <v>249</v>
      </c>
      <c r="B186" s="498"/>
      <c r="C186" s="499"/>
      <c r="D186" s="17" t="e">
        <f>D185/(COUNT(B181:C184)*2)</f>
        <v>#DIV/0!</v>
      </c>
    </row>
    <row r="187" spans="1:6" x14ac:dyDescent="0.3">
      <c r="A187" s="10"/>
      <c r="B187" s="11"/>
      <c r="C187" s="11"/>
      <c r="D187" s="12"/>
    </row>
    <row r="188" spans="1:6" ht="19.5" x14ac:dyDescent="0.4">
      <c r="A188" s="504" t="s">
        <v>15</v>
      </c>
      <c r="B188" s="505"/>
      <c r="C188" s="505"/>
      <c r="D188" s="505"/>
      <c r="E188" s="505"/>
      <c r="F188" s="505"/>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97" t="s">
        <v>34</v>
      </c>
      <c r="B193" s="498"/>
      <c r="C193" s="499"/>
      <c r="D193" s="329">
        <f>SUM(B189:C192)</f>
        <v>0</v>
      </c>
    </row>
    <row r="194" spans="1:7" x14ac:dyDescent="0.3">
      <c r="A194" s="497" t="s">
        <v>249</v>
      </c>
      <c r="B194" s="498"/>
      <c r="C194" s="499"/>
      <c r="D194" s="17" t="e">
        <f>D193/(COUNT(B189:C192)*2)</f>
        <v>#DIV/0!</v>
      </c>
    </row>
    <row r="195" spans="1:7" x14ac:dyDescent="0.3">
      <c r="A195" s="10"/>
      <c r="B195" s="11"/>
      <c r="C195" s="11"/>
      <c r="D195" s="12"/>
    </row>
    <row r="196" spans="1:7" ht="19.5" x14ac:dyDescent="0.4">
      <c r="A196" s="500" t="s">
        <v>65</v>
      </c>
      <c r="B196" s="501"/>
      <c r="C196" s="501"/>
      <c r="D196" s="501"/>
      <c r="E196" s="501"/>
      <c r="F196" s="501"/>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97" t="s">
        <v>34</v>
      </c>
      <c r="B202" s="498"/>
      <c r="C202" s="499"/>
      <c r="D202" s="329">
        <f>SUM(B197:C201)</f>
        <v>0</v>
      </c>
    </row>
    <row r="203" spans="1:7" x14ac:dyDescent="0.3">
      <c r="A203" s="497" t="s">
        <v>249</v>
      </c>
      <c r="B203" s="498"/>
      <c r="C203" s="499"/>
      <c r="D203" s="17" t="e">
        <f>D202/(COUNT(B197:C201)*2)</f>
        <v>#DIV/0!</v>
      </c>
    </row>
    <row r="204" spans="1:7" x14ac:dyDescent="0.3">
      <c r="A204" s="10"/>
      <c r="B204" s="11"/>
      <c r="C204" s="11"/>
      <c r="D204" s="12"/>
    </row>
    <row r="205" spans="1:7" ht="19.5" x14ac:dyDescent="0.4">
      <c r="A205" s="500" t="s">
        <v>175</v>
      </c>
      <c r="B205" s="501"/>
      <c r="C205" s="501"/>
      <c r="D205" s="501"/>
      <c r="E205" s="501"/>
      <c r="F205" s="501"/>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97" t="s">
        <v>34</v>
      </c>
      <c r="B210" s="498"/>
      <c r="C210" s="499"/>
      <c r="D210" s="34">
        <f>SUM(B206:C209)</f>
        <v>0</v>
      </c>
    </row>
    <row r="211" spans="1:6" x14ac:dyDescent="0.3">
      <c r="A211" s="497" t="s">
        <v>249</v>
      </c>
      <c r="B211" s="498"/>
      <c r="C211" s="499"/>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2019-07-24T17:23:18Z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