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HB\Desktop\Audits\"/>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6" l="1"/>
  <c r="F197" i="41" l="1"/>
  <c r="E197" i="41"/>
  <c r="D197" i="41" s="1"/>
  <c r="C191" i="41"/>
  <c r="D194" i="41" s="1"/>
  <c r="D187" i="41"/>
  <c r="D186" i="4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F543" i="40"/>
  <c r="E543" i="40"/>
  <c r="C542" i="40"/>
  <c r="A537" i="40"/>
  <c r="F532" i="40"/>
  <c r="E532" i="40"/>
  <c r="C530" i="40"/>
  <c r="C528" i="40"/>
  <c r="A517" i="40"/>
  <c r="F512" i="40"/>
  <c r="E512" i="40"/>
  <c r="A506" i="40"/>
  <c r="F498" i="40"/>
  <c r="E498" i="40"/>
  <c r="D498" i="40" s="1"/>
  <c r="B498" i="40" s="1"/>
  <c r="D499" i="40" s="1"/>
  <c r="D500" i="40" s="1"/>
  <c r="C490" i="40"/>
  <c r="D493" i="40" s="1"/>
  <c r="D494" i="40" s="1"/>
  <c r="A484" i="40"/>
  <c r="F476" i="40"/>
  <c r="E476" i="40"/>
  <c r="D476" i="40"/>
  <c r="B476" i="40" s="1"/>
  <c r="C469" i="40"/>
  <c r="C466" i="40"/>
  <c r="C465" i="40"/>
  <c r="C461" i="40"/>
  <c r="C455" i="40"/>
  <c r="D457" i="40" s="1"/>
  <c r="D458" i="40" s="1"/>
  <c r="A447" i="40"/>
  <c r="F439" i="40"/>
  <c r="D439" i="40" s="1"/>
  <c r="B439" i="40" s="1"/>
  <c r="E439" i="40"/>
  <c r="C438" i="40"/>
  <c r="C432" i="40"/>
  <c r="C431" i="40"/>
  <c r="C425" i="40"/>
  <c r="C422" i="40"/>
  <c r="C415" i="40"/>
  <c r="C411" i="40"/>
  <c r="C405" i="40"/>
  <c r="C402" i="40"/>
  <c r="A394" i="40"/>
  <c r="F386" i="40"/>
  <c r="E386" i="40"/>
  <c r="D386" i="40"/>
  <c r="B386" i="40" s="1"/>
  <c r="C381" i="40"/>
  <c r="C378" i="40"/>
  <c r="C371" i="40"/>
  <c r="C369" i="40"/>
  <c r="C368" i="40"/>
  <c r="A361" i="40"/>
  <c r="F353" i="40"/>
  <c r="D353" i="40" s="1"/>
  <c r="B353" i="40" s="1"/>
  <c r="E353" i="40"/>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D222" i="40" s="1"/>
  <c r="D223" i="40" s="1"/>
  <c r="A208" i="40"/>
  <c r="F200" i="40"/>
  <c r="E200" i="40"/>
  <c r="D200" i="40"/>
  <c r="B200" i="40" s="1"/>
  <c r="C194" i="40"/>
  <c r="C190" i="40"/>
  <c r="C186" i="40"/>
  <c r="C184" i="40"/>
  <c r="C182" i="40"/>
  <c r="C181" i="40"/>
  <c r="D172" i="40"/>
  <c r="C170" i="40"/>
  <c r="A161" i="40"/>
  <c r="F153" i="40"/>
  <c r="E153" i="40"/>
  <c r="D153" i="40" s="1"/>
  <c r="B153" i="40" s="1"/>
  <c r="C147" i="40"/>
  <c r="C145" i="40"/>
  <c r="C143" i="40"/>
  <c r="C138" i="40"/>
  <c r="C134" i="40"/>
  <c r="C132" i="40"/>
  <c r="C131" i="40"/>
  <c r="C129" i="40"/>
  <c r="D139" i="40" s="1"/>
  <c r="D140" i="40" s="1"/>
  <c r="C125" i="40"/>
  <c r="C115" i="40"/>
  <c r="D117" i="40" s="1"/>
  <c r="D118" i="40" s="1"/>
  <c r="A106" i="40"/>
  <c r="F99" i="40"/>
  <c r="D99" i="40" s="1"/>
  <c r="B99" i="40" s="1"/>
  <c r="E99" i="40"/>
  <c r="C91" i="40"/>
  <c r="C89" i="40"/>
  <c r="C82" i="40"/>
  <c r="C79" i="40"/>
  <c r="C74" i="40"/>
  <c r="C72" i="40"/>
  <c r="C69" i="40"/>
  <c r="C68" i="40"/>
  <c r="C65" i="40"/>
  <c r="C59" i="40"/>
  <c r="D61" i="40" s="1"/>
  <c r="D62" i="40" s="1"/>
  <c r="A49" i="40"/>
  <c r="F41" i="40"/>
  <c r="E41" i="40"/>
  <c r="D41" i="40"/>
  <c r="B41" i="40" s="1"/>
  <c r="D42"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D118" i="39" s="1"/>
  <c r="D119" i="39" s="1"/>
  <c r="C100" i="39"/>
  <c r="C99" i="39"/>
  <c r="C94" i="39"/>
  <c r="C93" i="39"/>
  <c r="D102" i="39" s="1"/>
  <c r="D103" i="39" s="1"/>
  <c r="C82" i="39"/>
  <c r="C80" i="39"/>
  <c r="C77" i="39"/>
  <c r="C76" i="39"/>
  <c r="D84" i="39" s="1"/>
  <c r="D85" i="39" s="1"/>
  <c r="C75" i="39"/>
  <c r="C61" i="39"/>
  <c r="C60" i="39"/>
  <c r="C56" i="39"/>
  <c r="C51" i="39"/>
  <c r="D52" i="39" s="1"/>
  <c r="D53" i="39" s="1"/>
  <c r="C37" i="39"/>
  <c r="D42" i="39" s="1"/>
  <c r="D43" i="39" s="1"/>
  <c r="C26" i="39"/>
  <c r="D33" i="39" s="1"/>
  <c r="D34" i="39" s="1"/>
  <c r="D22" i="39"/>
  <c r="D23" i="39" s="1"/>
  <c r="B10" i="39"/>
  <c r="B9" i="39"/>
  <c r="B8" i="39"/>
  <c r="F543" i="38"/>
  <c r="D543" i="38" s="1"/>
  <c r="B543" i="38" s="1"/>
  <c r="E543" i="38"/>
  <c r="C542" i="38"/>
  <c r="A537" i="38"/>
  <c r="F532" i="38"/>
  <c r="D532" i="38" s="1"/>
  <c r="B532" i="38" s="1"/>
  <c r="E532" i="38"/>
  <c r="C530" i="38"/>
  <c r="C528" i="38"/>
  <c r="A517" i="38"/>
  <c r="F512" i="38"/>
  <c r="E512" i="38"/>
  <c r="D512" i="38" s="1"/>
  <c r="B512" i="38" s="1"/>
  <c r="D513" i="38" s="1"/>
  <c r="D514" i="38" s="1"/>
  <c r="B155" i="29" s="1"/>
  <c r="A506" i="38"/>
  <c r="F498" i="38"/>
  <c r="E498" i="38"/>
  <c r="D498" i="38" s="1"/>
  <c r="B498" i="38" s="1"/>
  <c r="D499" i="38" s="1"/>
  <c r="D500" i="38" s="1"/>
  <c r="C490" i="38"/>
  <c r="D493" i="38" s="1"/>
  <c r="D494" i="38" s="1"/>
  <c r="A484" i="38"/>
  <c r="F476" i="38"/>
  <c r="E476" i="38"/>
  <c r="D476" i="38"/>
  <c r="B476" i="38" s="1"/>
  <c r="C469" i="38"/>
  <c r="C466" i="38"/>
  <c r="C465" i="38"/>
  <c r="C461" i="38"/>
  <c r="C455" i="38"/>
  <c r="D457" i="38" s="1"/>
  <c r="D458" i="38" s="1"/>
  <c r="A447" i="38"/>
  <c r="F439" i="38"/>
  <c r="D439" i="38" s="1"/>
  <c r="B439" i="38" s="1"/>
  <c r="E439" i="38"/>
  <c r="C438" i="38"/>
  <c r="C432" i="38"/>
  <c r="C431" i="38"/>
  <c r="C425" i="38"/>
  <c r="C422" i="38"/>
  <c r="C415" i="38"/>
  <c r="C411" i="38"/>
  <c r="C405" i="38"/>
  <c r="C402" i="38"/>
  <c r="A394" i="38"/>
  <c r="F386" i="38"/>
  <c r="E386" i="38"/>
  <c r="D386" i="38" s="1"/>
  <c r="B386" i="38" s="1"/>
  <c r="C381" i="38"/>
  <c r="C378" i="38"/>
  <c r="C371" i="38"/>
  <c r="C369" i="38"/>
  <c r="C368" i="38"/>
  <c r="A361" i="38"/>
  <c r="F353" i="38"/>
  <c r="D353" i="38" s="1"/>
  <c r="B353" i="38" s="1"/>
  <c r="E353" i="38"/>
  <c r="C348" i="38"/>
  <c r="C344" i="38"/>
  <c r="C342" i="38"/>
  <c r="C340" i="38"/>
  <c r="C331" i="38"/>
  <c r="D333" i="38" s="1"/>
  <c r="D334" i="38" s="1"/>
  <c r="A321" i="38"/>
  <c r="F313" i="38"/>
  <c r="E313" i="38"/>
  <c r="D313" i="38" s="1"/>
  <c r="B313" i="38" s="1"/>
  <c r="C304" i="38"/>
  <c r="C302" i="38"/>
  <c r="C297" i="38"/>
  <c r="C295" i="38"/>
  <c r="C294" i="38"/>
  <c r="C291" i="38"/>
  <c r="C282" i="38"/>
  <c r="C278" i="38"/>
  <c r="D285" i="38" s="1"/>
  <c r="D286" i="38" s="1"/>
  <c r="A269" i="38"/>
  <c r="F261" i="38"/>
  <c r="E261" i="38"/>
  <c r="D261" i="38"/>
  <c r="B261" i="38" s="1"/>
  <c r="C252" i="38"/>
  <c r="C251" i="38"/>
  <c r="C250" i="38"/>
  <c r="C249" i="38"/>
  <c r="C240" i="38"/>
  <c r="C238" i="38"/>
  <c r="C235" i="38"/>
  <c r="C230" i="38"/>
  <c r="C227" i="38"/>
  <c r="C220" i="38"/>
  <c r="C219" i="38"/>
  <c r="D222" i="38" s="1"/>
  <c r="D223" i="38" s="1"/>
  <c r="A208" i="38"/>
  <c r="F200" i="38"/>
  <c r="E200" i="38"/>
  <c r="D200" i="38"/>
  <c r="B200" i="38" s="1"/>
  <c r="C194" i="38"/>
  <c r="C190" i="38"/>
  <c r="C186" i="38"/>
  <c r="C184" i="38"/>
  <c r="C182" i="38"/>
  <c r="C181" i="38"/>
  <c r="D172" i="38"/>
  <c r="C170" i="38"/>
  <c r="A161" i="38"/>
  <c r="F153" i="38"/>
  <c r="E153" i="38"/>
  <c r="D153" i="38" s="1"/>
  <c r="B153" i="38" s="1"/>
  <c r="C147" i="38"/>
  <c r="C145" i="38"/>
  <c r="C143" i="38"/>
  <c r="C138" i="38"/>
  <c r="C134" i="38"/>
  <c r="C132" i="38"/>
  <c r="C131" i="38"/>
  <c r="C129" i="38"/>
  <c r="C125" i="38"/>
  <c r="C115" i="38"/>
  <c r="D117" i="38" s="1"/>
  <c r="D118" i="38" s="1"/>
  <c r="A106" i="38"/>
  <c r="F99" i="38"/>
  <c r="D99" i="38" s="1"/>
  <c r="B99" i="38" s="1"/>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D63" i="32" s="1"/>
  <c r="D64" i="32" s="1"/>
  <c r="C51" i="32"/>
  <c r="D52" i="32" s="1"/>
  <c r="D53" i="32" s="1"/>
  <c r="C37" i="32"/>
  <c r="D42" i="32" s="1"/>
  <c r="D43" i="32" s="1"/>
  <c r="C26" i="32"/>
  <c r="D33" i="32" s="1"/>
  <c r="D34" i="32" s="1"/>
  <c r="D22" i="32"/>
  <c r="D23" i="32" s="1"/>
  <c r="B10" i="32"/>
  <c r="B9" i="32"/>
  <c r="B8" i="32"/>
  <c r="A7" i="32"/>
  <c r="F543" i="31"/>
  <c r="E543" i="31"/>
  <c r="C542" i="31"/>
  <c r="A537" i="31"/>
  <c r="F532" i="31"/>
  <c r="E532" i="31"/>
  <c r="C530" i="31"/>
  <c r="C528" i="31"/>
  <c r="A517" i="31"/>
  <c r="F512" i="31"/>
  <c r="E512" i="31"/>
  <c r="A506" i="31"/>
  <c r="F498" i="31"/>
  <c r="E498" i="31"/>
  <c r="D498" i="31" s="1"/>
  <c r="B498" i="31" s="1"/>
  <c r="D499" i="31" s="1"/>
  <c r="D500" i="31" s="1"/>
  <c r="C490" i="31"/>
  <c r="D493" i="31" s="1"/>
  <c r="D494" i="31" s="1"/>
  <c r="A484" i="31"/>
  <c r="F476" i="31"/>
  <c r="E476" i="31"/>
  <c r="D476" i="31"/>
  <c r="B476" i="31" s="1"/>
  <c r="C469" i="31"/>
  <c r="C466" i="31"/>
  <c r="C465" i="31"/>
  <c r="C461" i="31"/>
  <c r="C455" i="31"/>
  <c r="D457" i="31" s="1"/>
  <c r="D458" i="31" s="1"/>
  <c r="A447" i="31"/>
  <c r="F439" i="31"/>
  <c r="D439" i="31" s="1"/>
  <c r="B439" i="31" s="1"/>
  <c r="E439" i="31"/>
  <c r="C438" i="31"/>
  <c r="C432" i="31"/>
  <c r="C431" i="31"/>
  <c r="C425" i="31"/>
  <c r="C422" i="31"/>
  <c r="C415" i="31"/>
  <c r="C411" i="31"/>
  <c r="C405" i="31"/>
  <c r="C402" i="31"/>
  <c r="A394" i="31"/>
  <c r="F386" i="31"/>
  <c r="E386" i="31"/>
  <c r="D386" i="31" s="1"/>
  <c r="B386" i="31" s="1"/>
  <c r="C381" i="31"/>
  <c r="C378" i="31"/>
  <c r="C371" i="31"/>
  <c r="C369" i="31"/>
  <c r="C368" i="31"/>
  <c r="A361" i="31"/>
  <c r="F353" i="31"/>
  <c r="D353" i="31" s="1"/>
  <c r="B353" i="31" s="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D261" i="31"/>
  <c r="B261" i="31" s="1"/>
  <c r="C252" i="31"/>
  <c r="C251" i="31"/>
  <c r="C250" i="31"/>
  <c r="C249" i="31"/>
  <c r="C240" i="31"/>
  <c r="C238" i="31"/>
  <c r="C235" i="31"/>
  <c r="C230" i="31"/>
  <c r="C227" i="31"/>
  <c r="C220" i="31"/>
  <c r="C219" i="31"/>
  <c r="D222" i="31" s="1"/>
  <c r="D223" i="31" s="1"/>
  <c r="A208" i="31"/>
  <c r="F200" i="31"/>
  <c r="E200" i="31"/>
  <c r="D200" i="31"/>
  <c r="B200" i="31" s="1"/>
  <c r="C194" i="31"/>
  <c r="C190" i="31"/>
  <c r="C186" i="31"/>
  <c r="C184" i="31"/>
  <c r="C182" i="31"/>
  <c r="C181" i="31"/>
  <c r="D172" i="31"/>
  <c r="C170" i="31"/>
  <c r="A161" i="31"/>
  <c r="F153" i="31"/>
  <c r="E153" i="31"/>
  <c r="D153" i="31" s="1"/>
  <c r="B153" i="31" s="1"/>
  <c r="C147" i="31"/>
  <c r="C145" i="31"/>
  <c r="C143" i="31"/>
  <c r="C138" i="31"/>
  <c r="C134" i="31"/>
  <c r="C132" i="31"/>
  <c r="C131" i="31"/>
  <c r="C129" i="31"/>
  <c r="D139" i="31" s="1"/>
  <c r="D140" i="31" s="1"/>
  <c r="C125" i="31"/>
  <c r="C115" i="31"/>
  <c r="D117" i="31" s="1"/>
  <c r="D118" i="31" s="1"/>
  <c r="A106" i="31"/>
  <c r="F99" i="31"/>
  <c r="D99" i="31" s="1"/>
  <c r="B99" i="31" s="1"/>
  <c r="E99" i="31"/>
  <c r="C91" i="31"/>
  <c r="C89" i="31"/>
  <c r="C82" i="31"/>
  <c r="C79" i="31"/>
  <c r="C74" i="31"/>
  <c r="C72" i="31"/>
  <c r="C69" i="31"/>
  <c r="C68" i="31"/>
  <c r="C65" i="31"/>
  <c r="D84" i="31" s="1"/>
  <c r="D85" i="31" s="1"/>
  <c r="C59" i="31"/>
  <c r="D61" i="31" s="1"/>
  <c r="D62" i="31" s="1"/>
  <c r="A49" i="31"/>
  <c r="F41" i="31"/>
  <c r="E41" i="31"/>
  <c r="D41" i="31" s="1"/>
  <c r="B41" i="31" s="1"/>
  <c r="D42" i="31" s="1"/>
  <c r="C35" i="31"/>
  <c r="C34" i="31"/>
  <c r="C30" i="31"/>
  <c r="D26" i="31"/>
  <c r="D25" i="3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D63" i="25" s="1"/>
  <c r="D64" i="25" s="1"/>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D498" i="33" s="1"/>
  <c r="B498" i="33" s="1"/>
  <c r="D499" i="33" s="1"/>
  <c r="D500" i="33" s="1"/>
  <c r="C490" i="33"/>
  <c r="D493" i="33" s="1"/>
  <c r="D494" i="33" s="1"/>
  <c r="A484" i="33"/>
  <c r="F476" i="33"/>
  <c r="E476" i="33"/>
  <c r="D476" i="33"/>
  <c r="B476" i="33" s="1"/>
  <c r="C469" i="33"/>
  <c r="C466" i="33"/>
  <c r="C465" i="33"/>
  <c r="C461" i="33"/>
  <c r="C455" i="33"/>
  <c r="D457" i="33" s="1"/>
  <c r="D458" i="33" s="1"/>
  <c r="A447" i="33"/>
  <c r="F439" i="33"/>
  <c r="E439" i="33"/>
  <c r="C438" i="33"/>
  <c r="C432" i="33"/>
  <c r="C431" i="33"/>
  <c r="C425" i="33"/>
  <c r="C422" i="33"/>
  <c r="D426" i="33" s="1"/>
  <c r="D427" i="33" s="1"/>
  <c r="C415" i="33"/>
  <c r="C411" i="33"/>
  <c r="D417" i="33" s="1"/>
  <c r="D418" i="33" s="1"/>
  <c r="C405" i="33"/>
  <c r="C402" i="33"/>
  <c r="D406" i="33" s="1"/>
  <c r="D407" i="33" s="1"/>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s="1"/>
  <c r="B313" i="33" s="1"/>
  <c r="C304" i="33"/>
  <c r="C302" i="33"/>
  <c r="C297" i="33"/>
  <c r="C295" i="33"/>
  <c r="C294" i="33"/>
  <c r="C291" i="33"/>
  <c r="C282" i="33"/>
  <c r="C278" i="33"/>
  <c r="A269" i="33"/>
  <c r="F261" i="33"/>
  <c r="E261" i="33"/>
  <c r="C252" i="33"/>
  <c r="C251" i="33"/>
  <c r="C250" i="33"/>
  <c r="C249" i="33"/>
  <c r="C240" i="33"/>
  <c r="C238" i="33"/>
  <c r="C235" i="33"/>
  <c r="C230" i="33"/>
  <c r="C227" i="33"/>
  <c r="C220" i="33"/>
  <c r="C219" i="33"/>
  <c r="D222" i="33" s="1"/>
  <c r="D223" i="33" s="1"/>
  <c r="A208" i="33"/>
  <c r="F200" i="33"/>
  <c r="E200" i="33"/>
  <c r="D200" i="33"/>
  <c r="B200" i="33" s="1"/>
  <c r="C194" i="33"/>
  <c r="C190" i="33"/>
  <c r="C186" i="33"/>
  <c r="C184" i="33"/>
  <c r="C182" i="33"/>
  <c r="C181" i="33"/>
  <c r="D172" i="33"/>
  <c r="C170" i="33"/>
  <c r="A161" i="33"/>
  <c r="F153" i="33"/>
  <c r="E153" i="33"/>
  <c r="C147" i="33"/>
  <c r="C145" i="33"/>
  <c r="C143" i="33"/>
  <c r="C138" i="33"/>
  <c r="C134" i="33"/>
  <c r="C132" i="33"/>
  <c r="C131" i="33"/>
  <c r="C129" i="33"/>
  <c r="D139" i="33" s="1"/>
  <c r="D140" i="33" s="1"/>
  <c r="C125" i="33"/>
  <c r="C115" i="33"/>
  <c r="D117" i="33" s="1"/>
  <c r="D118" i="33" s="1"/>
  <c r="A106" i="33"/>
  <c r="F99" i="33"/>
  <c r="E99" i="33"/>
  <c r="C91" i="33"/>
  <c r="C89" i="33"/>
  <c r="C82" i="33"/>
  <c r="C79" i="33"/>
  <c r="C74" i="33"/>
  <c r="C72" i="33"/>
  <c r="C69" i="33"/>
  <c r="C68" i="33"/>
  <c r="C65" i="33"/>
  <c r="C59" i="33"/>
  <c r="D61" i="33" s="1"/>
  <c r="D62" i="33" s="1"/>
  <c r="A49" i="33"/>
  <c r="F41" i="33"/>
  <c r="E41" i="33"/>
  <c r="D41" i="33"/>
  <c r="B41" i="33" s="1"/>
  <c r="D42" i="33" s="1"/>
  <c r="C35" i="33"/>
  <c r="C34" i="33"/>
  <c r="C30" i="33"/>
  <c r="D25" i="33"/>
  <c r="D26" i="33" s="1"/>
  <c r="A16" i="33"/>
  <c r="A8" i="33"/>
  <c r="A7" i="25" s="1"/>
  <c r="F197" i="35"/>
  <c r="E197" i="35"/>
  <c r="C191" i="35"/>
  <c r="D194" i="35" s="1"/>
  <c r="D186" i="35"/>
  <c r="D187" i="35" s="1"/>
  <c r="D177" i="35"/>
  <c r="D178" i="35" s="1"/>
  <c r="C165" i="35"/>
  <c r="D169" i="35" s="1"/>
  <c r="D170" i="35" s="1"/>
  <c r="C157" i="35"/>
  <c r="C156" i="35"/>
  <c r="C155" i="35"/>
  <c r="C145" i="35"/>
  <c r="C144" i="35"/>
  <c r="D149" i="35" s="1"/>
  <c r="D150" i="35" s="1"/>
  <c r="C138" i="35"/>
  <c r="C132" i="35"/>
  <c r="C130" i="35"/>
  <c r="C128" i="35"/>
  <c r="C127" i="35"/>
  <c r="C116" i="35"/>
  <c r="C115" i="35"/>
  <c r="C112" i="35"/>
  <c r="C100" i="35"/>
  <c r="C99" i="35"/>
  <c r="C94" i="35"/>
  <c r="C93" i="35"/>
  <c r="C82" i="35"/>
  <c r="C80" i="35"/>
  <c r="C77" i="35"/>
  <c r="C76" i="35"/>
  <c r="D84" i="35" s="1"/>
  <c r="D85" i="35" s="1"/>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A506" i="43"/>
  <c r="F498" i="43"/>
  <c r="E498" i="43"/>
  <c r="B498" i="43" s="1"/>
  <c r="D499" i="43" s="1"/>
  <c r="C490" i="43"/>
  <c r="D493" i="43" s="1"/>
  <c r="D494" i="43" s="1"/>
  <c r="A484" i="43"/>
  <c r="F476" i="43"/>
  <c r="E476" i="43"/>
  <c r="B476" i="43"/>
  <c r="C469" i="43"/>
  <c r="C466" i="43"/>
  <c r="C465" i="43"/>
  <c r="C461" i="43"/>
  <c r="C455" i="43"/>
  <c r="D457" i="43" s="1"/>
  <c r="D458" i="43" s="1"/>
  <c r="A447" i="43"/>
  <c r="F439" i="43"/>
  <c r="E439" i="43"/>
  <c r="B439" i="43" s="1"/>
  <c r="C438" i="43"/>
  <c r="C432" i="43"/>
  <c r="C431" i="43"/>
  <c r="C425" i="43"/>
  <c r="C422" i="43"/>
  <c r="C415" i="43"/>
  <c r="C411" i="43"/>
  <c r="C405" i="43"/>
  <c r="C402" i="43"/>
  <c r="A394" i="43"/>
  <c r="F386" i="43"/>
  <c r="E386" i="43"/>
  <c r="B386" i="43" s="1"/>
  <c r="C381" i="43"/>
  <c r="C378" i="43"/>
  <c r="C371" i="43"/>
  <c r="C369" i="43"/>
  <c r="C368" i="43"/>
  <c r="A361" i="43"/>
  <c r="F353" i="43"/>
  <c r="E353" i="43"/>
  <c r="B353" i="43"/>
  <c r="C348" i="43"/>
  <c r="C344" i="43"/>
  <c r="C342" i="43"/>
  <c r="C340" i="43"/>
  <c r="C331" i="43"/>
  <c r="D333" i="43" s="1"/>
  <c r="D334" i="43" s="1"/>
  <c r="A321" i="43"/>
  <c r="F313" i="43"/>
  <c r="D313" i="43" s="1"/>
  <c r="E313" i="43"/>
  <c r="C304" i="43"/>
  <c r="C302" i="43"/>
  <c r="C297" i="43"/>
  <c r="C295" i="43"/>
  <c r="C294" i="43"/>
  <c r="C291" i="43"/>
  <c r="C282" i="43"/>
  <c r="C278" i="43"/>
  <c r="A269" i="43"/>
  <c r="F261" i="43"/>
  <c r="B261" i="43" s="1"/>
  <c r="E261" i="43"/>
  <c r="C252" i="43"/>
  <c r="C251" i="43"/>
  <c r="C250" i="43"/>
  <c r="C249" i="43"/>
  <c r="C240" i="43"/>
  <c r="C238" i="43"/>
  <c r="C235" i="43"/>
  <c r="C230" i="43"/>
  <c r="C227" i="43"/>
  <c r="C220" i="43"/>
  <c r="C219" i="43"/>
  <c r="D222" i="43" s="1"/>
  <c r="D223" i="43" s="1"/>
  <c r="A208" i="43"/>
  <c r="F200" i="43"/>
  <c r="E200" i="43"/>
  <c r="B200" i="43" s="1"/>
  <c r="C194" i="43"/>
  <c r="C190" i="43"/>
  <c r="C186" i="43"/>
  <c r="C184" i="43"/>
  <c r="C182" i="43"/>
  <c r="C181" i="43"/>
  <c r="C170" i="43"/>
  <c r="D172" i="43" s="1"/>
  <c r="A161" i="43"/>
  <c r="F153" i="43"/>
  <c r="E153" i="43"/>
  <c r="B153" i="43" s="1"/>
  <c r="C147" i="43"/>
  <c r="C145" i="43"/>
  <c r="C143" i="43"/>
  <c r="C138" i="43"/>
  <c r="C134" i="43"/>
  <c r="C132" i="43"/>
  <c r="C131" i="43"/>
  <c r="C129" i="43"/>
  <c r="C125" i="43"/>
  <c r="C115" i="43"/>
  <c r="D117" i="43" s="1"/>
  <c r="D118" i="43" s="1"/>
  <c r="A106" i="43"/>
  <c r="F99" i="43"/>
  <c r="E99" i="43"/>
  <c r="B99" i="43" s="1"/>
  <c r="D100" i="43" s="1"/>
  <c r="D101" i="43" s="1"/>
  <c r="C91" i="43"/>
  <c r="C89" i="43"/>
  <c r="C82" i="43"/>
  <c r="C79" i="43"/>
  <c r="C74" i="43"/>
  <c r="C72" i="43"/>
  <c r="C69" i="43"/>
  <c r="C68" i="43"/>
  <c r="C65" i="43"/>
  <c r="C59" i="43"/>
  <c r="D61" i="43" s="1"/>
  <c r="D62" i="43" s="1"/>
  <c r="A49" i="43"/>
  <c r="F41" i="43"/>
  <c r="E41" i="43"/>
  <c r="C35" i="43"/>
  <c r="C34" i="43"/>
  <c r="C30" i="43"/>
  <c r="D25" i="43"/>
  <c r="D26" i="43" s="1"/>
  <c r="A16" i="43"/>
  <c r="A8" i="43"/>
  <c r="A7" i="35" s="1"/>
  <c r="D194" i="37"/>
  <c r="D195" i="37" s="1"/>
  <c r="C191" i="37"/>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500" i="36"/>
  <c r="D499" i="36"/>
  <c r="C490" i="36"/>
  <c r="D493" i="36" s="1"/>
  <c r="A484" i="36"/>
  <c r="C469" i="36"/>
  <c r="C466" i="36"/>
  <c r="C465" i="36"/>
  <c r="C461" i="36"/>
  <c r="C455" i="36"/>
  <c r="D457" i="36" s="1"/>
  <c r="A447" i="36"/>
  <c r="C438" i="36"/>
  <c r="C432" i="36"/>
  <c r="C431" i="36"/>
  <c r="C425" i="36"/>
  <c r="C422" i="36"/>
  <c r="C415" i="36"/>
  <c r="C411" i="36"/>
  <c r="C405" i="36"/>
  <c r="C402" i="36"/>
  <c r="D406" i="36" s="1"/>
  <c r="D407" i="36" s="1"/>
  <c r="A394" i="36"/>
  <c r="C381" i="36"/>
  <c r="C378" i="36"/>
  <c r="D373" i="36"/>
  <c r="D374" i="36" s="1"/>
  <c r="C371" i="36"/>
  <c r="C369" i="36"/>
  <c r="C368" i="36"/>
  <c r="A361" i="36"/>
  <c r="C348" i="36"/>
  <c r="C344" i="36"/>
  <c r="C342" i="36"/>
  <c r="C340" i="36"/>
  <c r="D354" i="36" s="1"/>
  <c r="D355" i="36" s="1"/>
  <c r="C331" i="36"/>
  <c r="D333" i="36" s="1"/>
  <c r="A321" i="36"/>
  <c r="C304" i="36"/>
  <c r="C302" i="36"/>
  <c r="C297" i="36"/>
  <c r="C295" i="36"/>
  <c r="C294" i="36"/>
  <c r="C291" i="36"/>
  <c r="D314" i="36" s="1"/>
  <c r="D315" i="36" s="1"/>
  <c r="C282" i="36"/>
  <c r="C278" i="36"/>
  <c r="D285" i="36" s="1"/>
  <c r="A269" i="36"/>
  <c r="C252" i="36"/>
  <c r="C251" i="36"/>
  <c r="C250" i="36"/>
  <c r="C249" i="36"/>
  <c r="C240" i="36"/>
  <c r="C238" i="36"/>
  <c r="C235" i="36"/>
  <c r="C230" i="36"/>
  <c r="C227" i="36"/>
  <c r="C220" i="36"/>
  <c r="C219" i="36"/>
  <c r="D222" i="36" s="1"/>
  <c r="D223" i="36" s="1"/>
  <c r="A208" i="36"/>
  <c r="C194" i="36"/>
  <c r="C190" i="36"/>
  <c r="C186" i="36"/>
  <c r="C184" i="36"/>
  <c r="C182" i="36"/>
  <c r="C181" i="36"/>
  <c r="C170" i="36"/>
  <c r="D172" i="36" s="1"/>
  <c r="D173" i="36" s="1"/>
  <c r="A161" i="36"/>
  <c r="C147" i="36"/>
  <c r="C145" i="36"/>
  <c r="C143" i="36"/>
  <c r="C138" i="36"/>
  <c r="C134" i="36"/>
  <c r="C132" i="36"/>
  <c r="C131" i="36"/>
  <c r="C129" i="36"/>
  <c r="C125" i="36"/>
  <c r="C115" i="36"/>
  <c r="D117" i="36" s="1"/>
  <c r="D118" i="36" s="1"/>
  <c r="A106" i="36"/>
  <c r="C91" i="36"/>
  <c r="C89" i="36"/>
  <c r="D100" i="36" s="1"/>
  <c r="D101" i="36" s="1"/>
  <c r="C82" i="36"/>
  <c r="C79" i="36"/>
  <c r="C74" i="36"/>
  <c r="C72" i="36"/>
  <c r="C69" i="36"/>
  <c r="C68" i="36"/>
  <c r="C65" i="36"/>
  <c r="C59" i="36"/>
  <c r="D61" i="36" s="1"/>
  <c r="D62" i="36" s="1"/>
  <c r="A49" i="36"/>
  <c r="C35" i="36"/>
  <c r="C34" i="36"/>
  <c r="C30" i="36"/>
  <c r="D42" i="36" s="1"/>
  <c r="D43" i="36" s="1"/>
  <c r="D25" i="36"/>
  <c r="D26" i="36" s="1"/>
  <c r="A16" i="36"/>
  <c r="A7" i="37"/>
  <c r="J178" i="29"/>
  <c r="J169" i="29"/>
  <c r="J160" i="29"/>
  <c r="J150" i="29"/>
  <c r="J141" i="29"/>
  <c r="J132" i="29"/>
  <c r="J123" i="29"/>
  <c r="J114" i="29"/>
  <c r="J105" i="29"/>
  <c r="J96" i="29"/>
  <c r="J87" i="29"/>
  <c r="J78" i="29"/>
  <c r="J69" i="29"/>
  <c r="J60" i="29"/>
  <c r="J51" i="29"/>
  <c r="J42" i="29"/>
  <c r="J33" i="29"/>
  <c r="J23" i="29"/>
  <c r="D102" i="35" l="1"/>
  <c r="D103" i="35" s="1"/>
  <c r="D63" i="35"/>
  <c r="D64" i="35" s="1"/>
  <c r="D440" i="43"/>
  <c r="D441" i="43" s="1"/>
  <c r="D387" i="43"/>
  <c r="D373" i="43"/>
  <c r="D374" i="43" s="1"/>
  <c r="D285" i="43"/>
  <c r="D286" i="43" s="1"/>
  <c r="D244" i="43"/>
  <c r="D245" i="43" s="1"/>
  <c r="D153" i="33"/>
  <c r="B153" i="33" s="1"/>
  <c r="D261" i="33"/>
  <c r="B261" i="33" s="1"/>
  <c r="D353" i="33"/>
  <c r="B353" i="33" s="1"/>
  <c r="D439" i="33"/>
  <c r="B439" i="33" s="1"/>
  <c r="D512" i="33"/>
  <c r="B512" i="33" s="1"/>
  <c r="D513" i="33" s="1"/>
  <c r="D532" i="33"/>
  <c r="B532" i="33" s="1"/>
  <c r="D533" i="33" s="1"/>
  <c r="D534" i="33" s="1"/>
  <c r="B163" i="29" s="1"/>
  <c r="D543" i="33"/>
  <c r="B543" i="33" s="1"/>
  <c r="D100" i="40"/>
  <c r="D101" i="40" s="1"/>
  <c r="D201" i="43"/>
  <c r="D202" i="43" s="1"/>
  <c r="D262" i="43"/>
  <c r="D263" i="43" s="1"/>
  <c r="D314" i="43"/>
  <c r="D315" i="43" s="1"/>
  <c r="D417" i="43"/>
  <c r="D418" i="43" s="1"/>
  <c r="B512" i="43"/>
  <c r="D513" i="43" s="1"/>
  <c r="D514" i="43" s="1"/>
  <c r="B152" i="29" s="1"/>
  <c r="D84" i="33"/>
  <c r="D85" i="33" s="1"/>
  <c r="D285" i="33"/>
  <c r="D286" i="33" s="1"/>
  <c r="D161" i="25"/>
  <c r="D162" i="25" s="1"/>
  <c r="D197" i="25"/>
  <c r="D406" i="31"/>
  <c r="D407" i="31" s="1"/>
  <c r="D426" i="31"/>
  <c r="D427" i="31" s="1"/>
  <c r="D102" i="32"/>
  <c r="D103" i="32" s="1"/>
  <c r="D149" i="32"/>
  <c r="D150" i="32" s="1"/>
  <c r="D41" i="38"/>
  <c r="D84" i="38"/>
  <c r="D139" i="38"/>
  <c r="D140" i="38" s="1"/>
  <c r="D406" i="38"/>
  <c r="D407" i="38" s="1"/>
  <c r="D426" i="38"/>
  <c r="D427" i="38" s="1"/>
  <c r="D149" i="39"/>
  <c r="D150" i="39" s="1"/>
  <c r="D84" i="40"/>
  <c r="D285" i="40"/>
  <c r="D286" i="40" s="1"/>
  <c r="D406" i="40"/>
  <c r="D407" i="40" s="1"/>
  <c r="D426" i="40"/>
  <c r="D427" i="40" s="1"/>
  <c r="D161" i="41"/>
  <c r="D162" i="41" s="1"/>
  <c r="D154" i="43"/>
  <c r="D157" i="43" s="1"/>
  <c r="D158" i="43" s="1"/>
  <c r="B71" i="29" s="1"/>
  <c r="D262" i="33"/>
  <c r="D100" i="38"/>
  <c r="D101" i="38" s="1"/>
  <c r="D139" i="43"/>
  <c r="D140" i="43" s="1"/>
  <c r="D477" i="43"/>
  <c r="D480" i="43" s="1"/>
  <c r="D481" i="43" s="1"/>
  <c r="B134" i="29" s="1"/>
  <c r="D161" i="35"/>
  <c r="D162" i="35" s="1"/>
  <c r="D373" i="33"/>
  <c r="D374" i="33" s="1"/>
  <c r="D387" i="33"/>
  <c r="D544" i="33"/>
  <c r="D545" i="33" s="1"/>
  <c r="B172" i="29" s="1"/>
  <c r="D84" i="25"/>
  <c r="D85" i="25" s="1"/>
  <c r="D118" i="25"/>
  <c r="D119" i="25" s="1"/>
  <c r="D154" i="31"/>
  <c r="D155" i="31" s="1"/>
  <c r="D244" i="31"/>
  <c r="D245" i="31" s="1"/>
  <c r="D354" i="31"/>
  <c r="D355" i="31" s="1"/>
  <c r="D244" i="38"/>
  <c r="D245" i="38" s="1"/>
  <c r="D354" i="38"/>
  <c r="D355" i="38" s="1"/>
  <c r="D63" i="39"/>
  <c r="D64" i="39" s="1"/>
  <c r="D354" i="40"/>
  <c r="D373" i="40"/>
  <c r="D374" i="40" s="1"/>
  <c r="D387" i="40"/>
  <c r="D388" i="40" s="1"/>
  <c r="D133" i="41"/>
  <c r="D134" i="41" s="1"/>
  <c r="D149" i="41"/>
  <c r="D150" i="41" s="1"/>
  <c r="D262" i="40"/>
  <c r="D84" i="43"/>
  <c r="D85" i="43" s="1"/>
  <c r="D417" i="36"/>
  <c r="D418" i="36" s="1"/>
  <c r="D533" i="36"/>
  <c r="D534" i="36" s="1"/>
  <c r="B161" i="29" s="1"/>
  <c r="D354" i="43"/>
  <c r="D357" i="43" s="1"/>
  <c r="D358" i="43" s="1"/>
  <c r="B107" i="29" s="1"/>
  <c r="D406" i="43"/>
  <c r="D407" i="43" s="1"/>
  <c r="D426" i="43"/>
  <c r="D427" i="43" s="1"/>
  <c r="B532" i="43"/>
  <c r="D533" i="43" s="1"/>
  <c r="D534" i="43" s="1"/>
  <c r="B162" i="29" s="1"/>
  <c r="D543" i="43"/>
  <c r="B543" i="43" s="1"/>
  <c r="D133" i="35"/>
  <c r="D134" i="35" s="1"/>
  <c r="D99" i="33"/>
  <c r="B99" i="33" s="1"/>
  <c r="D201" i="33"/>
  <c r="D202" i="33" s="1"/>
  <c r="D314" i="33"/>
  <c r="D317" i="33" s="1"/>
  <c r="D318" i="33" s="1"/>
  <c r="B99" i="29" s="1"/>
  <c r="D149" i="25"/>
  <c r="D150" i="25" s="1"/>
  <c r="D201" i="31"/>
  <c r="D202" i="31" s="1"/>
  <c r="D262" i="31"/>
  <c r="D373" i="31"/>
  <c r="D374" i="31" s="1"/>
  <c r="D417" i="31"/>
  <c r="D418" i="31" s="1"/>
  <c r="D440" i="31"/>
  <c r="D443" i="31" s="1"/>
  <c r="D444" i="31" s="1"/>
  <c r="B127" i="29" s="1"/>
  <c r="D477" i="31"/>
  <c r="D478" i="31" s="1"/>
  <c r="D512" i="31"/>
  <c r="B512" i="31" s="1"/>
  <c r="D513" i="31" s="1"/>
  <c r="D514" i="31" s="1"/>
  <c r="B154" i="29" s="1"/>
  <c r="D201" i="38"/>
  <c r="D202" i="38" s="1"/>
  <c r="D262" i="38"/>
  <c r="D373" i="38"/>
  <c r="D374" i="38" s="1"/>
  <c r="D417" i="38"/>
  <c r="D418" i="38" s="1"/>
  <c r="D440" i="38"/>
  <c r="D477" i="38"/>
  <c r="D478" i="38" s="1"/>
  <c r="D161" i="39"/>
  <c r="D162" i="39" s="1"/>
  <c r="D201" i="40"/>
  <c r="D202" i="40" s="1"/>
  <c r="D244" i="40"/>
  <c r="D245" i="40" s="1"/>
  <c r="D314" i="40"/>
  <c r="D417" i="40"/>
  <c r="D418" i="40" s="1"/>
  <c r="D440" i="40"/>
  <c r="D441" i="40" s="1"/>
  <c r="D512" i="40"/>
  <c r="B512" i="40" s="1"/>
  <c r="D513" i="40" s="1"/>
  <c r="D514" i="40" s="1"/>
  <c r="B156" i="29" s="1"/>
  <c r="D63" i="41"/>
  <c r="D64" i="41" s="1"/>
  <c r="D84" i="41"/>
  <c r="D85" i="41" s="1"/>
  <c r="D118" i="41"/>
  <c r="D119" i="41" s="1"/>
  <c r="D547" i="43"/>
  <c r="B44" i="29" s="1"/>
  <c r="B41" i="43"/>
  <c r="D42" i="43" s="1"/>
  <c r="D155" i="43"/>
  <c r="D263" i="33"/>
  <c r="D265" i="43"/>
  <c r="D266" i="43" s="1"/>
  <c r="B89" i="29" s="1"/>
  <c r="D317" i="43"/>
  <c r="D318" i="43" s="1"/>
  <c r="B98" i="29" s="1"/>
  <c r="D544" i="43"/>
  <c r="D195" i="35"/>
  <c r="D502" i="43"/>
  <c r="D503" i="43" s="1"/>
  <c r="B143" i="29" s="1"/>
  <c r="D500" i="43"/>
  <c r="D514" i="33"/>
  <c r="B153" i="29" s="1"/>
  <c r="D102" i="43"/>
  <c r="D103" i="43" s="1"/>
  <c r="B62" i="29" s="1"/>
  <c r="D390" i="43"/>
  <c r="D391" i="43" s="1"/>
  <c r="B116" i="29" s="1"/>
  <c r="D388" i="43"/>
  <c r="D45" i="31"/>
  <c r="D46" i="31" s="1"/>
  <c r="B55" i="29" s="1"/>
  <c r="D43" i="31"/>
  <c r="D443" i="43"/>
  <c r="D444" i="43" s="1"/>
  <c r="B125" i="29" s="1"/>
  <c r="D204" i="43"/>
  <c r="D205" i="43" s="1"/>
  <c r="B80" i="29" s="1"/>
  <c r="D173" i="43"/>
  <c r="D45" i="33"/>
  <c r="D46" i="33" s="1"/>
  <c r="B54" i="29" s="1"/>
  <c r="D43" i="33"/>
  <c r="D265" i="31"/>
  <c r="D266" i="31" s="1"/>
  <c r="B91" i="29" s="1"/>
  <c r="D263" i="31"/>
  <c r="D354" i="33"/>
  <c r="D84" i="37"/>
  <c r="D85" i="37" s="1"/>
  <c r="D133" i="37"/>
  <c r="D134" i="37" s="1"/>
  <c r="D100" i="33"/>
  <c r="D101" i="33" s="1"/>
  <c r="D315" i="33"/>
  <c r="D390" i="33"/>
  <c r="D391" i="33" s="1"/>
  <c r="B117" i="29" s="1"/>
  <c r="D502" i="33"/>
  <c r="D503" i="33" s="1"/>
  <c r="B144" i="29" s="1"/>
  <c r="D195" i="25"/>
  <c r="D157" i="31"/>
  <c r="D158" i="31" s="1"/>
  <c r="B73" i="29" s="1"/>
  <c r="D480" i="31"/>
  <c r="D481" i="31" s="1"/>
  <c r="B136" i="29" s="1"/>
  <c r="D85" i="38"/>
  <c r="D102" i="38"/>
  <c r="D103" i="38" s="1"/>
  <c r="B65" i="29" s="1"/>
  <c r="D443" i="38"/>
  <c r="D444" i="38" s="1"/>
  <c r="B128" i="29" s="1"/>
  <c r="D441" i="38"/>
  <c r="D102" i="40"/>
  <c r="D103" i="40" s="1"/>
  <c r="B66" i="29" s="1"/>
  <c r="D85" i="40"/>
  <c r="D547" i="38"/>
  <c r="B47" i="29" s="1"/>
  <c r="B41" i="38"/>
  <c r="D42" i="38" s="1"/>
  <c r="D154" i="36"/>
  <c r="D155" i="36" s="1"/>
  <c r="D262" i="36"/>
  <c r="D263" i="36" s="1"/>
  <c r="D477" i="36"/>
  <c r="D478" i="36" s="1"/>
  <c r="D118" i="37"/>
  <c r="D119" i="37" s="1"/>
  <c r="D149" i="37"/>
  <c r="D150" i="37" s="1"/>
  <c r="D118" i="35"/>
  <c r="D119" i="35" s="1"/>
  <c r="D547" i="33"/>
  <c r="B45" i="29" s="1"/>
  <c r="D204" i="33"/>
  <c r="D205" i="33" s="1"/>
  <c r="B81" i="29" s="1"/>
  <c r="D173" i="33"/>
  <c r="D244" i="33"/>
  <c r="D245" i="33" s="1"/>
  <c r="D388" i="33"/>
  <c r="D440" i="33"/>
  <c r="D100" i="31"/>
  <c r="D101" i="31" s="1"/>
  <c r="D314" i="31"/>
  <c r="D357" i="31"/>
  <c r="D358" i="31" s="1"/>
  <c r="B109" i="29" s="1"/>
  <c r="D441" i="31"/>
  <c r="D84" i="32"/>
  <c r="D85" i="32" s="1"/>
  <c r="D195" i="32"/>
  <c r="D357" i="40"/>
  <c r="D358" i="40" s="1"/>
  <c r="B111" i="29" s="1"/>
  <c r="D355" i="40"/>
  <c r="D204" i="31"/>
  <c r="D205" i="31" s="1"/>
  <c r="B82" i="29" s="1"/>
  <c r="D173" i="31"/>
  <c r="D265" i="38"/>
  <c r="D266" i="38" s="1"/>
  <c r="B92" i="29" s="1"/>
  <c r="D263" i="38"/>
  <c r="D265" i="40"/>
  <c r="D266" i="40" s="1"/>
  <c r="B93" i="29" s="1"/>
  <c r="D263" i="40"/>
  <c r="D84" i="36"/>
  <c r="D85" i="36" s="1"/>
  <c r="D154" i="33"/>
  <c r="D477" i="33"/>
  <c r="D102" i="25"/>
  <c r="D103" i="25" s="1"/>
  <c r="D133" i="25"/>
  <c r="D134" i="25" s="1"/>
  <c r="D387" i="31"/>
  <c r="D502" i="31"/>
  <c r="D503" i="31" s="1"/>
  <c r="B145" i="29" s="1"/>
  <c r="D532" i="31"/>
  <c r="B532" i="31" s="1"/>
  <c r="D533" i="31" s="1"/>
  <c r="D534" i="31" s="1"/>
  <c r="B164" i="29" s="1"/>
  <c r="D543" i="31"/>
  <c r="B543" i="31" s="1"/>
  <c r="D544" i="31" s="1"/>
  <c r="D133" i="32"/>
  <c r="D134" i="32" s="1"/>
  <c r="D45" i="40"/>
  <c r="D46" i="40" s="1"/>
  <c r="B57" i="29" s="1"/>
  <c r="D43" i="40"/>
  <c r="D317" i="40"/>
  <c r="D318" i="40" s="1"/>
  <c r="B102" i="29" s="1"/>
  <c r="D315" i="40"/>
  <c r="D547" i="31"/>
  <c r="B46" i="29" s="1"/>
  <c r="D118" i="32"/>
  <c r="D119" i="32" s="1"/>
  <c r="D480" i="38"/>
  <c r="D481" i="38" s="1"/>
  <c r="B137" i="29" s="1"/>
  <c r="D133" i="39"/>
  <c r="D134" i="39" s="1"/>
  <c r="D390" i="40"/>
  <c r="D391" i="40" s="1"/>
  <c r="B120" i="29" s="1"/>
  <c r="D502" i="40"/>
  <c r="D503" i="40" s="1"/>
  <c r="B147" i="29" s="1"/>
  <c r="D532" i="40"/>
  <c r="B532" i="40" s="1"/>
  <c r="D543" i="40"/>
  <c r="B543" i="40" s="1"/>
  <c r="D544" i="40" s="1"/>
  <c r="D198" i="41"/>
  <c r="D199" i="41" s="1"/>
  <c r="D195" i="41"/>
  <c r="D154" i="38"/>
  <c r="D204" i="38"/>
  <c r="D205" i="38" s="1"/>
  <c r="B83" i="29" s="1"/>
  <c r="D314" i="38"/>
  <c r="D357" i="38"/>
  <c r="D358" i="38" s="1"/>
  <c r="B110" i="29" s="1"/>
  <c r="D204" i="40"/>
  <c r="D205" i="40" s="1"/>
  <c r="B84" i="29" s="1"/>
  <c r="D173" i="40"/>
  <c r="D443" i="40"/>
  <c r="D444" i="40" s="1"/>
  <c r="B129" i="29" s="1"/>
  <c r="D102" i="41"/>
  <c r="D103" i="41" s="1"/>
  <c r="D161" i="32"/>
  <c r="D162" i="32" s="1"/>
  <c r="D197" i="32"/>
  <c r="D173" i="38"/>
  <c r="D387" i="38"/>
  <c r="D502" i="38"/>
  <c r="D503" i="38" s="1"/>
  <c r="B146" i="29" s="1"/>
  <c r="D533" i="38"/>
  <c r="D534" i="38" s="1"/>
  <c r="B165" i="29" s="1"/>
  <c r="D544" i="38"/>
  <c r="D195" i="39"/>
  <c r="D154" i="40"/>
  <c r="D477" i="40"/>
  <c r="D533" i="40"/>
  <c r="D534" i="40" s="1"/>
  <c r="B166" i="29" s="1"/>
  <c r="D102" i="37"/>
  <c r="D103" i="37" s="1"/>
  <c r="D244" i="36"/>
  <c r="D245" i="36" s="1"/>
  <c r="D201" i="36"/>
  <c r="D202" i="36" s="1"/>
  <c r="D139" i="36"/>
  <c r="D140" i="36" s="1"/>
  <c r="D161" i="37"/>
  <c r="D162" i="37" s="1"/>
  <c r="D63" i="37"/>
  <c r="D64" i="37" s="1"/>
  <c r="D502" i="36"/>
  <c r="D503" i="36" s="1"/>
  <c r="B142" i="29" s="1"/>
  <c r="D494" i="36"/>
  <c r="D480" i="36"/>
  <c r="D481" i="36" s="1"/>
  <c r="B133" i="29" s="1"/>
  <c r="D458" i="36"/>
  <c r="D440" i="36"/>
  <c r="D441" i="36" s="1"/>
  <c r="D426" i="36"/>
  <c r="D427" i="36" s="1"/>
  <c r="D387" i="36"/>
  <c r="D388" i="36" s="1"/>
  <c r="D357" i="36"/>
  <c r="D358" i="36" s="1"/>
  <c r="B106" i="29" s="1"/>
  <c r="D334" i="36"/>
  <c r="D317" i="36"/>
  <c r="D318" i="36" s="1"/>
  <c r="B97" i="29" s="1"/>
  <c r="D286" i="36"/>
  <c r="D45" i="36"/>
  <c r="D478" i="43" l="1"/>
  <c r="D355" i="43"/>
  <c r="D198" i="39"/>
  <c r="D199" i="39" s="1"/>
  <c r="D547" i="40"/>
  <c r="B48" i="29" s="1"/>
  <c r="D198" i="35"/>
  <c r="D199" i="35" s="1"/>
  <c r="B180" i="29" s="1"/>
  <c r="D545" i="31"/>
  <c r="B173" i="29" s="1"/>
  <c r="D43" i="38"/>
  <c r="D45" i="38"/>
  <c r="D46" i="38" s="1"/>
  <c r="B56" i="29" s="1"/>
  <c r="D545" i="40"/>
  <c r="B175" i="29" s="1"/>
  <c r="D317" i="38"/>
  <c r="D318" i="38" s="1"/>
  <c r="B101" i="29" s="1"/>
  <c r="D315" i="38"/>
  <c r="D317" i="31"/>
  <c r="D318" i="31" s="1"/>
  <c r="B100" i="29" s="1"/>
  <c r="D315" i="31"/>
  <c r="D480" i="33"/>
  <c r="D481" i="33" s="1"/>
  <c r="B135" i="29" s="1"/>
  <c r="D478" i="33"/>
  <c r="D45" i="43"/>
  <c r="D46" i="43" s="1"/>
  <c r="B53" i="29" s="1"/>
  <c r="D43" i="43"/>
  <c r="D545" i="43"/>
  <c r="B171" i="29" s="1"/>
  <c r="B11" i="41"/>
  <c r="B184" i="29"/>
  <c r="D102" i="36"/>
  <c r="D103" i="36" s="1"/>
  <c r="B61" i="29" s="1"/>
  <c r="B11" i="39"/>
  <c r="B183" i="29"/>
  <c r="D390" i="38"/>
  <c r="D391" i="38" s="1"/>
  <c r="B119" i="29" s="1"/>
  <c r="D388" i="38"/>
  <c r="D155" i="38"/>
  <c r="D157" i="38"/>
  <c r="D158" i="38" s="1"/>
  <c r="B74" i="29" s="1"/>
  <c r="D390" i="31"/>
  <c r="D391" i="31" s="1"/>
  <c r="B118" i="29" s="1"/>
  <c r="D388" i="31"/>
  <c r="D155" i="33"/>
  <c r="D157" i="33"/>
  <c r="D158" i="33" s="1"/>
  <c r="B72" i="29" s="1"/>
  <c r="D198" i="32"/>
  <c r="D199" i="32" s="1"/>
  <c r="D102" i="31"/>
  <c r="D103" i="31" s="1"/>
  <c r="B64" i="29" s="1"/>
  <c r="D357" i="33"/>
  <c r="D358" i="33" s="1"/>
  <c r="B108" i="29" s="1"/>
  <c r="D355" i="33"/>
  <c r="D102" i="33"/>
  <c r="D103" i="33" s="1"/>
  <c r="B63" i="29" s="1"/>
  <c r="D155" i="40"/>
  <c r="D157" i="40"/>
  <c r="D158" i="40" s="1"/>
  <c r="B75" i="29" s="1"/>
  <c r="D265" i="36"/>
  <c r="D266" i="36" s="1"/>
  <c r="B88" i="29" s="1"/>
  <c r="D198" i="37"/>
  <c r="D199" i="37" s="1"/>
  <c r="B179" i="29" s="1"/>
  <c r="D480" i="40"/>
  <c r="D481" i="40" s="1"/>
  <c r="B138" i="29" s="1"/>
  <c r="D478" i="40"/>
  <c r="D545" i="38"/>
  <c r="B174" i="29" s="1"/>
  <c r="D548" i="38"/>
  <c r="D549" i="38" s="1"/>
  <c r="D443" i="33"/>
  <c r="D444" i="33" s="1"/>
  <c r="B126" i="29" s="1"/>
  <c r="D441" i="33"/>
  <c r="D198" i="25"/>
  <c r="D199" i="25" s="1"/>
  <c r="D265" i="33"/>
  <c r="D266" i="33" s="1"/>
  <c r="B90" i="29" s="1"/>
  <c r="D204" i="36"/>
  <c r="D205" i="36" s="1"/>
  <c r="B79" i="29" s="1"/>
  <c r="D157" i="36"/>
  <c r="D158" i="36" s="1"/>
  <c r="B70" i="29" s="1"/>
  <c r="D443" i="36"/>
  <c r="D444" i="36" s="1"/>
  <c r="B124" i="29" s="1"/>
  <c r="D390" i="36"/>
  <c r="D391" i="36" s="1"/>
  <c r="B115" i="29" s="1"/>
  <c r="D46" i="36"/>
  <c r="B52" i="29" s="1"/>
  <c r="B11" i="35" l="1"/>
  <c r="D548" i="43"/>
  <c r="D549" i="43" s="1"/>
  <c r="B12" i="43" s="1"/>
  <c r="B11" i="37"/>
  <c r="B11" i="25"/>
  <c r="B181" i="29"/>
  <c r="D548" i="33"/>
  <c r="D549" i="33" s="1"/>
  <c r="B11" i="32"/>
  <c r="B182" i="29"/>
  <c r="D548" i="40"/>
  <c r="D549" i="40" s="1"/>
  <c r="B12" i="38"/>
  <c r="B38" i="29"/>
  <c r="B28" i="29"/>
  <c r="D548" i="31"/>
  <c r="D549" i="31" s="1"/>
  <c r="D548" i="36"/>
  <c r="D549" i="36" s="1"/>
  <c r="B34" i="29" s="1"/>
  <c r="B25" i="29" l="1"/>
  <c r="B35" i="29"/>
  <c r="B26" i="29"/>
  <c r="B12" i="33"/>
  <c r="B36" i="29"/>
  <c r="B12" i="31"/>
  <c r="B27" i="29"/>
  <c r="B37" i="29"/>
  <c r="B12" i="40"/>
  <c r="B39" i="29"/>
  <c r="B29" i="29"/>
  <c r="B12" i="36"/>
  <c r="B24" i="29"/>
</calcChain>
</file>

<file path=xl/sharedStrings.xml><?xml version="1.0" encoding="utf-8"?>
<sst xmlns="http://schemas.openxmlformats.org/spreadsheetml/2006/main" count="5273" uniqueCount="500">
  <si>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</si>
  <si>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</si>
  <si>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</si>
  <si>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</si>
  <si>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</si>
  <si>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</si>
  <si>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</si>
  <si>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</si>
  <si>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</si>
  <si>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</si>
  <si>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</si>
  <si>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</si>
  <si>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</si>
  <si>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</si>
  <si>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</si>
  <si>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</si>
  <si>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</si>
  <si>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</si>
  <si>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</si>
  <si>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</si>
  <si>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</si>
  <si>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</si>
  <si>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</si>
  <si>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</si>
  <si>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</si>
  <si>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</si>
  <si>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</si>
  <si>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</si>
  <si>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</si>
  <si>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</si>
  <si>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</si>
  <si>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</si>
  <si>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</si>
  <si>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</si>
  <si>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</si>
  <si>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</si>
  <si>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</si>
  <si>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</si>
  <si>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</si>
  <si>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</si>
  <si>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</si>
  <si>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</si>
  <si>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</si>
  <si>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</si>
  <si>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</si>
  <si>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</si>
  <si>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</si>
  <si>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</si>
  <si>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</si>
  <si>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</si>
  <si>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</si>
  <si>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</si>
  <si>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</si>
  <si>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</si>
  <si>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</si>
  <si>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</si>
  <si>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</si>
  <si>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</si>
  <si>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</si>
  <si>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</si>
  <si>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</si>
  <si>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</si>
  <si>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</si>
  <si>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</si>
  <si>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</si>
  <si>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</si>
  <si>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</si>
  <si>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</si>
  <si>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</si>
  <si>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</si>
  <si>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</si>
  <si>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</si>
  <si>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</si>
  <si>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</si>
  <si>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</si>
  <si>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</si>
  <si>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</si>
  <si>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</si>
  <si>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</si>
  <si>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</si>
  <si>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</si>
  <si>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</si>
  <si>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</si>
  <si>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</si>
  <si>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</si>
  <si>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</si>
  <si>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</si>
  <si>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</si>
  <si>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</si>
  <si>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</si>
  <si>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</si>
  <si>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</si>
  <si>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</si>
  <si>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</si>
  <si>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</si>
  <si>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</si>
  <si>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</si>
  <si>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</si>
  <si>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</si>
  <si>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</si>
  <si>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</si>
  <si>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</si>
  <si>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</si>
  <si>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</si>
  <si>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</si>
  <si>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</si>
  <si>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</si>
  <si>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</si>
  <si>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</si>
  <si>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</si>
  <si>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</si>
  <si>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</si>
  <si>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</si>
  <si>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</si>
  <si>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</si>
  <si>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</si>
  <si>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</si>
  <si>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</si>
  <si>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</si>
  <si>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</si>
  <si>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</si>
  <si>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</si>
  <si>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</si>
  <si>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</si>
  <si>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</si>
  <si>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</si>
  <si>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</si>
  <si>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</si>
  <si>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</si>
  <si>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</si>
  <si>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</si>
  <si>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</si>
  <si>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</si>
  <si>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</si>
  <si>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</si>
  <si>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</si>
  <si>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</si>
  <si>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</si>
  <si>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</si>
  <si>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</si>
  <si>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</si>
  <si>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</si>
  <si>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</si>
  <si>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</si>
  <si>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</si>
  <si>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</si>
  <si>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</si>
  <si>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</si>
  <si>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</si>
  <si>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</si>
  <si>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</si>
  <si>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</si>
  <si>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</si>
  <si>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</si>
  <si>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</si>
  <si>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</si>
  <si>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</si>
  <si>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</si>
  <si>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</si>
  <si>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</si>
  <si>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</si>
  <si>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</si>
  <si>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</si>
  <si>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</si>
  <si>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</si>
  <si>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</si>
  <si>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</si>
  <si>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</si>
  <si>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</si>
  <si>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</si>
  <si>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</si>
  <si>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</si>
  <si>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</si>
  <si>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</si>
  <si>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</si>
  <si>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</si>
  <si>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</si>
  <si>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</si>
  <si>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</si>
  <si>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</si>
  <si>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</si>
  <si>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</si>
  <si>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</si>
  <si>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</si>
  <si>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</si>
  <si>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</si>
  <si>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</si>
  <si>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</si>
  <si>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</si>
  <si>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</si>
  <si>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</si>
  <si>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</si>
  <si>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</si>
  <si>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</si>
  <si>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</si>
  <si>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</si>
  <si>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</si>
  <si>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</si>
  <si>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</si>
  <si>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</si>
  <si>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</si>
  <si>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</si>
  <si>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</si>
  <si>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</si>
  <si>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</si>
  <si>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</si>
  <si>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</si>
  <si>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</si>
  <si>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</si>
  <si>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</si>
  <si>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</si>
  <si>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</si>
  <si>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</si>
  <si>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</si>
  <si>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</si>
  <si>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</si>
  <si>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</si>
  <si>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</si>
  <si>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</si>
  <si>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</si>
  <si>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</si>
  <si>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</si>
  <si>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</si>
  <si>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</si>
  <si>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</si>
  <si>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</si>
  <si>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</si>
  <si>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</si>
  <si>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</si>
  <si>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</si>
  <si>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</si>
  <si>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</si>
  <si>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</si>
  <si>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</si>
  <si>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</si>
  <si>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</si>
  <si>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</si>
  <si>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</si>
  <si>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</si>
  <si>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</si>
  <si>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</si>
  <si>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</si>
  <si>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</si>
  <si>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</si>
  <si>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</si>
  <si>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</si>
  <si>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</si>
  <si>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</si>
  <si>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</si>
  <si>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</si>
  <si>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</si>
  <si>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</si>
  <si>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</si>
  <si>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</si>
  <si>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</si>
  <si>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</si>
  <si>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</si>
  <si>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</si>
  <si>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</si>
  <si>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</si>
  <si>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</si>
  <si>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</si>
  <si>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</si>
  <si>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</si>
  <si>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</si>
  <si>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</si>
  <si>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</si>
  <si>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</si>
  <si>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</si>
  <si>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</si>
  <si>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</si>
  <si>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</si>
  <si>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</si>
  <si>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</si>
  <si>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</si>
  <si>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</si>
  <si>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</si>
  <si>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</si>
  <si>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</si>
  <si>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</si>
  <si>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</si>
  <si>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</si>
  <si>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</si>
  <si>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</si>
  <si>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</si>
  <si>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</si>
  <si>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</si>
  <si>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</si>
  <si>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</si>
  <si>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</si>
  <si>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</si>
  <si>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</si>
  <si>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</si>
  <si>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</si>
  <si>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</si>
  <si>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</si>
  <si>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</si>
  <si>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</si>
  <si>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</si>
  <si>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</si>
  <si>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</si>
  <si>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</si>
  <si>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</si>
  <si>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</si>
  <si>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</si>
  <si>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</si>
  <si>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</si>
  <si>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</si>
  <si>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</si>
  <si>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</si>
  <si>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</si>
  <si>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</si>
  <si>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</si>
  <si>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</si>
  <si>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</si>
  <si>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</si>
  <si>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</si>
  <si>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</si>
  <si>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</si>
  <si>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</si>
  <si>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</si>
  <si>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</si>
  <si>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</si>
  <si>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</si>
  <si>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</si>
  <si>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</si>
  <si>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</si>
  <si>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</si>
  <si>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</si>
  <si>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</si>
  <si>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</si>
  <si>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</si>
  <si>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</si>
  <si>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</si>
  <si>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</si>
  <si>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</si>
  <si>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</si>
  <si>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</si>
  <si>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</si>
  <si>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</si>
  <si>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</si>
  <si>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</si>
  <si>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</si>
  <si>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</si>
  <si>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</si>
  <si>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</si>
  <si>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</si>
  <si>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</si>
  <si>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</si>
  <si>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</si>
  <si>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</si>
  <si>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</si>
  <si>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</si>
  <si>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</si>
  <si>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</si>
  <si>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</si>
  <si>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</si>
  <si>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</si>
  <si>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</si>
  <si>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</si>
  <si>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</si>
  <si>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</si>
  <si>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</si>
  <si>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</si>
  <si>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</si>
  <si>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</si>
  <si>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</si>
  <si>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</si>
  <si>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</si>
  <si>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</si>
  <si>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</si>
  <si>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</si>
  <si>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</si>
  <si>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</si>
  <si>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</si>
  <si>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</si>
  <si>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</si>
  <si>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</si>
  <si>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</si>
  <si>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</si>
  <si>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</si>
  <si>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</si>
  <si>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</si>
  <si>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</si>
  <si>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</si>
  <si>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</si>
  <si>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</si>
  <si>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</si>
  <si>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</si>
  <si>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</si>
  <si>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</si>
  <si>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</si>
  <si>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</si>
  <si>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</si>
  <si>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</si>
  <si>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</si>
  <si>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</si>
  <si>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</si>
  <si>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</si>
  <si>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</si>
  <si>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</si>
  <si>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</si>
  <si>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</si>
  <si>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</si>
  <si>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</si>
  <si>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</si>
  <si>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</si>
  <si>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</si>
  <si>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Utilisation du grattoir métallique, nous rappelons que cette pratique est interdite.
</t>
  </si>
  <si>
    <t xml:space="preserve">M Dhia MECHLAOUI </t>
  </si>
  <si>
    <t>Il s'agit d'un terminal de cuisson.</t>
  </si>
  <si>
    <t>Conforme.</t>
  </si>
  <si>
    <t>Exposition des abats sans égouttoir.</t>
  </si>
  <si>
    <t>Affecter un seul opérateur pour chaque rayon.</t>
  </si>
  <si>
    <t>Le sol était ébréché.</t>
  </si>
  <si>
    <t>Température affichée: 2,6°C
Température meseurée: 2°C</t>
  </si>
  <si>
    <t>58 %, conforme.</t>
  </si>
  <si>
    <t>Absence de distributeur de papier.</t>
  </si>
  <si>
    <t xml:space="preserve">Présence de restes d’une palette devant la zone de réception.
</t>
  </si>
  <si>
    <t>Renforcer le classement des certificats de salubrité et des enregistrements des paramètres de contrôle à la réception.</t>
  </si>
  <si>
    <t>Jarzouna</t>
  </si>
  <si>
    <t>Un seul opérateur se charge des manipulations au rayon fromage/ charcuterie et au rayon trad, en plus l'opérateur ne fait pas attention au lavage des mains et à l'hygiène entre les deux opérations, le risque de contamination croisée est accrue à ce niveau.</t>
  </si>
  <si>
    <t xml:space="preserve">Prévoir des distributeurs de papier.
</t>
  </si>
  <si>
    <t>L’ouverture de la canalisation du lave main n’était pas protégée au niveau du laboratoir du traiteur.</t>
  </si>
  <si>
    <t>Directeur magasin et chefs rayons</t>
  </si>
  <si>
    <t>Les piques prix étaient mis sur la grille d’aération.</t>
  </si>
  <si>
    <t>Les piques prix étaient mise sur la grille d’aération.</t>
  </si>
  <si>
    <t>Correcte.</t>
  </si>
  <si>
    <t>Une attention particulière devrait être accordée au classement des certificats de salubrité pour une meilleure organisation.</t>
  </si>
  <si>
    <t>Correct.</t>
  </si>
  <si>
    <t>Perte de la traçabilité pour l'article crème au beurre et au noisette . Veuillez renforcer le suivi par rapport à  la vente et à la casse .</t>
  </si>
  <si>
    <r>
      <t xml:space="preserve">Vérification du poids des pains par rapport à 200g:
Pain sans sel : </t>
    </r>
    <r>
      <rPr>
        <b/>
        <sz val="11"/>
        <rFont val="Comic Sans MS"/>
        <family val="4"/>
      </rPr>
      <t xml:space="preserve">184 g
</t>
    </r>
    <r>
      <rPr>
        <sz val="11"/>
        <rFont val="Comic Sans MS"/>
        <family val="4"/>
      </rPr>
      <t>Pain au son : 206 g
Pain complet : 190 g.
Aviser le fournisseur(Sopral) sur l'écart de poids.</t>
    </r>
  </si>
  <si>
    <t>Absence de produits de pâtisserie exposés sur le meuble.</t>
  </si>
  <si>
    <t xml:space="preserve">Le meuble d'exposition des produits à température ambiante n'était pas couvert en totalité .De ce fait ,on a constaté la présence de mouches au niveau du meuble ,bien que le dispositif DEIV était fonctionne. </t>
  </si>
  <si>
    <t>Accumulation de souillures au sol, derrière le rôtissoire. Renforcer le nettoyage à ce niveau.</t>
  </si>
  <si>
    <t>Le même opérateur était sur les deux rayons de charcuterie/fromage et volaillerie. De ce fait ,il est impératif d'assurer un lavage rigoureux des mains ,le port de gants et d'un devant jetable entre les opérations.</t>
  </si>
  <si>
    <t>Un boudin de salami de bœuf manquait d'indication de la date d'ouverture. Risque de perte de la traçabilité.</t>
  </si>
  <si>
    <t>Le même thermomètre était utilisé pour les deux rayons Charcuterie/fromage et volaillerie. Veuillez assurer un thermomètre pour chaque rayon.</t>
  </si>
  <si>
    <t>Les morceaux de fromages blancs exposés manquaient d'étiquetage .Il est nécessaire d'identifier ces produits .</t>
  </si>
  <si>
    <t>Les certificats de salubrités n'étaient pas disponibles au niveau du stand.</t>
  </si>
  <si>
    <t>Un seul thermomètre pour les deux rayons charcuterie /Fromage et volaillerie.</t>
  </si>
  <si>
    <t>Le rangement n'était pas satisfaisant.</t>
  </si>
  <si>
    <t>Présence de piqures de moisissures dans les parties inférieures des étagères du meuble froid d'exposition.</t>
  </si>
  <si>
    <t>Les relevés mensuels des températures au niveau de la CF et des meubles n'étaient pas effectuées au niveau des fiches d'autocontrôles.</t>
  </si>
  <si>
    <t>Les boules d'harissa emballés ,n'étaient pas identifiés . Veuillez étiqueter ces produits .</t>
  </si>
  <si>
    <t>Absence de papier essuie mains au niveau des sanitaires.</t>
  </si>
  <si>
    <t>Dernier passage de la société prestataire : le 24/04/2018;</t>
  </si>
  <si>
    <t>Mr Issam ,l'opérateur des rayons charcuterie/fromages et volaillerie ,n'a pas effectué de formation ultérieures.</t>
  </si>
  <si>
    <t>Dr Raja Bouhalfaya</t>
  </si>
  <si>
    <t>Directeur du magasin et chefs rayons.</t>
  </si>
  <si>
    <t>Il est fortement recommandé d'assurer une protection complète du meuble ,vue la proximité du stand par rapport à l'entrée du magasin.</t>
  </si>
  <si>
    <t>Les DEIV au niveau de la boulangerie ,du rayon charcuterie/fromages ,étaient remplis de cadavres d'insectes.</t>
  </si>
  <si>
    <t xml:space="preserve">Des cartons contenant des produits de la pâtisserie pré-emballés ,étaient entreposés au niveau de la boulangerie. Il est recommandé de ne pas introduire les cartons au niveau de ce local.
</t>
  </si>
  <si>
    <t>Le quai de réception n'était pas protégé par un préau.</t>
  </si>
  <si>
    <t>Le sol au niveau de la porte de la réception était fortement abîmé.</t>
  </si>
  <si>
    <t>Le revêtement du sol était écaillé.</t>
  </si>
  <si>
    <t>Température mesurée: 6,6°C.</t>
  </si>
  <si>
    <t>Hygrométrie mesurée: 52%.Correcte.</t>
  </si>
  <si>
    <t>Meubles des produits de charcuterie LS :
Température affichée: 6°C
Température mesurée : 5,4°C
Meuble des yaourts:
Température mesurée: 2,8°C.</t>
  </si>
  <si>
    <t>Certains afficheurs des meubles étaient non fonctionnels.</t>
  </si>
  <si>
    <t>Le système d'aspiration des vapeurs n'était pas relié au four ,au niveau de la boulangerie .</t>
  </si>
  <si>
    <t>Veuillez assurer un moyen d'extraction au niveau de la boulangerie.</t>
  </si>
  <si>
    <t>Température mesurée : 7,6°C</t>
  </si>
  <si>
    <t>Pas de produits exposés le jour de l'audit.</t>
  </si>
  <si>
    <t>Température mesurée : 1,4°C</t>
  </si>
  <si>
    <t>Le meuble d'exposition des produits à température ambiante n'était pas protégé en totalité.</t>
  </si>
  <si>
    <t>Le four au niveau du stand était non fonctionnel car la plaque était fissuré. De ce fait ,les produits sont cuits au niveau du four du terminal de cuisson.</t>
  </si>
  <si>
    <t>Procéder à la réparation de ce dispositif.</t>
  </si>
  <si>
    <t>Meuble froid d'exposition :
Température affichée : 5,2°C
Température mesurée : 8,5°C</t>
  </si>
  <si>
    <t>Température mesurée : 3,4°C</t>
  </si>
  <si>
    <t>Le meuble d'exposition des fromages présentait des traces de rouilles .
L'afficheur de température était non fonctionnel.</t>
  </si>
  <si>
    <t>Température mesurée : 1,4°C.</t>
  </si>
  <si>
    <t>L'afficheur de température n'était pas fonctionnel.</t>
  </si>
  <si>
    <t>Le carrelage était usé.</t>
  </si>
  <si>
    <t>Le distributeur de savon au niveau des sanitaires des femmes était non fonctionnel.</t>
  </si>
  <si>
    <t>Absence de four à micro-ondes .</t>
  </si>
  <si>
    <t>Le réfrigérateur n'était pas fonctionnel.</t>
  </si>
  <si>
    <t>La porte de la réception manquait d'étanchéité.</t>
  </si>
  <si>
    <t>Absence de local de déchets .</t>
  </si>
  <si>
    <t>Absence de presse des cartons.</t>
  </si>
  <si>
    <t>Présence de traces de rouilles au niveau du meuble d'exposition des fromages.</t>
  </si>
  <si>
    <t>Le pinceau utilisé pour la dorure était usé, de ce fait les poils risquent de se détacher et de les retrouver sur les produits .Il st nécessaire de fournir un nouveau pinceau.</t>
  </si>
  <si>
    <t>Derniers prélèvements datent du 09/04/2018;Conformes.</t>
  </si>
  <si>
    <t xml:space="preserve">Utilisation correcte des cadenciers de cuisson et de fabrication </t>
  </si>
  <si>
    <t>Derniers prélèvements effectuée le 09/04: conformes.</t>
  </si>
  <si>
    <t>Le meuble d'exposition des fromages était usé et présentait des traces de rouille. De plus, la grille d'aération manquait de propreté.
Accumulation de souillures dans le coin interne du côté du meuble d'exposition des produits e charcuterie.Renforcer le nettoyage à ce niveau.</t>
  </si>
  <si>
    <t>Les derniers prélèvements dataient du 09/04;Conformes.</t>
  </si>
  <si>
    <t>Les abats de volailles étaient déposés dans un récipient en verre. Prévoir un égouttoir pour l'exposition de ces produits.</t>
  </si>
  <si>
    <t>Derniers prélèvements effectués le 09/04:Présence de Salmonelles au niveau du produit:cuisse de poulet.Une analyse de causes et un plan d'action a été mis en place par le service qualité.</t>
  </si>
  <si>
    <t>Les dattes exposés au niveau du meuble IVème gamme étaient non balisées.Renforcer le contrôle à ce niveau.</t>
  </si>
  <si>
    <t>Les étagères de stockage étaient accolées aux murs ,ce qui rend le contrôle derrière ces éléments ainsi que les opérations de nettoyage difficils.</t>
  </si>
  <si>
    <t>3 boites de conserves : tomates double concentrées de la marque Sticap étaient fortement cabossées. Renforcer le contrôle à ce niveau.</t>
  </si>
  <si>
    <t>Les dernières analyses du laboratoire dataient de mars 2018,mais les certificats d'aptitudes n'étaient pas encore délivrés.</t>
  </si>
  <si>
    <t>Absence de local poubelle et de bennes. Les déchets provenant du magasin étaient amenés dans une décharge au coin de la rue.</t>
  </si>
  <si>
    <t>Le sol de la réserve était abîmé et crevassé à plusieurs niveaux.</t>
  </si>
  <si>
    <t>Veuillez protéger le meuble d'exposition.</t>
  </si>
  <si>
    <t>Le carrelage au niveau stand était abimé sur plusieurs niveaux.</t>
  </si>
  <si>
    <t>Fournir une copie des certificats de salubrité au niveau du stand.</t>
  </si>
  <si>
    <t>Veuillez prévoir un espace  entres les murs et les meubles de stockage.</t>
  </si>
  <si>
    <t>L'armoire UV n'était pas correctement fonctionnelle.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</si>
</sst>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2" borderId="7" xfId="0" applyFont="1" applyFill="1" applyBorder="1" applyAlignment="1" applyProtection="1">
      <alignment wrapText="1"/>
      <protection locked="0"/>
    </xf>
    <xf numFmtId="0" fontId="14" fillId="0" borderId="1" xfId="0" applyFont="1" applyFill="1" applyBorder="1" applyAlignment="1" applyProtection="1">
      <alignment horizontal="left" vertical="top" wrapText="1"/>
      <protection locked="0"/>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19983128"/>
        <c:axId val="419984696"/>
      </c:barChart>
      <c:catAx>
        <c:axId val="419983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84696"/>
        <c:crosses val="autoZero"/>
        <c:auto val="1"/>
        <c:lblAlgn val="ctr"/>
        <c:lblOffset val="100"/>
        <c:noMultiLvlLbl val="0"/>
      </c:catAx>
      <c:valAx>
        <c:axId val="419984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83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19963528"/>
        <c:axId val="419960392"/>
      </c:barChart>
      <c:catAx>
        <c:axId val="419963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0392"/>
        <c:crosses val="autoZero"/>
        <c:auto val="1"/>
        <c:lblAlgn val="ctr"/>
        <c:lblOffset val="100"/>
        <c:noMultiLvlLbl val="0"/>
      </c:catAx>
      <c:valAx>
        <c:axId val="419960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3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19961176"/>
        <c:axId val="419961960"/>
      </c:barChart>
      <c:catAx>
        <c:axId val="419961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1960"/>
        <c:crosses val="autoZero"/>
        <c:auto val="1"/>
        <c:lblAlgn val="ctr"/>
        <c:lblOffset val="100"/>
        <c:noMultiLvlLbl val="0"/>
      </c:catAx>
      <c:valAx>
        <c:axId val="419961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1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19963920"/>
        <c:axId val="419965096"/>
      </c:barChart>
      <c:catAx>
        <c:axId val="41996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5096"/>
        <c:crosses val="autoZero"/>
        <c:auto val="1"/>
        <c:lblAlgn val="ctr"/>
        <c:lblOffset val="100"/>
        <c:noMultiLvlLbl val="0"/>
      </c:catAx>
      <c:valAx>
        <c:axId val="419965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0.8571428571428571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19966664"/>
        <c:axId val="419967448"/>
      </c:barChart>
      <c:catAx>
        <c:axId val="419966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7448"/>
        <c:crosses val="autoZero"/>
        <c:auto val="1"/>
        <c:lblAlgn val="ctr"/>
        <c:lblOffset val="100"/>
        <c:noMultiLvlLbl val="0"/>
      </c:catAx>
      <c:valAx>
        <c:axId val="419967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6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19967840"/>
        <c:axId val="419974504"/>
      </c:barChart>
      <c:catAx>
        <c:axId val="41996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74504"/>
        <c:crosses val="autoZero"/>
        <c:auto val="1"/>
        <c:lblAlgn val="ctr"/>
        <c:lblOffset val="100"/>
        <c:noMultiLvlLbl val="0"/>
      </c:catAx>
      <c:valAx>
        <c:axId val="419974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0.94811320754716977</c:v>
                </c:pt>
                <c:pt idx="1">
                  <c:v>0.81958762886597936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19968232"/>
        <c:axId val="419972544"/>
      </c:barChart>
      <c:catAx>
        <c:axId val="419968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72544"/>
        <c:crosses val="autoZero"/>
        <c:auto val="1"/>
        <c:lblAlgn val="ctr"/>
        <c:lblOffset val="100"/>
        <c:noMultiLvlLbl val="0"/>
      </c:catAx>
      <c:valAx>
        <c:axId val="41997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8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0.98523985239852396</c:v>
                </c:pt>
                <c:pt idx="1">
                  <c:v>0.94573643410852715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19978424"/>
        <c:axId val="419978816"/>
      </c:barChart>
      <c:catAx>
        <c:axId val="419978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78816"/>
        <c:crosses val="autoZero"/>
        <c:auto val="1"/>
        <c:lblAlgn val="ctr"/>
        <c:lblOffset val="100"/>
        <c:noMultiLvlLbl val="0"/>
      </c:catAx>
      <c:valAx>
        <c:axId val="41997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78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0.96667652997284681</c:v>
                </c:pt>
                <c:pt idx="1">
                  <c:v>0.88266203148725331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19974112"/>
        <c:axId val="419968624"/>
        <c:extLst xmlns:c16r2="http://schemas.microsoft.com/office/drawing/2015/06/chart"/>
      </c:barChart>
      <c:catAx>
        <c:axId val="4199741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8624"/>
        <c:crosses val="autoZero"/>
        <c:auto val="1"/>
        <c:lblAlgn val="ctr"/>
        <c:lblOffset val="100"/>
        <c:noMultiLvlLbl val="0"/>
      </c:catAx>
      <c:valAx>
        <c:axId val="4199686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997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19971760"/>
        <c:axId val="419973720"/>
        <c:extLst xmlns:c16r2="http://schemas.microsoft.com/office/drawing/2015/06/chart"/>
      </c:barChart>
      <c:catAx>
        <c:axId val="41997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73720"/>
        <c:crosses val="autoZero"/>
        <c:auto val="1"/>
        <c:lblAlgn val="ctr"/>
        <c:lblOffset val="100"/>
        <c:noMultiLvlLbl val="0"/>
      </c:catAx>
      <c:valAx>
        <c:axId val="419973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997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19955688"/>
        <c:axId val="419958040"/>
      </c:barChart>
      <c:catAx>
        <c:axId val="419955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8040"/>
        <c:crosses val="autoZero"/>
        <c:auto val="1"/>
        <c:lblAlgn val="ctr"/>
        <c:lblOffset val="100"/>
        <c:noMultiLvlLbl val="0"/>
      </c:catAx>
      <c:valAx>
        <c:axId val="419958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55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0.95714285714285718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19956864"/>
        <c:axId val="419961568"/>
      </c:barChart>
      <c:catAx>
        <c:axId val="41995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1568"/>
        <c:crosses val="autoZero"/>
        <c:auto val="1"/>
        <c:lblAlgn val="ctr"/>
        <c:lblOffset val="100"/>
        <c:noMultiLvlLbl val="0"/>
      </c:catAx>
      <c:valAx>
        <c:axId val="41996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5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0.95161290322580649</c:v>
                </c:pt>
                <c:pt idx="1">
                  <c:v>0.93548387096774188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19966272"/>
        <c:axId val="419965488"/>
      </c:barChart>
      <c:catAx>
        <c:axId val="41996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65488"/>
        <c:crosses val="autoZero"/>
        <c:auto val="1"/>
        <c:lblAlgn val="ctr"/>
        <c:lblOffset val="100"/>
        <c:noMultiLvlLbl val="0"/>
      </c:catAx>
      <c:valAx>
        <c:axId val="41996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0.97435897435897434</c:v>
                </c:pt>
                <c:pt idx="1">
                  <c:v>0.94444444444444442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19956080"/>
        <c:axId val="419959216"/>
      </c:barChart>
      <c:catAx>
        <c:axId val="41995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9216"/>
        <c:crosses val="autoZero"/>
        <c:auto val="1"/>
        <c:lblAlgn val="ctr"/>
        <c:lblOffset val="100"/>
        <c:noMultiLvlLbl val="0"/>
      </c:catAx>
      <c:valAx>
        <c:axId val="41995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5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19963136"/>
        <c:axId val="419954512"/>
      </c:barChart>
      <c:catAx>
        <c:axId val="41996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4512"/>
        <c:crosses val="autoZero"/>
        <c:auto val="1"/>
        <c:lblAlgn val="ctr"/>
        <c:lblOffset val="100"/>
        <c:noMultiLvlLbl val="0"/>
      </c:catAx>
      <c:valAx>
        <c:axId val="419954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19955296"/>
        <c:axId val="419957648"/>
      </c:barChart>
      <c:catAx>
        <c:axId val="419955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7648"/>
        <c:crosses val="autoZero"/>
        <c:auto val="1"/>
        <c:lblAlgn val="ctr"/>
        <c:lblOffset val="100"/>
        <c:noMultiLvlLbl val="0"/>
      </c:catAx>
      <c:valAx>
        <c:axId val="41995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55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0.88235294117647056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19956472"/>
        <c:axId val="419958432"/>
      </c:barChart>
      <c:catAx>
        <c:axId val="419956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8432"/>
        <c:crosses val="autoZero"/>
        <c:auto val="1"/>
        <c:lblAlgn val="ctr"/>
        <c:lblOffset val="100"/>
        <c:noMultiLvlLbl val="0"/>
      </c:catAx>
      <c:valAx>
        <c:axId val="41995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56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19964704"/>
        <c:axId val="419954120"/>
      </c:barChart>
      <c:catAx>
        <c:axId val="41996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954120"/>
        <c:crosses val="autoZero"/>
        <c:auto val="1"/>
        <c:lblAlgn val="ctr"/>
        <c:lblOffset val="100"/>
        <c:noMultiLvlLbl val="0"/>
      </c:catAx>
      <c:valAx>
        <c:axId val="419954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96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M12" sqref="M12"/>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420</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Jarzouna</v>
      </c>
    </row>
    <row r="24" spans="1:11" ht="33" customHeight="1" x14ac:dyDescent="0.25">
      <c r="A24" s="86" t="s">
        <v>328</v>
      </c>
      <c r="B24" s="302">
        <f>AVERAGE('A1 Exploitation'!D549,'A1 Technique'!D199)</f>
        <v>0.96667652997284681</v>
      </c>
      <c r="C24" s="302"/>
      <c r="D24" s="78"/>
      <c r="E24" s="78"/>
      <c r="F24" s="78"/>
      <c r="G24" s="78"/>
      <c r="H24" s="78"/>
      <c r="I24" s="78"/>
    </row>
    <row r="25" spans="1:11" ht="33" customHeight="1" x14ac:dyDescent="0.25">
      <c r="A25" s="85" t="s">
        <v>329</v>
      </c>
      <c r="B25" s="302">
        <f>AVERAGE('A2 Exploitation'!D549,'A2 Technique'!D199)</f>
        <v>0.88266203148725331</v>
      </c>
      <c r="C25" s="302"/>
      <c r="D25" s="78"/>
      <c r="E25" s="78"/>
      <c r="F25" s="78"/>
      <c r="G25" s="78"/>
      <c r="H25" s="78"/>
      <c r="I25" s="78"/>
    </row>
    <row r="26" spans="1:11" ht="33" customHeight="1" x14ac:dyDescent="0.25">
      <c r="A26" s="86" t="s">
        <v>330</v>
      </c>
      <c r="B26" s="302">
        <f>AVERAGE('A3 Exploitation'!D549,'A3 Technique'!D199)</f>
        <v>0</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Jarzouna</v>
      </c>
    </row>
    <row r="34" spans="1:10" ht="33" customHeight="1" x14ac:dyDescent="0.25">
      <c r="A34" s="86" t="s">
        <v>328</v>
      </c>
      <c r="B34" s="302">
        <f>'A1 Exploitation'!D549</f>
        <v>0.98523985239852396</v>
      </c>
      <c r="C34" s="302"/>
      <c r="D34" s="78"/>
      <c r="E34" s="78"/>
      <c r="F34" s="78"/>
      <c r="G34" s="78"/>
      <c r="H34" s="78"/>
      <c r="I34" s="78"/>
    </row>
    <row r="35" spans="1:10" ht="33" customHeight="1" x14ac:dyDescent="0.25">
      <c r="A35" s="85" t="s">
        <v>329</v>
      </c>
      <c r="B35" s="302">
        <f>'A2 Exploitation'!D549</f>
        <v>0.94573643410852715</v>
      </c>
      <c r="C35" s="302"/>
      <c r="D35" s="78"/>
      <c r="E35" s="78"/>
      <c r="F35" s="78"/>
      <c r="G35" s="78"/>
      <c r="H35" s="78"/>
      <c r="I35" s="78"/>
    </row>
    <row r="36" spans="1:10" ht="33" customHeight="1" x14ac:dyDescent="0.25">
      <c r="A36" s="86" t="s">
        <v>330</v>
      </c>
      <c r="B36" s="302">
        <f>'A3 Exploitation'!D549</f>
        <v>0</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Jarzouna</v>
      </c>
    </row>
    <row r="43" spans="1:10" ht="33" customHeight="1" x14ac:dyDescent="0.25">
      <c r="A43" s="86" t="s">
        <v>328</v>
      </c>
      <c r="B43" s="302">
        <f>AVERAGE('A1 Exploitation'!D547, 'A1 Technique'!D197)</f>
        <v>0.5</v>
      </c>
      <c r="C43" s="302"/>
      <c r="D43" s="78"/>
      <c r="E43" s="78"/>
      <c r="F43" s="78"/>
      <c r="G43" s="78"/>
      <c r="H43" s="78"/>
      <c r="I43" s="78"/>
    </row>
    <row r="44" spans="1:10" ht="33" customHeight="1" x14ac:dyDescent="0.25">
      <c r="A44" s="85" t="s">
        <v>329</v>
      </c>
      <c r="B44" s="302">
        <f>AVERAGE('A2 Exploitation'!D547, 'A2 Technique'!D197)</f>
        <v>0.5</v>
      </c>
      <c r="C44" s="302"/>
      <c r="D44" s="78"/>
      <c r="E44" s="78"/>
      <c r="F44" s="78"/>
      <c r="G44" s="78"/>
      <c r="H44" s="78"/>
      <c r="I44" s="78"/>
    </row>
    <row r="45" spans="1:10" ht="33" customHeight="1" x14ac:dyDescent="0.25">
      <c r="A45" s="86" t="s">
        <v>330</v>
      </c>
      <c r="B45" s="302" t="e">
        <f>AVERAGE('A3 Exploitation'!D547, 'A3 Technique'!D197)</f>
        <v>#DIV/0!</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Jarzouna</v>
      </c>
    </row>
    <row r="52" spans="1:10" ht="33" customHeight="1" x14ac:dyDescent="0.25">
      <c r="A52" s="86" t="s">
        <v>328</v>
      </c>
      <c r="B52" s="304">
        <f>'A1 Exploitation'!D46</f>
        <v>0.9375</v>
      </c>
      <c r="C52" s="304"/>
      <c r="D52" s="78"/>
      <c r="E52" s="78"/>
      <c r="F52" s="78"/>
      <c r="G52" s="78"/>
      <c r="H52" s="78"/>
      <c r="I52" s="78"/>
    </row>
    <row r="53" spans="1:10" ht="33" customHeight="1" x14ac:dyDescent="0.25">
      <c r="A53" s="85" t="s">
        <v>329</v>
      </c>
      <c r="B53" s="304">
        <f>'A2 Exploitation'!D46</f>
        <v>1</v>
      </c>
      <c r="C53" s="304"/>
      <c r="D53" s="78"/>
      <c r="E53" s="78"/>
      <c r="F53" s="78"/>
      <c r="G53" s="78"/>
      <c r="H53" s="78"/>
      <c r="I53" s="78"/>
    </row>
    <row r="54" spans="1:10" ht="33" customHeight="1" x14ac:dyDescent="0.25">
      <c r="A54" s="86" t="s">
        <v>330</v>
      </c>
      <c r="B54" s="304">
        <f>'A3 Exploitation'!D46</f>
        <v>0</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Jarzouna</v>
      </c>
    </row>
    <row r="61" spans="1:10" ht="33" customHeight="1" x14ac:dyDescent="0.25">
      <c r="A61" s="86" t="s">
        <v>328</v>
      </c>
      <c r="B61" s="302">
        <f>'A1 Exploitation'!D103</f>
        <v>1</v>
      </c>
      <c r="C61" s="302"/>
      <c r="D61" s="78"/>
      <c r="E61" s="78"/>
      <c r="F61" s="78"/>
      <c r="G61" s="78"/>
      <c r="H61" s="78"/>
      <c r="I61" s="78"/>
    </row>
    <row r="62" spans="1:10" ht="33" customHeight="1" x14ac:dyDescent="0.25">
      <c r="A62" s="85" t="s">
        <v>329</v>
      </c>
      <c r="B62" s="302">
        <f>'A2 Exploitation'!D103</f>
        <v>0.9285714285714286</v>
      </c>
      <c r="C62" s="302"/>
      <c r="D62" s="78"/>
      <c r="E62" s="78"/>
      <c r="F62" s="78"/>
      <c r="G62" s="78"/>
      <c r="H62" s="78"/>
      <c r="I62" s="78"/>
    </row>
    <row r="63" spans="1:10" ht="33" customHeight="1" x14ac:dyDescent="0.25">
      <c r="A63" s="86" t="s">
        <v>330</v>
      </c>
      <c r="B63" s="302">
        <f>'A3 Exploitation'!D103</f>
        <v>0</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Jarzouna</v>
      </c>
    </row>
    <row r="70" spans="1:10" ht="33" customHeight="1" x14ac:dyDescent="0.25">
      <c r="A70" s="86" t="s">
        <v>328</v>
      </c>
      <c r="B70" s="302">
        <f>'A1 Exploitation'!D158</f>
        <v>0.98571428571428577</v>
      </c>
      <c r="C70" s="302"/>
      <c r="D70" s="78"/>
      <c r="E70" s="78"/>
      <c r="F70" s="78"/>
      <c r="G70" s="78"/>
      <c r="H70" s="78"/>
      <c r="I70" s="78"/>
    </row>
    <row r="71" spans="1:10" ht="33" customHeight="1" x14ac:dyDescent="0.25">
      <c r="A71" s="85" t="s">
        <v>329</v>
      </c>
      <c r="B71" s="302">
        <f>'A2 Exploitation'!D158</f>
        <v>0.95714285714285718</v>
      </c>
      <c r="C71" s="302"/>
      <c r="D71" s="78"/>
      <c r="E71" s="78"/>
      <c r="F71" s="78"/>
      <c r="G71" s="78"/>
      <c r="H71" s="78"/>
      <c r="I71" s="78"/>
    </row>
    <row r="72" spans="1:10" ht="33" customHeight="1" x14ac:dyDescent="0.25">
      <c r="A72" s="86" t="s">
        <v>330</v>
      </c>
      <c r="B72" s="302">
        <f>'A3 Exploitation'!D158</f>
        <v>0</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Jarzouna</v>
      </c>
    </row>
    <row r="79" spans="1:10" ht="33" customHeight="1" x14ac:dyDescent="0.25">
      <c r="A79" s="86" t="s">
        <v>328</v>
      </c>
      <c r="B79" s="302">
        <f>'A1 Exploitation'!D205</f>
        <v>0.95161290322580649</v>
      </c>
      <c r="C79" s="302"/>
      <c r="D79" s="78"/>
      <c r="E79" s="78"/>
      <c r="F79" s="78"/>
      <c r="G79" s="78"/>
      <c r="H79" s="78"/>
      <c r="I79" s="78"/>
    </row>
    <row r="80" spans="1:10" ht="33" customHeight="1" x14ac:dyDescent="0.25">
      <c r="A80" s="85" t="s">
        <v>329</v>
      </c>
      <c r="B80" s="302">
        <f>'A2 Exploitation'!D205</f>
        <v>0.93548387096774188</v>
      </c>
      <c r="C80" s="302"/>
      <c r="D80" s="78"/>
      <c r="E80" s="78"/>
      <c r="F80" s="78"/>
      <c r="G80" s="78"/>
      <c r="H80" s="78"/>
      <c r="I80" s="78"/>
    </row>
    <row r="81" spans="1:10" ht="33" customHeight="1" x14ac:dyDescent="0.25">
      <c r="A81" s="86" t="s">
        <v>330</v>
      </c>
      <c r="B81" s="302">
        <f>'A3 Exploitation'!D205</f>
        <v>0</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Jarzouna</v>
      </c>
    </row>
    <row r="88" spans="1:10" ht="33" customHeight="1" x14ac:dyDescent="0.25">
      <c r="A88" s="86" t="s">
        <v>328</v>
      </c>
      <c r="B88" s="302">
        <f>'A1 Exploitation'!D266</f>
        <v>0.97435897435897434</v>
      </c>
      <c r="C88" s="302"/>
      <c r="D88" s="78"/>
      <c r="E88" s="78"/>
      <c r="F88" s="78"/>
      <c r="G88" s="78"/>
      <c r="H88" s="78"/>
      <c r="I88" s="78"/>
    </row>
    <row r="89" spans="1:10" ht="33" customHeight="1" x14ac:dyDescent="0.25">
      <c r="A89" s="85" t="s">
        <v>329</v>
      </c>
      <c r="B89" s="302">
        <f>'A2 Exploitation'!D266</f>
        <v>0.94444444444444442</v>
      </c>
      <c r="C89" s="302"/>
      <c r="D89" s="78"/>
      <c r="E89" s="78"/>
      <c r="F89" s="78"/>
      <c r="G89" s="78"/>
      <c r="H89" s="78"/>
      <c r="I89" s="78"/>
    </row>
    <row r="90" spans="1:10" ht="33" customHeight="1" x14ac:dyDescent="0.25">
      <c r="A90" s="86" t="s">
        <v>330</v>
      </c>
      <c r="B90" s="302">
        <f>'A3 Exploitation'!D266</f>
        <v>0</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Jarzouna</v>
      </c>
    </row>
    <row r="97" spans="1:10" ht="33" customHeight="1" x14ac:dyDescent="0.25">
      <c r="A97" s="86" t="s">
        <v>328</v>
      </c>
      <c r="B97" s="302" t="e">
        <f>'A1 Exploitation'!D318</f>
        <v>#DIV/0!</v>
      </c>
      <c r="C97" s="302"/>
      <c r="D97" s="78"/>
      <c r="E97" s="78"/>
      <c r="F97" s="78"/>
      <c r="G97" s="78"/>
      <c r="H97" s="78"/>
      <c r="I97" s="78"/>
    </row>
    <row r="98" spans="1:10" ht="33" customHeight="1" x14ac:dyDescent="0.25">
      <c r="A98" s="85" t="s">
        <v>329</v>
      </c>
      <c r="B98" s="302" t="e">
        <f>'A2 Exploitation'!D318</f>
        <v>#DIV/0!</v>
      </c>
      <c r="C98" s="302"/>
      <c r="D98" s="78"/>
      <c r="E98" s="78"/>
      <c r="F98" s="78"/>
      <c r="G98" s="78"/>
      <c r="H98" s="78"/>
      <c r="I98" s="78"/>
    </row>
    <row r="99" spans="1:10" ht="33" customHeight="1" x14ac:dyDescent="0.25">
      <c r="A99" s="86" t="s">
        <v>330</v>
      </c>
      <c r="B99" s="302">
        <f>'A3 Exploitation'!D318</f>
        <v>0</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Jarzouna</v>
      </c>
    </row>
    <row r="106" spans="1:10" ht="33" customHeight="1" x14ac:dyDescent="0.25">
      <c r="A106" s="86" t="s">
        <v>328</v>
      </c>
      <c r="B106" s="302">
        <f>'A1 Exploitation'!D358</f>
        <v>1</v>
      </c>
      <c r="C106" s="302"/>
      <c r="D106" s="78"/>
      <c r="E106" s="78"/>
      <c r="F106" s="78"/>
      <c r="G106" s="78"/>
      <c r="H106" s="78"/>
      <c r="I106" s="78"/>
    </row>
    <row r="107" spans="1:10" ht="33" customHeight="1" x14ac:dyDescent="0.25">
      <c r="A107" s="85" t="s">
        <v>329</v>
      </c>
      <c r="B107" s="302">
        <f>'A2 Exploitation'!D358</f>
        <v>0.97916666666666663</v>
      </c>
      <c r="C107" s="302"/>
      <c r="D107" s="78"/>
      <c r="E107" s="78"/>
      <c r="F107" s="78"/>
      <c r="G107" s="78"/>
      <c r="H107" s="78"/>
      <c r="I107" s="78"/>
    </row>
    <row r="108" spans="1:10" ht="33" customHeight="1" x14ac:dyDescent="0.25">
      <c r="A108" s="86" t="s">
        <v>330</v>
      </c>
      <c r="B108" s="302">
        <f>'A3 Exploitation'!D358</f>
        <v>0</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Jarzouna</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0.88235294117647056</v>
      </c>
      <c r="C116" s="302"/>
      <c r="D116" s="78"/>
      <c r="E116" s="78"/>
      <c r="F116" s="78"/>
      <c r="G116" s="78"/>
      <c r="H116" s="78"/>
      <c r="I116" s="78"/>
    </row>
    <row r="117" spans="1:10" ht="33" customHeight="1" x14ac:dyDescent="0.25">
      <c r="A117" s="86" t="s">
        <v>330</v>
      </c>
      <c r="B117" s="302">
        <f>'A3 Exploitation'!D391</f>
        <v>0</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Jarzouna</v>
      </c>
    </row>
    <row r="124" spans="1:10" ht="33" customHeight="1" x14ac:dyDescent="0.25">
      <c r="A124" s="86" t="s">
        <v>328</v>
      </c>
      <c r="B124" s="302">
        <f>'A1 Exploitation'!D444</f>
        <v>1</v>
      </c>
      <c r="C124" s="302"/>
      <c r="D124" s="78"/>
      <c r="E124" s="78"/>
      <c r="F124" s="78"/>
      <c r="G124" s="78"/>
      <c r="H124" s="78"/>
      <c r="I124" s="78"/>
    </row>
    <row r="125" spans="1:10" ht="33" customHeight="1" x14ac:dyDescent="0.25">
      <c r="A125" s="85" t="s">
        <v>329</v>
      </c>
      <c r="B125" s="302">
        <f>'A2 Exploitation'!D444</f>
        <v>0.9821428571428571</v>
      </c>
      <c r="C125" s="302"/>
      <c r="D125" s="78"/>
      <c r="E125" s="78"/>
      <c r="F125" s="78"/>
      <c r="G125" s="78"/>
      <c r="H125" s="78"/>
      <c r="I125" s="78"/>
    </row>
    <row r="126" spans="1:10" ht="33" customHeight="1" x14ac:dyDescent="0.25">
      <c r="A126" s="86" t="s">
        <v>330</v>
      </c>
      <c r="B126" s="302">
        <f>'A3 Exploitation'!D444</f>
        <v>0</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Jarzouna</v>
      </c>
    </row>
    <row r="133" spans="1:10" ht="33" customHeight="1" x14ac:dyDescent="0.25">
      <c r="A133" s="86" t="s">
        <v>328</v>
      </c>
      <c r="B133" s="302">
        <f>'A1 Exploitation'!D481</f>
        <v>1</v>
      </c>
      <c r="C133" s="302"/>
      <c r="D133" s="78"/>
      <c r="E133" s="78"/>
      <c r="F133" s="78"/>
      <c r="G133" s="78"/>
      <c r="H133" s="78"/>
      <c r="I133" s="78"/>
    </row>
    <row r="134" spans="1:10" ht="33" customHeight="1" x14ac:dyDescent="0.25">
      <c r="A134" s="85" t="s">
        <v>329</v>
      </c>
      <c r="B134" s="302">
        <f>'A2 Exploitation'!D481</f>
        <v>0.97619047619047616</v>
      </c>
      <c r="C134" s="302"/>
      <c r="D134" s="78"/>
      <c r="E134" s="78"/>
      <c r="F134" s="78"/>
      <c r="G134" s="78"/>
      <c r="H134" s="78"/>
      <c r="I134" s="78"/>
    </row>
    <row r="135" spans="1:10" ht="33" customHeight="1" x14ac:dyDescent="0.25">
      <c r="A135" s="86" t="s">
        <v>330</v>
      </c>
      <c r="B135" s="302">
        <f>'A3 Exploitation'!D481</f>
        <v>0</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Jarzouna</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0.9375</v>
      </c>
      <c r="C143" s="302"/>
      <c r="D143" s="78"/>
      <c r="E143" s="78"/>
      <c r="F143" s="78"/>
      <c r="G143" s="78"/>
      <c r="H143" s="78"/>
      <c r="I143" s="78"/>
    </row>
    <row r="144" spans="1:10" ht="33" customHeight="1" x14ac:dyDescent="0.25">
      <c r="A144" s="86" t="s">
        <v>330</v>
      </c>
      <c r="B144" s="302">
        <f>'A3 Exploitation'!D503</f>
        <v>0</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Jarzouna</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0.875</v>
      </c>
      <c r="C152" s="302"/>
      <c r="D152" s="78"/>
      <c r="E152" s="78"/>
      <c r="F152" s="78"/>
      <c r="G152" s="78"/>
      <c r="H152" s="78"/>
      <c r="I152" s="78"/>
    </row>
    <row r="153" spans="1:10" ht="33" customHeight="1" x14ac:dyDescent="0.25">
      <c r="A153" s="86" t="s">
        <v>330</v>
      </c>
      <c r="B153" s="302">
        <f>'A3 Exploitation'!D514</f>
        <v>0</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Jarzouna</v>
      </c>
    </row>
    <row r="161" spans="1:10" ht="33" customHeight="1" x14ac:dyDescent="0.25">
      <c r="A161" s="86" t="s">
        <v>328</v>
      </c>
      <c r="B161" s="302">
        <f>'A1 Exploitation'!D534</f>
        <v>1</v>
      </c>
      <c r="C161" s="302"/>
      <c r="D161" s="78"/>
      <c r="E161" s="78"/>
      <c r="F161" s="78"/>
      <c r="G161" s="78"/>
      <c r="H161" s="78"/>
      <c r="I161" s="78"/>
    </row>
    <row r="162" spans="1:10" ht="33" customHeight="1" x14ac:dyDescent="0.25">
      <c r="A162" s="85" t="s">
        <v>329</v>
      </c>
      <c r="B162" s="302">
        <f>'A2 Exploitation'!D534</f>
        <v>0.8571428571428571</v>
      </c>
      <c r="C162" s="302"/>
      <c r="D162" s="78"/>
      <c r="E162" s="78"/>
      <c r="F162" s="78"/>
      <c r="G162" s="78"/>
      <c r="H162" s="78"/>
      <c r="I162" s="78"/>
    </row>
    <row r="163" spans="1:10" ht="33" customHeight="1" x14ac:dyDescent="0.25">
      <c r="A163" s="86" t="s">
        <v>330</v>
      </c>
      <c r="B163" s="302">
        <f>'A3 Exploitation'!D534</f>
        <v>0</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Jarzouna</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0</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Jarzouna</v>
      </c>
    </row>
    <row r="179" spans="1:10" ht="33" customHeight="1" x14ac:dyDescent="0.25">
      <c r="A179" s="86" t="s">
        <v>328</v>
      </c>
      <c r="B179" s="302">
        <f>'A1 Technique'!D199</f>
        <v>0.94811320754716977</v>
      </c>
      <c r="C179" s="302"/>
    </row>
    <row r="180" spans="1:10" ht="33" customHeight="1" x14ac:dyDescent="0.25">
      <c r="A180" s="85" t="s">
        <v>329</v>
      </c>
      <c r="B180" s="302">
        <f>'A2 Technique'!D199</f>
        <v>0.81958762886597936</v>
      </c>
      <c r="C180" s="302"/>
    </row>
    <row r="181" spans="1:10" ht="33" customHeight="1" x14ac:dyDescent="0.25">
      <c r="A181" s="86" t="s">
        <v>330</v>
      </c>
      <c r="B181" s="302">
        <f>'A3 Technique'!D199</f>
        <v>0</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'A5 Exploitation'!A8:F8</f>
        <v>Jarzouna</v>
      </c>
      <c r="B7" s="309"/>
      <c r="C7" s="309"/>
      <c r="D7" s="309"/>
      <c r="E7" s="309"/>
      <c r="F7" s="309"/>
      <c r="G7" s="125"/>
    </row>
    <row r="8" spans="1:7" s="12" customFormat="1" ht="24" x14ac:dyDescent="0.45">
      <c r="A8" s="14" t="s">
        <v>42</v>
      </c>
      <c r="B8" s="332">
        <f>'A5 Exploitation'!B9:F9</f>
        <v>0</v>
      </c>
      <c r="C8" s="332"/>
      <c r="D8" s="332"/>
      <c r="E8" s="332"/>
      <c r="F8" s="332"/>
      <c r="G8" s="125"/>
    </row>
    <row r="9" spans="1:7" s="12" customFormat="1" ht="24" x14ac:dyDescent="0.45">
      <c r="A9" s="15" t="s">
        <v>44</v>
      </c>
      <c r="B9" s="333">
        <f>'A5 Exploitation'!B10:F10</f>
        <v>0</v>
      </c>
      <c r="C9" s="333"/>
      <c r="D9" s="333"/>
      <c r="E9" s="333"/>
      <c r="F9" s="333"/>
      <c r="G9" s="125"/>
    </row>
    <row r="10" spans="1:7" s="12" customFormat="1" ht="24" x14ac:dyDescent="0.45">
      <c r="A10" s="14" t="s">
        <v>43</v>
      </c>
      <c r="B10" s="330">
        <f>'A5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'A6 Exploitation'!A8:F8</f>
        <v>Jarzouna</v>
      </c>
      <c r="B7" s="309"/>
      <c r="C7" s="309"/>
      <c r="D7" s="309"/>
      <c r="E7" s="309"/>
      <c r="F7" s="309"/>
      <c r="G7" s="125"/>
    </row>
    <row r="8" spans="1:7" s="12" customFormat="1" ht="24" x14ac:dyDescent="0.45">
      <c r="A8" s="14" t="s">
        <v>42</v>
      </c>
      <c r="B8" s="332">
        <f>'A6 Exploitation'!B9:F9</f>
        <v>0</v>
      </c>
      <c r="C8" s="332"/>
      <c r="D8" s="332"/>
      <c r="E8" s="332"/>
      <c r="F8" s="332"/>
      <c r="G8" s="125"/>
    </row>
    <row r="9" spans="1:7" s="12" customFormat="1" ht="24" x14ac:dyDescent="0.45">
      <c r="A9" s="15" t="s">
        <v>44</v>
      </c>
      <c r="B9" s="333">
        <f>'A6 Exploitation'!B10:F10</f>
        <v>0</v>
      </c>
      <c r="C9" s="333"/>
      <c r="D9" s="333"/>
      <c r="E9" s="333"/>
      <c r="F9" s="333"/>
      <c r="G9" s="125"/>
    </row>
    <row r="10" spans="1:7" s="12" customFormat="1" ht="24" x14ac:dyDescent="0.45">
      <c r="A10" s="14" t="s">
        <v>43</v>
      </c>
      <c r="B10" s="330">
        <f>'A6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178" sqref="F178"/>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t="s">
        <v>409</v>
      </c>
      <c r="C9" s="310"/>
      <c r="D9" s="310"/>
      <c r="E9" s="310"/>
      <c r="F9" s="310"/>
      <c r="G9" s="125"/>
    </row>
    <row r="10" spans="1:7" ht="24" x14ac:dyDescent="0.45">
      <c r="A10" s="15" t="s">
        <v>44</v>
      </c>
      <c r="B10" s="311" t="s">
        <v>424</v>
      </c>
      <c r="C10" s="311"/>
      <c r="D10" s="311"/>
      <c r="E10" s="311"/>
      <c r="F10" s="311"/>
      <c r="G10" s="125"/>
    </row>
    <row r="11" spans="1:7" ht="24" x14ac:dyDescent="0.45">
      <c r="A11" s="14" t="s">
        <v>43</v>
      </c>
      <c r="B11" s="306">
        <v>43159</v>
      </c>
      <c r="C11" s="306"/>
      <c r="D11" s="306"/>
      <c r="E11" s="306"/>
      <c r="F11" s="306"/>
      <c r="G11" s="125"/>
    </row>
    <row r="12" spans="1:7" ht="24" x14ac:dyDescent="0.45">
      <c r="A12" s="14" t="s">
        <v>239</v>
      </c>
      <c r="B12" s="312">
        <f>D549</f>
        <v>0.98523985239852396</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ht="49.5" x14ac:dyDescent="0.3">
      <c r="A24" s="55" t="s">
        <v>264</v>
      </c>
      <c r="B24" s="130">
        <v>1</v>
      </c>
      <c r="C24" s="131"/>
      <c r="D24" s="127" t="s">
        <v>418</v>
      </c>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95" t="s">
        <v>419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t="s">
        <v>410</v>
      </c>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17.25" customHeight="1" x14ac:dyDescent="0.3">
      <c r="A135" s="8" t="s">
        <v>75</v>
      </c>
      <c r="B135" s="130">
        <v>2</v>
      </c>
      <c r="C135" s="130"/>
      <c r="D135" s="95"/>
      <c r="E135" s="94"/>
      <c r="F135" s="204"/>
      <c r="G135" s="127"/>
    </row>
    <row r="136" spans="1:7" ht="54.75" customHeight="1" x14ac:dyDescent="0.3">
      <c r="A136" s="70" t="s">
        <v>178</v>
      </c>
      <c r="B136" s="130">
        <v>1</v>
      </c>
      <c r="C136" s="130"/>
      <c r="D136" s="151" t="s">
        <v>408</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425</v>
      </c>
      <c r="E176" s="94"/>
      <c r="F176" s="204"/>
    </row>
    <row r="177" spans="1:7" x14ac:dyDescent="0.3">
      <c r="A177" s="4" t="s">
        <v>122</v>
      </c>
      <c r="B177" s="130">
        <v>2</v>
      </c>
      <c r="C177" s="130"/>
      <c r="D177" s="113"/>
      <c r="E177" s="94"/>
      <c r="F177" s="204"/>
    </row>
    <row r="178" spans="1:7" ht="99" x14ac:dyDescent="0.3">
      <c r="A178" s="4" t="s">
        <v>59</v>
      </c>
      <c r="B178" s="130">
        <v>0</v>
      </c>
      <c r="C178" s="130"/>
      <c r="D178" s="157" t="s">
        <v>421</v>
      </c>
      <c r="E178" s="95" t="s">
        <v>413</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1</v>
      </c>
      <c r="C248" s="130"/>
      <c r="D248" s="137" t="s">
        <v>426</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412</v>
      </c>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1.75" customHeight="1" x14ac:dyDescent="0.3">
      <c r="A424" s="70" t="s">
        <v>266</v>
      </c>
      <c r="B424" s="130">
        <v>2</v>
      </c>
      <c r="C424" s="131"/>
      <c r="D424" s="116"/>
      <c r="E424" s="106"/>
      <c r="F424" s="204"/>
    </row>
    <row r="425" spans="1:16382" ht="31.5" customHeight="1" x14ac:dyDescent="0.3">
      <c r="A425" s="210" t="s">
        <v>105</v>
      </c>
      <c r="B425" s="130">
        <v>2</v>
      </c>
      <c r="C425" s="150" t="str">
        <f>IF(B425=0, -5, "0")</f>
        <v>0</v>
      </c>
      <c r="D425" s="29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v>2</v>
      </c>
      <c r="B435" s="323"/>
      <c r="C435" s="323"/>
      <c r="D435" s="323"/>
      <c r="E435" s="323"/>
      <c r="F435" s="323"/>
      <c r="G435" s="12"/>
    </row>
    <row r="436" spans="1:7" ht="36.7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43159</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534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0.98523985239852396</v>
      </c>
    </row>
  </sheetData>
  <sheetProtection algorithmName="SHA-512" hashValue="XZFSLPyfeGdKR9CzRmCN2VEOBmg6s1yeOB0TsmzmxQmjfjEoVjFxjDSadxcyDKzC1u5Juj6WIvXf8kdcnmNVHA==" saltValue="rsrOZJlODtBFMsxUjkOtW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472:B476 B29:B37 B53:B60 B65:B83 B39:B40 B95:B99 B110:B116 B121:B138 B88:B93 B149:B153 B165:B171 B143:B147 B196:B200 B212:B221 B226:B243 B176:B194 B257:B261 B273:B284 B248:B255 B309:B313 B325:B332 B289:B307 B337:B348 B377:B382 B350:B352 B398:B405 B410:B416 B421:B425 B430:B434 B384:B385 B365:B372 B451:B456 B436:B438 B488:B492 B461:B470 B496:B497 B509:B511 B520:B53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386 B512 B498 B439 B353"/>
  </dataValidations>
  <pageMargins left="0.7" right="0.7" top="0.75" bottom="0.75" header="0.3" footer="0.3"/>
  <pageSetup paperSize="9" scale="36" orientation="portrait" r:id="rId1"/>
  <rowBreaks count="5" manualBreakCount="5">
    <brk id="85" max="6" man="1"/>
    <brk id="174" max="6" man="1"/>
    <brk id="267" max="6" man="1"/>
    <brk id="374"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0" zoomScaleNormal="90" zoomScaleSheetLayoutView="90" workbookViewId="0">
      <selection activeCell="E196" sqref="E19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'A1 Exploitation'!A8:F8</f>
        <v>Jarzouna</v>
      </c>
      <c r="B7" s="309"/>
      <c r="C7" s="309"/>
      <c r="D7" s="309"/>
      <c r="E7" s="309"/>
      <c r="F7" s="309"/>
      <c r="G7" s="125"/>
    </row>
    <row r="8" spans="1:7" s="12" customFormat="1" ht="24" x14ac:dyDescent="0.45">
      <c r="A8" s="14" t="s">
        <v>42</v>
      </c>
      <c r="B8" s="332" t="str">
        <f>'A1 Exploitation'!B9:F9</f>
        <v xml:space="preserve">M Dhia MECHLAOUI </v>
      </c>
      <c r="C8" s="332"/>
      <c r="D8" s="332"/>
      <c r="E8" s="332"/>
      <c r="F8" s="332"/>
      <c r="G8" s="125"/>
    </row>
    <row r="9" spans="1:7" s="12" customFormat="1" ht="24" x14ac:dyDescent="0.45">
      <c r="A9" s="15" t="s">
        <v>44</v>
      </c>
      <c r="B9" s="333" t="str">
        <f>'A1 Exploitation'!B10:F10</f>
        <v>Directeur magasin et chefs rayons</v>
      </c>
      <c r="C9" s="333"/>
      <c r="D9" s="333"/>
      <c r="E9" s="333"/>
      <c r="F9" s="333"/>
      <c r="G9" s="125"/>
    </row>
    <row r="10" spans="1:7" s="12" customFormat="1" ht="24" x14ac:dyDescent="0.45">
      <c r="A10" s="14" t="s">
        <v>43</v>
      </c>
      <c r="B10" s="330">
        <f>'A1 Exploitation'!B11:F11</f>
        <v>43159</v>
      </c>
      <c r="C10" s="330"/>
      <c r="D10" s="330"/>
      <c r="E10" s="330"/>
      <c r="F10" s="330"/>
      <c r="G10" s="125"/>
    </row>
    <row r="11" spans="1:7" s="12" customFormat="1" ht="24" x14ac:dyDescent="0.45">
      <c r="A11" s="14" t="s">
        <v>294</v>
      </c>
      <c r="B11" s="334">
        <f>D199</f>
        <v>0.94811320754716977</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414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416</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5"/>
      <c r="E59" s="94"/>
      <c r="F59" s="94"/>
    </row>
    <row r="60" spans="1:7" ht="36" x14ac:dyDescent="0.35">
      <c r="A60" s="43" t="s">
        <v>221</v>
      </c>
      <c r="B60" s="94">
        <v>2</v>
      </c>
      <c r="C60" s="120" t="str">
        <f>IF(B60=0, -5, "0")</f>
        <v>0</v>
      </c>
      <c r="D60" s="95" t="s">
        <v>415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34</v>
      </c>
    </row>
    <row r="85" spans="1:7" x14ac:dyDescent="0.3">
      <c r="A85" s="335" t="s">
        <v>295</v>
      </c>
      <c r="B85" s="336"/>
      <c r="C85" s="337"/>
      <c r="D85" s="33">
        <f>D84/(COUNT(B67:C83)*2)</f>
        <v>1</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51" x14ac:dyDescent="0.4">
      <c r="A89" s="17" t="s">
        <v>272</v>
      </c>
      <c r="B89" s="110">
        <v>1</v>
      </c>
      <c r="C89" s="101"/>
      <c r="D89" s="95" t="s">
        <v>423</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22</v>
      </c>
    </row>
    <row r="134" spans="1:7" x14ac:dyDescent="0.3">
      <c r="A134" s="335" t="s">
        <v>295</v>
      </c>
      <c r="B134" s="336"/>
      <c r="C134" s="337"/>
      <c r="D134" s="32">
        <f>D133/(COUNT(B122:C132)*2)</f>
        <v>1</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5" t="s">
        <v>36</v>
      </c>
      <c r="B149" s="336"/>
      <c r="C149" s="337"/>
      <c r="D149" s="248">
        <f>SUM(B137:C148)</f>
        <v>0</v>
      </c>
    </row>
    <row r="150" spans="1:7" x14ac:dyDescent="0.3">
      <c r="A150" s="335" t="s">
        <v>295</v>
      </c>
      <c r="B150" s="336"/>
      <c r="C150" s="337"/>
      <c r="D150" s="33" t="e">
        <f>D149/(COUNT(B137:C148)*2)</f>
        <v>#DIV/0!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95" t="s">
        <v>417</v>
      </c>
      <c r="E156" s="95" t="s">
        <v>422</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9</v>
      </c>
    </row>
    <row r="162" spans="1:7" x14ac:dyDescent="0.3">
      <c r="A162" s="335" t="s">
        <v>295</v>
      </c>
      <c r="B162" s="336"/>
      <c r="C162" s="337"/>
      <c r="D162" s="33">
        <f>D161/(COUNT(B153:C160)*2)</f>
        <v>0.5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5" t="s">
        <v>36</v>
      </c>
      <c r="B169" s="336"/>
      <c r="C169" s="337"/>
      <c r="D169" s="248">
        <f>SUM(B165:C168)</f>
        <v>6</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10</v>
      </c>
    </row>
    <row r="187" spans="1:7" x14ac:dyDescent="0.3">
      <c r="A187" s="335" t="s">
        <v>295</v>
      </c>
      <c r="B187" s="336"/>
      <c r="C187" s="337"/>
      <c r="D187" s="33">
        <f>D186/(COUNT(B181:C185)*2)</f>
        <v>1</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5" t="s">
        <v>36</v>
      </c>
      <c r="B194" s="336"/>
      <c r="C194" s="337"/>
      <c r="D194" s="54">
        <f>SUM(B190:C193)</f>
        <v>4</v>
      </c>
    </row>
    <row r="195" spans="1:6" x14ac:dyDescent="0.3">
      <c r="A195" s="335" t="s">
        <v>295</v>
      </c>
      <c r="B195" s="336"/>
      <c r="C195" s="337"/>
      <c r="D195" s="33">
        <f>D194/(COUNT(B190:C193)*2)</f>
        <v>1</v>
      </c>
    </row>
    <row r="197" spans="1:6" ht="18" x14ac:dyDescent="0.35">
      <c r="A197" s="64" t="s">
        <v>246</v>
      </c>
      <c r="B197" s="63"/>
      <c r="C197" s="63"/>
      <c r="D197" s="293">
        <v>0</v>
      </c>
      <c r="E197" s="286"/>
      <c r="F197" s="287"/>
    </row>
    <row r="198" spans="1:6" ht="22.5" x14ac:dyDescent="0.3">
      <c r="A198" s="35" t="s">
        <v>322</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0.94811320754716977</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85" max="6" man="1"/>
    <brk id="163"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5" zoomScaleSheetLayoutView="85" workbookViewId="0">
      <selection activeCell="A3" sqref="A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t="s">
        <v>448</v>
      </c>
      <c r="C9" s="310"/>
      <c r="D9" s="310"/>
      <c r="E9" s="310"/>
      <c r="F9" s="310"/>
      <c r="G9" s="125"/>
    </row>
    <row r="10" spans="1:7" ht="24" x14ac:dyDescent="0.45">
      <c r="A10" s="15" t="s">
        <v>44</v>
      </c>
      <c r="B10" s="311" t="s">
        <v>449</v>
      </c>
      <c r="C10" s="311"/>
      <c r="D10" s="311"/>
      <c r="E10" s="311"/>
      <c r="F10" s="311"/>
      <c r="G10" s="125"/>
    </row>
    <row r="11" spans="1:7" ht="24" x14ac:dyDescent="0.45">
      <c r="A11" s="14" t="s">
        <v>43</v>
      </c>
      <c r="B11" s="306">
        <v>43215</v>
      </c>
      <c r="C11" s="306"/>
      <c r="D11" s="306"/>
      <c r="E11" s="306"/>
      <c r="F11" s="306"/>
      <c r="G11" s="125"/>
    </row>
    <row r="12" spans="1:7" ht="24" x14ac:dyDescent="0.45">
      <c r="A12" s="14" t="s">
        <v>239</v>
      </c>
      <c r="B12" s="312">
        <f>D549</f>
        <v>0.94573643410852715</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43215</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427</v>
      </c>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113" t="s">
        <v>428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v>1</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43215</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78" customHeight="1" x14ac:dyDescent="0.3">
      <c r="A66" s="8" t="s">
        <v>129</v>
      </c>
      <c r="B66" s="130">
        <v>1</v>
      </c>
      <c r="C66" s="130"/>
      <c r="D66" s="113" t="s">
        <v>452</v>
      </c>
      <c r="E66" s="94"/>
      <c r="F66" s="204"/>
    </row>
    <row r="67" spans="1:7" ht="66" x14ac:dyDescent="0.3">
      <c r="A67" s="8" t="s">
        <v>110</v>
      </c>
      <c r="B67" s="130">
        <v>1</v>
      </c>
      <c r="C67" s="130"/>
      <c r="D67" s="113" t="s">
        <v>481</v>
      </c>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123" t="s">
        <v>429</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6" t="s">
        <v>430</v>
      </c>
      <c r="E74" s="116"/>
      <c r="F74" s="204"/>
      <c r="G74" s="214"/>
    </row>
    <row r="75" spans="1:7" s="112" customFormat="1" x14ac:dyDescent="0.3">
      <c r="A75" s="70" t="s">
        <v>251</v>
      </c>
      <c r="B75" s="130">
        <v>2</v>
      </c>
      <c r="C75" s="131"/>
      <c r="D75" s="151"/>
      <c r="E75" s="106"/>
      <c r="F75" s="204"/>
      <c r="G75" s="214"/>
    </row>
    <row r="76" spans="1:7" s="112" customFormat="1" ht="117" x14ac:dyDescent="0.3">
      <c r="A76" s="70" t="s">
        <v>156</v>
      </c>
      <c r="B76" s="130">
        <v>1</v>
      </c>
      <c r="C76" s="131"/>
      <c r="D76" s="138" t="s">
        <v>431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t="s">
        <v>32</v>
      </c>
      <c r="C88" s="130"/>
      <c r="D88" s="137" t="s">
        <v>432</v>
      </c>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t="s">
        <v>32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482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v>1</v>
      </c>
      <c r="E99" s="282">
        <f>COUNTIF('A1 Exploitation'!F53:F98,"ok")</f>
        <v>0</v>
      </c>
      <c r="F99" s="283">
        <f>COUNTA('A1 Exploitation'!F53:F98)</f>
        <v>0</v>
      </c>
      <c r="G99" s="127"/>
    </row>
    <row r="100" spans="1:7" x14ac:dyDescent="0.3">
      <c r="A100" s="5" t="s">
        <v>36</v>
      </c>
      <c r="B100" s="5"/>
      <c r="C100" s="5"/>
      <c r="D100" s="5">
        <f>SUM(B88:C93,B95:C99)</f>
        <v>10</v>
      </c>
    </row>
    <row r="101" spans="1:7" x14ac:dyDescent="0.3">
      <c r="A101" s="5" t="s">
        <v>35</v>
      </c>
      <c r="B101" s="132"/>
      <c r="C101" s="133"/>
      <c r="D101" s="134">
        <f>D100/(COUNT(B88:C93,B95:C99)*2)</f>
        <v>1</v>
      </c>
    </row>
    <row r="102" spans="1:7" ht="18" x14ac:dyDescent="0.35">
      <c r="A102" s="42" t="s">
        <v>61</v>
      </c>
      <c r="B102" s="152"/>
      <c r="C102" s="153"/>
      <c r="D102" s="143">
        <f>SUM(D84,D100,D61)</f>
        <v>52</v>
      </c>
    </row>
    <row r="103" spans="1:7" ht="18" x14ac:dyDescent="0.35">
      <c r="A103" s="42" t="s">
        <v>199</v>
      </c>
      <c r="B103" s="152"/>
      <c r="C103" s="153"/>
      <c r="D103" s="144">
        <f>D102/(COUNT(B88:C93,B53:C60,B65:C83,B95:C99)*2)</f>
        <v>0.9285714285714286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43215</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434</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427</v>
      </c>
      <c r="E127" s="94"/>
      <c r="F127" s="204"/>
    </row>
    <row r="128" spans="1:6" x14ac:dyDescent="0.3">
      <c r="A128" s="4" t="s">
        <v>170</v>
      </c>
      <c r="B128" s="130">
        <v>2</v>
      </c>
      <c r="C128" s="131"/>
      <c r="D128" s="95"/>
      <c r="E128" s="94"/>
      <c r="F128" s="204"/>
    </row>
    <row r="129" spans="1:7" s="112" customFormat="1" ht="29.25" customHeight="1" x14ac:dyDescent="0.3">
      <c r="A129" s="238" t="s">
        <v>483</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7" t="s">
        <v>427</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115.5" x14ac:dyDescent="0.3">
      <c r="A144" s="4" t="s">
        <v>131</v>
      </c>
      <c r="B144" s="130">
        <v>0</v>
      </c>
      <c r="C144" s="130"/>
      <c r="D144" s="113" t="s">
        <v>433</v>
      </c>
      <c r="E144" s="113" t="s">
        <v>450</v>
      </c>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427</v>
      </c>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484</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v>1</v>
      </c>
      <c r="E153" s="282">
        <f>COUNTIF('A1 Exploitation'!F110:F152,"ok")</f>
        <v>0</v>
      </c>
      <c r="F153" s="283">
        <f>COUNTA('A1 Exploitation'!F110:F152)</f>
        <v>0</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43215</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t="s">
        <v>427</v>
      </c>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99" x14ac:dyDescent="0.3">
      <c r="A177" s="4" t="s">
        <v>122</v>
      </c>
      <c r="B177" s="130">
        <v>1</v>
      </c>
      <c r="C177" s="130"/>
      <c r="D177" s="113" t="s">
        <v>485</v>
      </c>
      <c r="E177" s="94"/>
      <c r="F177" s="204"/>
    </row>
    <row r="178" spans="1:7" ht="82.5" x14ac:dyDescent="0.3">
      <c r="A178" s="4" t="s">
        <v>59</v>
      </c>
      <c r="B178" s="130">
        <v>2</v>
      </c>
      <c r="C178" s="130"/>
      <c r="D178" s="157" t="s">
        <v>435</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429</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24" t="s">
        <v>438</v>
      </c>
      <c r="E185" s="94"/>
      <c r="F185" s="204"/>
    </row>
    <row r="186" spans="1:7" ht="46.5" customHeight="1" x14ac:dyDescent="0.35">
      <c r="A186" s="266" t="s">
        <v>186</v>
      </c>
      <c r="B186" s="130">
        <v>1</v>
      </c>
      <c r="C186" s="136" t="str">
        <f>IF(B186=0, -10, "0")</f>
        <v>0</v>
      </c>
      <c r="D186" s="147" t="s">
        <v>436</v>
      </c>
      <c r="E186" s="94"/>
      <c r="F186" s="204"/>
    </row>
    <row r="187" spans="1:7" x14ac:dyDescent="0.3">
      <c r="A187" s="70" t="s">
        <v>251</v>
      </c>
      <c r="B187" s="130">
        <v>2</v>
      </c>
      <c r="C187" s="130"/>
      <c r="D187" s="116"/>
      <c r="E187" s="94"/>
      <c r="F187" s="204"/>
    </row>
    <row r="188" spans="1:7" ht="56.25" customHeight="1" x14ac:dyDescent="0.3">
      <c r="A188" s="70" t="s">
        <v>170</v>
      </c>
      <c r="B188" s="130">
        <v>1</v>
      </c>
      <c r="C188" s="130"/>
      <c r="D188" s="116" t="s">
        <v>437</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33.75" customHeight="1" x14ac:dyDescent="0.3">
      <c r="A197" s="70" t="s">
        <v>386</v>
      </c>
      <c r="B197" s="130">
        <v>2</v>
      </c>
      <c r="C197" s="131"/>
      <c r="D197" s="116" t="s">
        <v>486</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v>1</v>
      </c>
      <c r="E200" s="282">
        <f>COUNTIF('A1 Exploitation'!F165:F199,"ok")</f>
        <v>0</v>
      </c>
      <c r="F200" s="283">
        <f>COUNTA('A1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43215</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427</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439</v>
      </c>
      <c r="E226" s="116" t="s">
        <v>497</v>
      </c>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440</v>
      </c>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v>2</v>
      </c>
      <c r="C238" s="150" t="str">
        <f>IF(B238=0, -5, "0")</f>
        <v>0</v>
      </c>
      <c r="D238" s="165" t="s">
        <v>427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0.88461538461538458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487</v>
      </c>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ht="82.5" x14ac:dyDescent="0.3">
      <c r="A258" s="55" t="s">
        <v>386</v>
      </c>
      <c r="B258" s="130">
        <v>2</v>
      </c>
      <c r="C258" s="131"/>
      <c r="D258" s="147" t="s">
        <v>488</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v>1</v>
      </c>
      <c r="E261" s="282">
        <f>COUNTIF('A1 Exploitation'!F212:F260,"ok")</f>
        <v>0</v>
      </c>
      <c r="F261" s="283">
        <f>COUNTA('A1 Exploitation'!F212:F260)</f>
        <v>0</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0.94444444444444442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43215</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43215</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489</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v>1</v>
      </c>
      <c r="E353" s="282">
        <f>COUNTIF('A1 Exploitation'!F325:F352,"ok")</f>
        <v>0</v>
      </c>
      <c r="F353" s="283">
        <f>COUNTA('A1 Exploitation'!F325:F352)</f>
        <v>0</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43215</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441</v>
      </c>
      <c r="E366" s="94"/>
      <c r="F366" s="204"/>
    </row>
    <row r="367" spans="1:7" ht="66" x14ac:dyDescent="0.3">
      <c r="A367" s="70" t="s">
        <v>91</v>
      </c>
      <c r="B367" s="130">
        <v>0</v>
      </c>
      <c r="C367" s="130"/>
      <c r="D367" s="113" t="s">
        <v>490</v>
      </c>
      <c r="E367" s="113" t="s">
        <v>498</v>
      </c>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491</v>
      </c>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v>1</v>
      </c>
      <c r="E386" s="282">
        <f>COUNTIF('A1 Exploitation'!F365:F385,"ok")</f>
        <v>0</v>
      </c>
      <c r="F386" s="283">
        <f>COUNTA('A1 Exploitation'!F365:F385)</f>
        <v>0</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43215</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442</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1</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66" x14ac:dyDescent="0.3">
      <c r="A438" s="10" t="s">
        <v>392</v>
      </c>
      <c r="B438" s="130">
        <v>1</v>
      </c>
      <c r="C438" s="150" t="str">
        <f>IF(B438=0, -5, "0")</f>
        <v>0</v>
      </c>
      <c r="D438" s="129" t="s">
        <v>443</v>
      </c>
      <c r="E438" s="94"/>
      <c r="F438" s="204"/>
      <c r="G438" s="12"/>
    </row>
    <row r="439" spans="1:7" ht="45" x14ac:dyDescent="0.3">
      <c r="A439" s="4" t="s">
        <v>249</v>
      </c>
      <c r="B439" s="280">
        <f>IF(D439=1, 2, IF(AND(D439&lt;1,D439&gt;0), 1, "0"))</f>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43215</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444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v>1</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43215</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445</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43215</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ht="33" x14ac:dyDescent="0.3">
      <c r="A509" s="6" t="s">
        <v>15</v>
      </c>
      <c r="B509" s="130">
        <v>2</v>
      </c>
      <c r="C509" s="130"/>
      <c r="D509" s="95" t="s">
        <v>446</v>
      </c>
      <c r="E509" s="94"/>
      <c r="F509" s="204"/>
    </row>
    <row r="510" spans="1:7" ht="49.5" x14ac:dyDescent="0.3">
      <c r="A510" s="9" t="s">
        <v>218</v>
      </c>
      <c r="B510" s="130">
        <v>1</v>
      </c>
      <c r="C510" s="130"/>
      <c r="D510" s="95" t="s">
        <v>451</v>
      </c>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v>1</v>
      </c>
      <c r="E512" s="284">
        <f>COUNTIF('A1 Exploitation'!F509:F511,"ok")</f>
        <v>0</v>
      </c>
      <c r="F512" s="285">
        <f>COUNTA('A1 Exploitation'!F509:F511)</f>
        <v>0</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43215</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492</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89" t="str">
        <f>IF(B528=0, -5, "0")</f>
        <v>0</v>
      </c>
      <c r="D528" s="174" t="s">
        <v>447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49" t="s">
        <v>493</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v>1</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43215</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488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0.94573643410852715</v>
      </c>
    </row>
  </sheetData>
  <sheetProtection algorithmName="SHA-512" hashValue="AAUvvgAvdcOHZyBCSfTkSJCMOYV3qQ59AU6LEKyZPhWcqebsMAvn33YzGzDUxFcdJpGITeW56IKfe5TwRmTymw==" saltValue="lf/f+9iAz77X/24UaENGP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3 B325:B332 B289:B307 B350:B352 B365:B372 B337:B348 B377:B382 B398:B405 B410:B416 B421:B425 B384:B385 B430:B434 B451:B456 B436:B438 B488:B492 B461:B470 B496:B497 B509:B511 B472:B475">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22" orientation="portrait" r:id="rId1"/>
  <rowBreaks count="4" manualBreakCount="4">
    <brk id="104" max="6" man="1"/>
    <brk id="206" max="6" man="1"/>
    <brk id="267" max="6" man="1"/>
    <brk id="39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9" zoomScaleNormal="90" zoomScaleSheetLayoutView="89"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'A2 Exploitation'!A8:F8</f>
        <v>Jarzouna</v>
      </c>
      <c r="B7" s="309"/>
      <c r="C7" s="309"/>
      <c r="D7" s="309"/>
      <c r="E7" s="309"/>
      <c r="F7" s="309"/>
      <c r="G7" s="125"/>
    </row>
    <row r="8" spans="1:7" s="12" customFormat="1" ht="24" x14ac:dyDescent="0.45">
      <c r="A8" s="14" t="s">
        <v>42</v>
      </c>
      <c r="B8" s="332" t="str">
        <f>'A2 Exploitation'!B9:F9</f>
        <v>Dr Raja Bouhalfaya</v>
      </c>
      <c r="C8" s="332"/>
      <c r="D8" s="332"/>
      <c r="E8" s="332"/>
      <c r="F8" s="332"/>
      <c r="G8" s="125"/>
    </row>
    <row r="9" spans="1:7" s="12" customFormat="1" ht="24" x14ac:dyDescent="0.45">
      <c r="A9" s="15" t="s">
        <v>44</v>
      </c>
      <c r="B9" s="333" t="str">
        <f>'A2 Exploitation'!B10:F10</f>
        <v>Directeur du magasin et chefs rayons.</v>
      </c>
      <c r="C9" s="333"/>
      <c r="D9" s="333"/>
      <c r="E9" s="333"/>
      <c r="F9" s="333"/>
      <c r="G9" s="125"/>
    </row>
    <row r="10" spans="1:7" s="12" customFormat="1" ht="24" x14ac:dyDescent="0.45">
      <c r="A10" s="14" t="s">
        <v>43</v>
      </c>
      <c r="B10" s="330">
        <f>'A2 Exploitation'!B11:F11</f>
        <v>43215</v>
      </c>
      <c r="C10" s="330"/>
      <c r="D10" s="330"/>
      <c r="E10" s="330"/>
      <c r="F10" s="330"/>
      <c r="G10" s="125"/>
    </row>
    <row r="11" spans="1:7" s="12" customFormat="1" ht="24" x14ac:dyDescent="0.45">
      <c r="A11" s="14" t="s">
        <v>294</v>
      </c>
      <c r="B11" s="334">
        <f>D199</f>
        <v>0.81958762886597936</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ht="33" x14ac:dyDescent="0.3">
      <c r="A17" s="17" t="s">
        <v>269</v>
      </c>
      <c r="B17" s="94">
        <v>1</v>
      </c>
      <c r="C17" s="94"/>
      <c r="D17" s="95" t="s">
        <v>453</v>
      </c>
      <c r="E17" s="95"/>
      <c r="F17" s="94"/>
      <c r="G17" s="126" t="s">
        <v>357</v>
      </c>
    </row>
    <row r="18" spans="1:7" x14ac:dyDescent="0.3">
      <c r="A18" s="20" t="s">
        <v>80</v>
      </c>
      <c r="B18" s="94">
        <v>2</v>
      </c>
      <c r="C18" s="94"/>
      <c r="D18" s="95"/>
      <c r="E18" s="94"/>
      <c r="F18" s="94"/>
    </row>
    <row r="19" spans="1:7" ht="33" x14ac:dyDescent="0.3">
      <c r="A19" s="17" t="s">
        <v>81</v>
      </c>
      <c r="B19" s="94">
        <v>1</v>
      </c>
      <c r="C19" s="94"/>
      <c r="D19" s="95" t="s">
        <v>454</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1</v>
      </c>
      <c r="C26" s="120" t="str">
        <f>IF(B26=0, -5, "0")</f>
        <v>0</v>
      </c>
      <c r="D26" s="95" t="s">
        <v>455</v>
      </c>
      <c r="E26" s="95"/>
      <c r="F26" s="94"/>
    </row>
    <row r="27" spans="1:7" x14ac:dyDescent="0.3">
      <c r="A27" s="17" t="s">
        <v>90</v>
      </c>
      <c r="B27" s="94">
        <v>2</v>
      </c>
      <c r="C27" s="94"/>
      <c r="D27" s="95" t="s">
        <v>456</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13</v>
      </c>
    </row>
    <row r="34" spans="1:7" x14ac:dyDescent="0.3">
      <c r="A34" s="335" t="s">
        <v>295</v>
      </c>
      <c r="B34" s="336"/>
      <c r="C34" s="337"/>
      <c r="D34" s="33">
        <f>D33/(COUNT(B26:C32)*2)</f>
        <v>0.9285714285714286</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1</v>
      </c>
      <c r="C37" s="120" t="str">
        <f>IF(B37=0, -5, "0")</f>
        <v>0</v>
      </c>
      <c r="D37" s="95" t="s">
        <v>455</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9</v>
      </c>
      <c r="E42" s="13"/>
      <c r="F42" s="13"/>
      <c r="G42" s="126"/>
    </row>
    <row r="43" spans="1:7" s="22" customFormat="1" x14ac:dyDescent="0.3">
      <c r="A43" s="335" t="s">
        <v>295</v>
      </c>
      <c r="B43" s="336"/>
      <c r="C43" s="337"/>
      <c r="D43" s="33">
        <f>D42/(COUNT(B37:C41)*2)</f>
        <v>0.9</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ht="33" x14ac:dyDescent="0.3">
      <c r="A46" s="17" t="s">
        <v>270</v>
      </c>
      <c r="B46" s="94">
        <v>1</v>
      </c>
      <c r="C46" s="94"/>
      <c r="D46" s="95" t="s">
        <v>494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11</v>
      </c>
    </row>
    <row r="53" spans="1:7" x14ac:dyDescent="0.3">
      <c r="A53" s="335" t="s">
        <v>295</v>
      </c>
      <c r="B53" s="336"/>
      <c r="C53" s="337"/>
      <c r="D53" s="33">
        <f>D52/(COUNT(B46:C51)*2)</f>
        <v>0.91666666666666663</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1</v>
      </c>
      <c r="C56" s="120" t="str">
        <f>IF(B56=0, -5, "0")</f>
        <v>0</v>
      </c>
      <c r="D56" s="113" t="s">
        <v>455</v>
      </c>
      <c r="E56" s="94"/>
      <c r="F56" s="94"/>
    </row>
    <row r="57" spans="1:7" x14ac:dyDescent="0.3">
      <c r="A57" s="21" t="s">
        <v>168</v>
      </c>
      <c r="B57" s="94">
        <v>2</v>
      </c>
      <c r="C57" s="94"/>
      <c r="D57" s="94"/>
      <c r="E57" s="99"/>
      <c r="F57" s="94"/>
    </row>
    <row r="58" spans="1:7" ht="33" x14ac:dyDescent="0.3">
      <c r="A58" s="23" t="s">
        <v>244</v>
      </c>
      <c r="B58" s="94">
        <v>1</v>
      </c>
      <c r="C58" s="94"/>
      <c r="D58" s="95" t="s">
        <v>459</v>
      </c>
      <c r="E58" s="95"/>
      <c r="F58" s="94"/>
    </row>
    <row r="59" spans="1:7" x14ac:dyDescent="0.3">
      <c r="A59" s="23" t="s">
        <v>92</v>
      </c>
      <c r="B59" s="94">
        <v>2</v>
      </c>
      <c r="C59" s="94"/>
      <c r="D59" s="98"/>
      <c r="E59" s="94"/>
      <c r="F59" s="94"/>
    </row>
    <row r="60" spans="1:7" ht="99.75" x14ac:dyDescent="0.35">
      <c r="A60" s="43" t="s">
        <v>221</v>
      </c>
      <c r="B60" s="94">
        <v>2</v>
      </c>
      <c r="C60" s="120" t="str">
        <f>IF(B60=0, -5, "0")</f>
        <v>0</v>
      </c>
      <c r="D60" s="95" t="s">
        <v>458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12</v>
      </c>
    </row>
    <row r="64" spans="1:7" x14ac:dyDescent="0.3">
      <c r="A64" s="335" t="s">
        <v>295</v>
      </c>
      <c r="B64" s="336"/>
      <c r="C64" s="337"/>
      <c r="D64" s="33">
        <f>D63/(COUNT(B56:C62)*2)</f>
        <v>0.8571428571428571</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19.5" x14ac:dyDescent="0.4">
      <c r="A68" s="17" t="s">
        <v>272</v>
      </c>
      <c r="B68" s="100">
        <v>1</v>
      </c>
      <c r="C68" s="101"/>
      <c r="D68" s="95" t="s">
        <v>455</v>
      </c>
      <c r="E68" s="102"/>
      <c r="F68" s="94"/>
    </row>
    <row r="69" spans="1:7" ht="19.5" x14ac:dyDescent="0.4">
      <c r="A69" s="17" t="s">
        <v>293</v>
      </c>
      <c r="B69" s="100">
        <v>2</v>
      </c>
      <c r="C69" s="101"/>
      <c r="D69" s="103"/>
      <c r="E69" s="103"/>
      <c r="F69" s="94"/>
    </row>
    <row r="70" spans="1:7" ht="19.5" x14ac:dyDescent="0.4">
      <c r="A70" s="20" t="s">
        <v>247</v>
      </c>
      <c r="B70" s="100">
        <v>2</v>
      </c>
      <c r="C70" s="101"/>
      <c r="D70" s="12"/>
      <c r="E70" s="12"/>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0</v>
      </c>
      <c r="C73" s="101"/>
      <c r="D73" s="113" t="s">
        <v>460</v>
      </c>
      <c r="E73" s="95" t="s">
        <v>461</v>
      </c>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v>2</v>
      </c>
      <c r="C76" s="120" t="str">
        <f>IF(B76=0, -5, "0")</f>
        <v>0</v>
      </c>
      <c r="D76" s="113" t="s">
        <v>462</v>
      </c>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13" t="s">
        <v>463</v>
      </c>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15</v>
      </c>
    </row>
    <row r="85" spans="1:7" x14ac:dyDescent="0.3">
      <c r="A85" s="335" t="s">
        <v>295</v>
      </c>
      <c r="B85" s="336"/>
      <c r="C85" s="337"/>
      <c r="D85" s="33">
        <f>D84/(COUNT(B67:C83)*2)</f>
        <v>0.83333333333333337</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1" t="s">
        <v>464</v>
      </c>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465</v>
      </c>
      <c r="E95" s="113" t="s">
        <v>495</v>
      </c>
      <c r="F95" s="94"/>
    </row>
    <row r="96" spans="1:7" x14ac:dyDescent="0.3">
      <c r="A96" s="25" t="s">
        <v>282</v>
      </c>
      <c r="B96" s="110">
        <v>2</v>
      </c>
      <c r="C96" s="94"/>
      <c r="D96" s="95"/>
      <c r="E96" s="94"/>
      <c r="F96" s="94"/>
    </row>
    <row r="97" spans="1:7" ht="66" x14ac:dyDescent="0.3">
      <c r="A97" s="25" t="s">
        <v>283</v>
      </c>
      <c r="B97" s="110">
        <v>0</v>
      </c>
      <c r="C97" s="94"/>
      <c r="D97" s="95" t="s">
        <v>466</v>
      </c>
      <c r="E97" s="113" t="s">
        <v>467</v>
      </c>
      <c r="F97" s="94"/>
    </row>
    <row r="98" spans="1:7" x14ac:dyDescent="0.3">
      <c r="A98" s="17" t="s">
        <v>134</v>
      </c>
      <c r="B98" s="110">
        <v>2</v>
      </c>
      <c r="C98" s="94"/>
      <c r="D98" s="95"/>
      <c r="E98" s="94"/>
      <c r="F98" s="94"/>
    </row>
    <row r="99" spans="1:7" ht="50.25" x14ac:dyDescent="0.35">
      <c r="A99" s="46" t="s">
        <v>193</v>
      </c>
      <c r="B99" s="110">
        <v>1</v>
      </c>
      <c r="C99" s="120" t="str">
        <f>IF(B99=0, -5, "0")</f>
        <v>0</v>
      </c>
      <c r="D99" s="95" t="s">
        <v>468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23</v>
      </c>
    </row>
    <row r="103" spans="1:7" x14ac:dyDescent="0.3">
      <c r="A103" s="335" t="s">
        <v>295</v>
      </c>
      <c r="B103" s="336"/>
      <c r="C103" s="337"/>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1</v>
      </c>
      <c r="C107" s="101"/>
      <c r="D107" s="123" t="s">
        <v>455</v>
      </c>
      <c r="E107" s="94"/>
      <c r="F107" s="94"/>
      <c r="G107" s="126"/>
    </row>
    <row r="108" spans="1:7" s="22" customFormat="1" ht="33" x14ac:dyDescent="0.4">
      <c r="A108" s="17" t="s">
        <v>184</v>
      </c>
      <c r="B108" s="110">
        <v>1</v>
      </c>
      <c r="C108" s="101"/>
      <c r="D108" s="123" t="s">
        <v>496</v>
      </c>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469</v>
      </c>
      <c r="E112" s="94"/>
      <c r="F112" s="94"/>
      <c r="G112" s="126"/>
    </row>
    <row r="113" spans="1:7" s="22" customFormat="1" ht="66" x14ac:dyDescent="0.3">
      <c r="A113" s="21" t="s">
        <v>165</v>
      </c>
      <c r="B113" s="110">
        <v>1</v>
      </c>
      <c r="C113" s="94"/>
      <c r="D113" s="95" t="s">
        <v>470</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19</v>
      </c>
      <c r="E118" s="13"/>
      <c r="F118" s="13"/>
      <c r="G118" s="126"/>
    </row>
    <row r="119" spans="1:7" s="22" customFormat="1" x14ac:dyDescent="0.3">
      <c r="A119" s="335" t="s">
        <v>295</v>
      </c>
      <c r="B119" s="336"/>
      <c r="C119" s="337"/>
      <c r="D119" s="33">
        <f>D118/(COUNT(B107:C117)*2)</f>
        <v>0.86363636363636365</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1</v>
      </c>
      <c r="C126" s="101"/>
      <c r="D126" s="123" t="s">
        <v>499</v>
      </c>
      <c r="E126" s="102"/>
      <c r="F126" s="94"/>
    </row>
    <row r="127" spans="1:7" ht="36" x14ac:dyDescent="0.35">
      <c r="A127" s="43" t="s">
        <v>213</v>
      </c>
      <c r="B127" s="111">
        <v>2</v>
      </c>
      <c r="C127" s="120" t="str">
        <f>IF(B127=0, -5, "0")</f>
        <v>0</v>
      </c>
      <c r="D127" s="123" t="s">
        <v>471</v>
      </c>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472</v>
      </c>
      <c r="E129" s="95"/>
      <c r="F129" s="94"/>
    </row>
    <row r="130" spans="1:7" ht="36" x14ac:dyDescent="0.35">
      <c r="A130" s="43" t="s">
        <v>194</v>
      </c>
      <c r="B130" s="111">
        <v>2</v>
      </c>
      <c r="C130" s="120" t="str">
        <f>IF(B130=0, -5, "0")</f>
        <v>0</v>
      </c>
      <c r="D130" s="95"/>
      <c r="E130" s="95"/>
      <c r="F130" s="94"/>
    </row>
    <row r="131" spans="1:7" x14ac:dyDescent="0.3">
      <c r="A131" s="23" t="s">
        <v>276</v>
      </c>
      <c r="B131" s="111">
        <v>1</v>
      </c>
      <c r="C131" s="121"/>
      <c r="D131" s="95" t="s">
        <v>473</v>
      </c>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17</v>
      </c>
    </row>
    <row r="134" spans="1:7" x14ac:dyDescent="0.3">
      <c r="A134" s="335" t="s">
        <v>295</v>
      </c>
      <c r="B134" s="336"/>
      <c r="C134" s="337"/>
      <c r="D134" s="32">
        <f>D133/(COUNT(B122:C132)*2)</f>
        <v>0.85</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5" t="s">
        <v>36</v>
      </c>
      <c r="B149" s="336"/>
      <c r="C149" s="337"/>
      <c r="D149" s="248">
        <f>SUM(B137:C148)</f>
        <v>0</v>
      </c>
    </row>
    <row r="150" spans="1:7" x14ac:dyDescent="0.3">
      <c r="A150" s="335" t="s">
        <v>295</v>
      </c>
      <c r="B150" s="336"/>
      <c r="C150" s="337"/>
      <c r="D150" s="33" t="e">
        <f>D149/(COUNT(B137:C148)*2)</f>
        <v>#DIV/0!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474</v>
      </c>
      <c r="E155" s="94"/>
      <c r="F155" s="94"/>
    </row>
    <row r="156" spans="1:7" ht="18" x14ac:dyDescent="0.35">
      <c r="A156" s="40" t="s">
        <v>307</v>
      </c>
      <c r="B156" s="94">
        <v>0</v>
      </c>
      <c r="C156" s="120">
        <f>IF(B156=0, -5, "0")</f>
        <v>-5</v>
      </c>
      <c r="D156" s="95" t="s">
        <v>417</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5" t="s">
        <v>475</v>
      </c>
      <c r="E159" s="94"/>
      <c r="F159" s="94"/>
    </row>
    <row r="160" spans="1:7" ht="33" x14ac:dyDescent="0.3">
      <c r="A160" s="75" t="s">
        <v>164</v>
      </c>
      <c r="B160" s="94">
        <v>2</v>
      </c>
      <c r="C160" s="94"/>
      <c r="D160" s="123" t="s">
        <v>476</v>
      </c>
      <c r="E160" s="94"/>
      <c r="F160" s="94"/>
    </row>
    <row r="161" spans="1:7" x14ac:dyDescent="0.3">
      <c r="A161" s="335" t="s">
        <v>36</v>
      </c>
      <c r="B161" s="341"/>
      <c r="C161" s="342"/>
      <c r="D161" s="250">
        <f>SUM(B153:C160)</f>
        <v>7</v>
      </c>
    </row>
    <row r="162" spans="1:7" x14ac:dyDescent="0.3">
      <c r="A162" s="335" t="s">
        <v>295</v>
      </c>
      <c r="B162" s="336"/>
      <c r="C162" s="337"/>
      <c r="D162" s="33">
        <f>D161/(COUNT(B153:C160)*2)</f>
        <v>0.3888888888888889</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480</v>
      </c>
      <c r="E167" s="94"/>
      <c r="F167" s="94"/>
    </row>
    <row r="168" spans="1:7" x14ac:dyDescent="0.3">
      <c r="A168" s="17" t="s">
        <v>86</v>
      </c>
      <c r="B168" s="94">
        <v>2</v>
      </c>
      <c r="C168" s="94"/>
      <c r="D168" s="94"/>
      <c r="E168" s="95"/>
      <c r="F168" s="94"/>
    </row>
    <row r="169" spans="1:7" x14ac:dyDescent="0.3">
      <c r="A169" s="335" t="s">
        <v>36</v>
      </c>
      <c r="B169" s="336"/>
      <c r="C169" s="337"/>
      <c r="D169" s="248">
        <f>SUM(B165:C168)</f>
        <v>7</v>
      </c>
    </row>
    <row r="170" spans="1:7" x14ac:dyDescent="0.3">
      <c r="A170" s="335" t="s">
        <v>295</v>
      </c>
      <c r="B170" s="336"/>
      <c r="C170" s="337"/>
      <c r="D170" s="33">
        <f>D169/(COUNT(B165:C168)*2)</f>
        <v>0.875</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ht="33" x14ac:dyDescent="0.3">
      <c r="A174" s="17" t="s">
        <v>87</v>
      </c>
      <c r="B174" s="94">
        <v>1</v>
      </c>
      <c r="C174" s="94"/>
      <c r="D174" s="95" t="s">
        <v>477</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7</v>
      </c>
    </row>
    <row r="178" spans="1:7" x14ac:dyDescent="0.3">
      <c r="A178" s="335" t="s">
        <v>295</v>
      </c>
      <c r="B178" s="336"/>
      <c r="C178" s="337"/>
      <c r="D178" s="33">
        <f>D177/(COUNT(B173:C176)*2)</f>
        <v>0.875</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1</v>
      </c>
      <c r="C181" s="94"/>
      <c r="D181" s="95" t="s">
        <v>478</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t="s">
        <v>32</v>
      </c>
      <c r="C184" s="94"/>
      <c r="D184" s="95" t="s">
        <v>479</v>
      </c>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0.875</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5" t="s">
        <v>36</v>
      </c>
      <c r="B194" s="336"/>
      <c r="C194" s="337"/>
      <c r="D194" s="54">
        <f>SUM(B190:C193)</f>
        <v>4</v>
      </c>
    </row>
    <row r="195" spans="1:6" x14ac:dyDescent="0.3">
      <c r="A195" s="335" t="s">
        <v>295</v>
      </c>
      <c r="B195" s="336"/>
      <c r="C195" s="337"/>
      <c r="D195" s="33">
        <f>D194/(COUNT(B190:C193)*2)</f>
        <v>1</v>
      </c>
    </row>
    <row r="197" spans="1:6" ht="18" x14ac:dyDescent="0.35">
      <c r="A197" s="64" t="s">
        <v>246</v>
      </c>
      <c r="B197" s="63"/>
      <c r="C197" s="63"/>
      <c r="D197" s="294">
        <v>0</v>
      </c>
      <c r="E197" s="286">
        <f>COUNTIF('A1 Technique'!F17:F193,"ok")</f>
        <v>0</v>
      </c>
      <c r="F197" s="287">
        <f>COUNTA('A1 Technique'!F17:F193)</f>
        <v>1</v>
      </c>
    </row>
    <row r="198" spans="1:6" ht="22.5" x14ac:dyDescent="0.3">
      <c r="A198" s="35" t="s">
        <v>322</v>
      </c>
      <c r="B198" s="36"/>
      <c r="C198" s="37"/>
      <c r="D198" s="38">
        <f>SUM(D194,D186,D177,D169,D161,D63,D52,D33,D22,D118,D149,D133,D102,D84,D42)</f>
        <v>159</v>
      </c>
    </row>
    <row r="199" spans="1:6" ht="22.5" x14ac:dyDescent="0.3">
      <c r="A199" s="35" t="s">
        <v>323</v>
      </c>
      <c r="B199" s="36"/>
      <c r="C199" s="37"/>
      <c r="D199" s="39">
        <f>D198/(COUNT(B190:C193,B181:C185,B173:C176,B165:C168,B153:C160,B56:C62,B46:C51,B26:C32,B17:C21,B107:C117,B137:C148,B122:C132,B88:C101,B67:C83,B37:C41)*2)</f>
        <v>0.81958762886597936</v>
      </c>
    </row>
  </sheetData>
  <sheetProtection algorithmName="SHA-512" hashValue="tPRVMBFQ5k1rW/P1W714N+XeIAG7w4P55xdSMYvgeUQ+dA8CV2uMHfPtUxEjXLNO/ePoDcnSYGFUbgDlUyimJQ==" saltValue="xZ/Pdxt0gWXZ0bEzSj1qD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31"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60" workbookViewId="0">
      <selection activeCell="D547" sqref="D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1" t="s">
        <v>50</v>
      </c>
      <c r="B6" s="331"/>
      <c r="C6" s="331"/>
      <c r="D6" s="331"/>
      <c r="E6" s="331"/>
      <c r="F6" s="331"/>
      <c r="G6" s="125"/>
    </row>
    <row r="7" spans="1:7" s="12" customFormat="1" ht="21.75" customHeight="1" x14ac:dyDescent="0.45">
      <c r="A7" s="309" t="str">
        <f>'A3 Exploitation'!A8:F8</f>
        <v>Jarzouna</v>
      </c>
      <c r="B7" s="309"/>
      <c r="C7" s="309"/>
      <c r="D7" s="309"/>
      <c r="E7" s="309"/>
      <c r="F7" s="309"/>
      <c r="G7" s="125"/>
    </row>
    <row r="8" spans="1:7" s="12" customFormat="1" ht="24" x14ac:dyDescent="0.45">
      <c r="A8" s="14" t="s">
        <v>42</v>
      </c>
      <c r="B8" s="332">
        <f>'A3 Exploitation'!B9:F9</f>
        <v>0</v>
      </c>
      <c r="C8" s="332"/>
      <c r="D8" s="332"/>
      <c r="E8" s="332"/>
      <c r="F8" s="332"/>
      <c r="G8" s="125"/>
    </row>
    <row r="9" spans="1:7" s="12" customFormat="1" ht="24" x14ac:dyDescent="0.45">
      <c r="A9" s="15" t="s">
        <v>44</v>
      </c>
      <c r="B9" s="333">
        <f>'A3 Exploitation'!B10:F10</f>
        <v>0</v>
      </c>
      <c r="C9" s="333"/>
      <c r="D9" s="333"/>
      <c r="E9" s="333"/>
      <c r="F9" s="333"/>
      <c r="G9" s="125"/>
    </row>
    <row r="10" spans="1:7" s="12" customFormat="1" ht="24" x14ac:dyDescent="0.45">
      <c r="A10" s="14" t="s">
        <v>43</v>
      </c>
      <c r="B10" s="330">
        <f>'A3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92">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91">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91">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91">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91">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91">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91">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91">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91">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91">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92">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91">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91">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91">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8" t="s">
        <v>179</v>
      </c>
      <c r="B7" s="308"/>
      <c r="C7" s="308"/>
      <c r="D7" s="308"/>
      <c r="E7" s="308"/>
      <c r="F7" s="308"/>
      <c r="G7" s="125"/>
    </row>
    <row r="8" spans="1:7" ht="29.25" x14ac:dyDescent="0.45">
      <c r="A8" s="309" t="str">
        <f>'Page de garde'!D18</f>
        <v>Jarzouna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1" t="s">
        <v>50</v>
      </c>
      <c r="B6" s="331"/>
      <c r="C6" s="331"/>
      <c r="D6" s="331"/>
      <c r="E6" s="331"/>
      <c r="F6" s="331"/>
      <c r="G6" s="125"/>
    </row>
    <row r="7" spans="1:7" s="12" customFormat="1" ht="21.75" customHeight="1" x14ac:dyDescent="0.45">
      <c r="A7" s="309" t="e">
        <f>#REF!</f>
        <v>#REF!</v>
      </c>
      <c r="B7" s="309"/>
      <c r="C7" s="309"/>
      <c r="D7" s="309"/>
      <c r="E7" s="309"/>
      <c r="F7" s="309"/>
      <c r="G7" s="125"/>
    </row>
    <row r="8" spans="1:7" s="12" customFormat="1" ht="24" x14ac:dyDescent="0.45">
      <c r="A8" s="14" t="s">
        <v>42</v>
      </c>
      <c r="B8" s="332">
        <f>'A4 Exploitation'!B9:F9</f>
        <v>0</v>
      </c>
      <c r="C8" s="332"/>
      <c r="D8" s="332"/>
      <c r="E8" s="332"/>
      <c r="F8" s="332"/>
      <c r="G8" s="125"/>
    </row>
    <row r="9" spans="1:7" s="12" customFormat="1" ht="24" x14ac:dyDescent="0.45">
      <c r="A9" s="15" t="s">
        <v>44</v>
      </c>
      <c r="B9" s="333">
        <f>'A4 Exploitation'!B10:F10</f>
        <v>0</v>
      </c>
      <c r="C9" s="333"/>
      <c r="D9" s="333"/>
      <c r="E9" s="333"/>
      <c r="F9" s="333"/>
      <c r="G9" s="125"/>
    </row>
    <row r="10" spans="1:7" s="12" customFormat="1" ht="24" x14ac:dyDescent="0.45">
      <c r="A10" s="14" t="s">
        <v>43</v>
      </c>
      <c r="B10" s="330">
        <f>'A4 Exploitation'!A8:F8</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4"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Quali-Consult-HB</cp:lastModifiedBy>
  <cp:lastPrinted>2018-02-22T14:54:44Z</cp:lastPrinted>
  <dcterms:created xsi:type="dcterms:W3CDTF">2015-10-03T07:44:26Z</dcterms:created>
  <dcterms:modified xsi:type="dcterms:W3CDTF">2018-05-06T10:41:49Z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