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Jarzouna/2018/12/"/>
    </mc:Choice>
  </mc:AlternateContent>
  <bookViews>
    <workbookView xWindow="0" yWindow="0" windowWidth="20445" windowHeight="648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A7" i="32"/>
  <c r="B313" i="31" l="1"/>
  <c r="D444" i="33"/>
  <c r="F543" i="31"/>
  <c r="D197" i="25" l="1"/>
  <c r="D476" i="33"/>
  <c r="A8" i="36" l="1"/>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F543" i="40"/>
  <c r="E543" i="40"/>
  <c r="C542" i="40"/>
  <c r="A537" i="40"/>
  <c r="F532" i="40"/>
  <c r="E532" i="40"/>
  <c r="C530" i="40"/>
  <c r="C528" i="40"/>
  <c r="A517" i="40"/>
  <c r="F512" i="40"/>
  <c r="E512" i="40"/>
  <c r="A506" i="40"/>
  <c r="F498" i="40"/>
  <c r="E498" i="40"/>
  <c r="C490" i="40"/>
  <c r="D493" i="40" s="1"/>
  <c r="D494" i="40" s="1"/>
  <c r="A484" i="40"/>
  <c r="F476" i="40"/>
  <c r="E476" i="40"/>
  <c r="D476" i="40"/>
  <c r="B476" i="40" s="1"/>
  <c r="C469" i="40"/>
  <c r="C466" i="40"/>
  <c r="C465" i="40"/>
  <c r="C461" i="40"/>
  <c r="C455" i="40"/>
  <c r="D457" i="40" s="1"/>
  <c r="D458" i="40" s="1"/>
  <c r="A447" i="40"/>
  <c r="F439" i="40"/>
  <c r="E439" i="40"/>
  <c r="C438" i="40"/>
  <c r="C432" i="40"/>
  <c r="C431" i="40"/>
  <c r="C425" i="40"/>
  <c r="C422" i="40"/>
  <c r="C415" i="40"/>
  <c r="C411" i="40"/>
  <c r="C405" i="40"/>
  <c r="C402" i="40"/>
  <c r="A394" i="40"/>
  <c r="F386" i="40"/>
  <c r="E386" i="40"/>
  <c r="D386" i="40" s="1"/>
  <c r="B386" i="40" s="1"/>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E200" i="40"/>
  <c r="C194" i="40"/>
  <c r="C190" i="40"/>
  <c r="C186" i="40"/>
  <c r="C184" i="40"/>
  <c r="C182" i="40"/>
  <c r="C181" i="40"/>
  <c r="D172" i="40"/>
  <c r="C170" i="40"/>
  <c r="A161" i="40"/>
  <c r="F153" i="40"/>
  <c r="E153" i="40"/>
  <c r="D153" i="40" s="1"/>
  <c r="B153" i="40" s="1"/>
  <c r="C147" i="40"/>
  <c r="C145" i="40"/>
  <c r="C143" i="40"/>
  <c r="C138" i="40"/>
  <c r="C134" i="40"/>
  <c r="C132" i="40"/>
  <c r="C131" i="40"/>
  <c r="C129" i="40"/>
  <c r="D139" i="40" s="1"/>
  <c r="D140" i="40" s="1"/>
  <c r="C125" i="40"/>
  <c r="C115" i="40"/>
  <c r="D117" i="40" s="1"/>
  <c r="D118" i="40" s="1"/>
  <c r="A106" i="40"/>
  <c r="F99" i="40"/>
  <c r="D99" i="40" s="1"/>
  <c r="B99" i="40" s="1"/>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F543" i="38"/>
  <c r="E543" i="38"/>
  <c r="C542" i="38"/>
  <c r="A537" i="38"/>
  <c r="F532" i="38"/>
  <c r="E532" i="38"/>
  <c r="C530" i="38"/>
  <c r="C528" i="38"/>
  <c r="A517" i="38"/>
  <c r="F512" i="38"/>
  <c r="E512" i="38"/>
  <c r="A506" i="38"/>
  <c r="F498" i="38"/>
  <c r="E498" i="38"/>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9" i="32"/>
  <c r="B8" i="32"/>
  <c r="E543" i="31"/>
  <c r="C542" i="31"/>
  <c r="A537" i="31"/>
  <c r="F532" i="31"/>
  <c r="E532" i="31"/>
  <c r="C530" i="31"/>
  <c r="C528" i="31"/>
  <c r="A517" i="31"/>
  <c r="F512" i="31"/>
  <c r="E512" i="31"/>
  <c r="A506" i="31"/>
  <c r="F498" i="31"/>
  <c r="E498" i="3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B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A506" i="43"/>
  <c r="F498" i="43"/>
  <c r="E498" i="43"/>
  <c r="B498" i="43" s="1"/>
  <c r="D499" i="43" s="1"/>
  <c r="C490" i="43"/>
  <c r="D493" i="43" s="1"/>
  <c r="D494" i="43" s="1"/>
  <c r="A484" i="43"/>
  <c r="F476" i="43"/>
  <c r="E476" i="43"/>
  <c r="B476" i="43"/>
  <c r="C469" i="43"/>
  <c r="C466" i="43"/>
  <c r="C465" i="43"/>
  <c r="C461" i="43"/>
  <c r="C455" i="43"/>
  <c r="D457" i="43" s="1"/>
  <c r="D458" i="43" s="1"/>
  <c r="A447" i="43"/>
  <c r="F439" i="43"/>
  <c r="E439" i="43"/>
  <c r="B439" i="43" s="1"/>
  <c r="C438" i="43"/>
  <c r="C432" i="43"/>
  <c r="C431" i="43"/>
  <c r="C425" i="43"/>
  <c r="C422" i="43"/>
  <c r="C415" i="43"/>
  <c r="C411" i="43"/>
  <c r="C405" i="43"/>
  <c r="C402" i="43"/>
  <c r="A394" i="43"/>
  <c r="F386" i="43"/>
  <c r="E386" i="43"/>
  <c r="B386" i="43" s="1"/>
  <c r="C381" i="43"/>
  <c r="C378" i="43"/>
  <c r="C371" i="43"/>
  <c r="C369" i="43"/>
  <c r="C368" i="43"/>
  <c r="A361" i="43"/>
  <c r="F353" i="43"/>
  <c r="E353" i="43"/>
  <c r="B353" i="43"/>
  <c r="C348" i="43"/>
  <c r="C344" i="43"/>
  <c r="C342" i="43"/>
  <c r="C340" i="43"/>
  <c r="C331" i="43"/>
  <c r="D333" i="43" s="1"/>
  <c r="D334" i="43" s="1"/>
  <c r="A321" i="43"/>
  <c r="F313" i="43"/>
  <c r="E313" i="43"/>
  <c r="C304" i="43"/>
  <c r="C302" i="43"/>
  <c r="C297" i="43"/>
  <c r="C295" i="43"/>
  <c r="C294" i="43"/>
  <c r="C291" i="43"/>
  <c r="C282" i="43"/>
  <c r="C278" i="43"/>
  <c r="A269" i="43"/>
  <c r="F261" i="43"/>
  <c r="B261" i="43" s="1"/>
  <c r="E261" i="43"/>
  <c r="C252" i="43"/>
  <c r="C251" i="43"/>
  <c r="C250" i="43"/>
  <c r="C249" i="43"/>
  <c r="C240" i="43"/>
  <c r="C238" i="43"/>
  <c r="C235" i="43"/>
  <c r="C230" i="43"/>
  <c r="C227" i="43"/>
  <c r="C220" i="43"/>
  <c r="C219" i="43"/>
  <c r="D222" i="43" s="1"/>
  <c r="D223" i="43" s="1"/>
  <c r="A208" i="43"/>
  <c r="F200" i="43"/>
  <c r="E200" i="43"/>
  <c r="B200" i="43" s="1"/>
  <c r="C194" i="43"/>
  <c r="C190" i="43"/>
  <c r="C186" i="43"/>
  <c r="C184" i="43"/>
  <c r="C182" i="43"/>
  <c r="C181" i="43"/>
  <c r="C170" i="43"/>
  <c r="D172" i="43" s="1"/>
  <c r="A161" i="43"/>
  <c r="F153" i="43"/>
  <c r="E153" i="43"/>
  <c r="B153" i="43" s="1"/>
  <c r="C147" i="43"/>
  <c r="C145" i="43"/>
  <c r="C143" i="43"/>
  <c r="C138" i="43"/>
  <c r="C134" i="43"/>
  <c r="C132" i="43"/>
  <c r="C131" i="43"/>
  <c r="C129" i="43"/>
  <c r="C125" i="43"/>
  <c r="C115" i="43"/>
  <c r="D117" i="43" s="1"/>
  <c r="D118" i="43" s="1"/>
  <c r="A106" i="43"/>
  <c r="F99" i="43"/>
  <c r="E99" i="43"/>
  <c r="B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D173"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7" i="37"/>
  <c r="J178" i="29"/>
  <c r="J169" i="29"/>
  <c r="J160" i="29"/>
  <c r="J150" i="29"/>
  <c r="J141" i="29"/>
  <c r="J132" i="29"/>
  <c r="J123" i="29"/>
  <c r="J114" i="29"/>
  <c r="J105" i="29"/>
  <c r="J96" i="29"/>
  <c r="J87" i="29"/>
  <c r="J78" i="29"/>
  <c r="J69" i="29"/>
  <c r="J60" i="29"/>
  <c r="J51" i="29"/>
  <c r="J42" i="29"/>
  <c r="J33" i="29"/>
  <c r="J23" i="29"/>
  <c r="D439" i="38" l="1"/>
  <c r="B439" i="38" s="1"/>
  <c r="D353" i="38"/>
  <c r="B353" i="38" s="1"/>
  <c r="D261" i="38"/>
  <c r="B261" i="38" s="1"/>
  <c r="D197" i="32"/>
  <c r="D476" i="31"/>
  <c r="B476" i="31" s="1"/>
  <c r="D439" i="31"/>
  <c r="B439" i="31" s="1"/>
  <c r="D261" i="31"/>
  <c r="B261" i="31" s="1"/>
  <c r="D373" i="36"/>
  <c r="D374" i="36" s="1"/>
  <c r="D100" i="43"/>
  <c r="D101" i="43" s="1"/>
  <c r="D406" i="33"/>
  <c r="D407" i="33" s="1"/>
  <c r="D200" i="31"/>
  <c r="D200" i="38"/>
  <c r="B200" i="38" s="1"/>
  <c r="D201" i="38" s="1"/>
  <c r="D41" i="40"/>
  <c r="B41" i="40" s="1"/>
  <c r="D42" i="40" s="1"/>
  <c r="D222" i="40"/>
  <c r="D223" i="40" s="1"/>
  <c r="D353" i="31"/>
  <c r="D63" i="32"/>
  <c r="D64" i="32" s="1"/>
  <c r="D222" i="36"/>
  <c r="D223" i="36" s="1"/>
  <c r="D285" i="36"/>
  <c r="D84" i="35"/>
  <c r="D85" i="35" s="1"/>
  <c r="D149" i="35"/>
  <c r="D150" i="35" s="1"/>
  <c r="D99" i="31"/>
  <c r="B99" i="31" s="1"/>
  <c r="D100" i="31" s="1"/>
  <c r="D101" i="31" s="1"/>
  <c r="D139" i="31"/>
  <c r="D140" i="31" s="1"/>
  <c r="D153" i="31"/>
  <c r="D285" i="31"/>
  <c r="D286" i="31" s="1"/>
  <c r="D222" i="38"/>
  <c r="D223" i="38" s="1"/>
  <c r="D532" i="38"/>
  <c r="B532" i="38" s="1"/>
  <c r="D533" i="38" s="1"/>
  <c r="D534" i="38" s="1"/>
  <c r="B165" i="29" s="1"/>
  <c r="D543" i="38"/>
  <c r="B543" i="38" s="1"/>
  <c r="D544" i="38" s="1"/>
  <c r="D84" i="39"/>
  <c r="D85" i="39" s="1"/>
  <c r="D102" i="39"/>
  <c r="D103" i="39" s="1"/>
  <c r="D118" i="39"/>
  <c r="D119" i="39" s="1"/>
  <c r="D353" i="40"/>
  <c r="B353" i="40" s="1"/>
  <c r="D354" i="40" s="1"/>
  <c r="D439" i="40"/>
  <c r="B439" i="40" s="1"/>
  <c r="D42" i="36"/>
  <c r="D43" i="36" s="1"/>
  <c r="D100" i="36"/>
  <c r="D101" i="36" s="1"/>
  <c r="D314" i="36"/>
  <c r="D315" i="36" s="1"/>
  <c r="D354" i="36"/>
  <c r="D355" i="36" s="1"/>
  <c r="D406" i="36"/>
  <c r="D407" i="36" s="1"/>
  <c r="D313" i="43"/>
  <c r="D386" i="33"/>
  <c r="B386" i="33" s="1"/>
  <c r="D387" i="33" s="1"/>
  <c r="D388" i="33" s="1"/>
  <c r="D63" i="25"/>
  <c r="D64" i="25" s="1"/>
  <c r="D84" i="31"/>
  <c r="D85" i="31" s="1"/>
  <c r="D222" i="31"/>
  <c r="D223" i="31" s="1"/>
  <c r="D99" i="38"/>
  <c r="B99" i="38" s="1"/>
  <c r="D100" i="38" s="1"/>
  <c r="D153" i="38"/>
  <c r="B153" i="38" s="1"/>
  <c r="D285" i="38"/>
  <c r="D286" i="38" s="1"/>
  <c r="D200" i="40"/>
  <c r="B200" i="40" s="1"/>
  <c r="D200" i="33"/>
  <c r="B200" i="33" s="1"/>
  <c r="D201" i="33" s="1"/>
  <c r="D202" i="33" s="1"/>
  <c r="D41" i="33"/>
  <c r="B41" i="33" s="1"/>
  <c r="D42" i="33" s="1"/>
  <c r="D43" i="33" s="1"/>
  <c r="D426" i="33"/>
  <c r="D427" i="33" s="1"/>
  <c r="D417" i="33"/>
  <c r="D418" i="33" s="1"/>
  <c r="D222" i="33"/>
  <c r="D223" i="33" s="1"/>
  <c r="D139" i="33"/>
  <c r="D140" i="33" s="1"/>
  <c r="D313" i="33"/>
  <c r="D314" i="33" s="1"/>
  <c r="D197" i="39"/>
  <c r="D313" i="40"/>
  <c r="B313" i="40" s="1"/>
  <c r="D314" i="40" s="1"/>
  <c r="D498" i="33"/>
  <c r="B498" i="33" s="1"/>
  <c r="D499" i="33" s="1"/>
  <c r="D500" i="33" s="1"/>
  <c r="D498" i="31"/>
  <c r="D498" i="38"/>
  <c r="B498" i="38" s="1"/>
  <c r="D499" i="38" s="1"/>
  <c r="D500" i="38" s="1"/>
  <c r="D498" i="40"/>
  <c r="B498" i="40" s="1"/>
  <c r="D499" i="40" s="1"/>
  <c r="D500" i="40" s="1"/>
  <c r="D41" i="31"/>
  <c r="D313" i="31"/>
  <c r="D314" i="31" s="1"/>
  <c r="D386" i="31"/>
  <c r="D313" i="38"/>
  <c r="B313" i="38" s="1"/>
  <c r="D314" i="38" s="1"/>
  <c r="D386" i="38"/>
  <c r="B386" i="38" s="1"/>
  <c r="D387" i="38" s="1"/>
  <c r="D512" i="38"/>
  <c r="B512" i="38" s="1"/>
  <c r="D513" i="38" s="1"/>
  <c r="D514" i="38" s="1"/>
  <c r="B155" i="29" s="1"/>
  <c r="D102" i="35"/>
  <c r="D103" i="35" s="1"/>
  <c r="D63" i="35"/>
  <c r="D64" i="35" s="1"/>
  <c r="D440" i="43"/>
  <c r="D441" i="43" s="1"/>
  <c r="D387" i="43"/>
  <c r="D373" i="43"/>
  <c r="D374" i="43" s="1"/>
  <c r="D285" i="43"/>
  <c r="D286" i="43" s="1"/>
  <c r="D244" i="43"/>
  <c r="D245" i="43" s="1"/>
  <c r="D153" i="33"/>
  <c r="B153" i="33" s="1"/>
  <c r="D261" i="33"/>
  <c r="B261" i="33" s="1"/>
  <c r="D353" i="33"/>
  <c r="B353" i="33" s="1"/>
  <c r="D354" i="33" s="1"/>
  <c r="D439" i="33"/>
  <c r="B439" i="33" s="1"/>
  <c r="D440" i="33" s="1"/>
  <c r="D512" i="33"/>
  <c r="D513" i="33" s="1"/>
  <c r="D514" i="33" s="1"/>
  <c r="B153" i="29" s="1"/>
  <c r="D532" i="33"/>
  <c r="B532" i="33" s="1"/>
  <c r="D533" i="33" s="1"/>
  <c r="D534" i="33" s="1"/>
  <c r="B163" i="29" s="1"/>
  <c r="D543" i="33"/>
  <c r="B543" i="33" s="1"/>
  <c r="D544" i="33" s="1"/>
  <c r="D545" i="33" s="1"/>
  <c r="B172" i="29" s="1"/>
  <c r="D100" i="40"/>
  <c r="D101" i="40" s="1"/>
  <c r="D201" i="43"/>
  <c r="D202" i="43" s="1"/>
  <c r="D262" i="43"/>
  <c r="D263" i="43" s="1"/>
  <c r="D314" i="43"/>
  <c r="D315" i="43" s="1"/>
  <c r="D417" i="43"/>
  <c r="D418" i="43" s="1"/>
  <c r="B512" i="43"/>
  <c r="D513" i="43" s="1"/>
  <c r="D514" i="43" s="1"/>
  <c r="B152" i="29" s="1"/>
  <c r="D84" i="33"/>
  <c r="D85" i="33" s="1"/>
  <c r="D285" i="33"/>
  <c r="D286" i="33" s="1"/>
  <c r="D161" i="25"/>
  <c r="D162" i="25" s="1"/>
  <c r="D406" i="31"/>
  <c r="D407" i="31" s="1"/>
  <c r="D426" i="31"/>
  <c r="D427" i="31" s="1"/>
  <c r="D102" i="32"/>
  <c r="D103" i="32" s="1"/>
  <c r="D149" i="32"/>
  <c r="D150" i="32" s="1"/>
  <c r="D41" i="38"/>
  <c r="D84" i="38"/>
  <c r="D85" i="38" s="1"/>
  <c r="D139" i="38"/>
  <c r="D140" i="38" s="1"/>
  <c r="D406" i="38"/>
  <c r="D407" i="38" s="1"/>
  <c r="D426" i="38"/>
  <c r="D427" i="38" s="1"/>
  <c r="D149" i="39"/>
  <c r="D150" i="39" s="1"/>
  <c r="D84" i="40"/>
  <c r="D285" i="40"/>
  <c r="D286" i="40" s="1"/>
  <c r="D406" i="40"/>
  <c r="D407" i="40" s="1"/>
  <c r="D426" i="40"/>
  <c r="D427" i="40" s="1"/>
  <c r="D161" i="41"/>
  <c r="D162" i="41" s="1"/>
  <c r="D154" i="43"/>
  <c r="D262" i="33"/>
  <c r="D263" i="33" s="1"/>
  <c r="D139" i="43"/>
  <c r="D140" i="43" s="1"/>
  <c r="D477" i="43"/>
  <c r="D480" i="43" s="1"/>
  <c r="D481" i="43" s="1"/>
  <c r="B134" i="29" s="1"/>
  <c r="D161" i="35"/>
  <c r="D162" i="35" s="1"/>
  <c r="D373" i="33"/>
  <c r="D374" i="33" s="1"/>
  <c r="D84" i="25"/>
  <c r="D85" i="25" s="1"/>
  <c r="D118" i="25"/>
  <c r="D119" i="25" s="1"/>
  <c r="D244" i="31"/>
  <c r="D245" i="31" s="1"/>
  <c r="D244" i="38"/>
  <c r="D245" i="38" s="1"/>
  <c r="D354" i="38"/>
  <c r="D355" i="38" s="1"/>
  <c r="D63" i="39"/>
  <c r="D64" i="39" s="1"/>
  <c r="D373" i="40"/>
  <c r="D374" i="40" s="1"/>
  <c r="D387" i="40"/>
  <c r="D388" i="40" s="1"/>
  <c r="D133" i="41"/>
  <c r="D134" i="41" s="1"/>
  <c r="D149" i="41"/>
  <c r="D150" i="41" s="1"/>
  <c r="D262" i="40"/>
  <c r="D84" i="43"/>
  <c r="D85" i="43" s="1"/>
  <c r="D417" i="36"/>
  <c r="D418" i="36" s="1"/>
  <c r="D533" i="36"/>
  <c r="D534" i="36" s="1"/>
  <c r="B161" i="29" s="1"/>
  <c r="D354" i="43"/>
  <c r="D357" i="43" s="1"/>
  <c r="D358" i="43" s="1"/>
  <c r="B107" i="29" s="1"/>
  <c r="D406" i="43"/>
  <c r="D407" i="43" s="1"/>
  <c r="D426" i="43"/>
  <c r="D427" i="43" s="1"/>
  <c r="B532" i="43"/>
  <c r="D533" i="43" s="1"/>
  <c r="D534" i="43" s="1"/>
  <c r="B162" i="29" s="1"/>
  <c r="D543" i="43"/>
  <c r="B543" i="43" s="1"/>
  <c r="D544" i="43" s="1"/>
  <c r="D133" i="35"/>
  <c r="D134" i="35" s="1"/>
  <c r="D99" i="33"/>
  <c r="B99" i="33" s="1"/>
  <c r="D100" i="33" s="1"/>
  <c r="D101" i="33" s="1"/>
  <c r="D149" i="25"/>
  <c r="D150" i="25" s="1"/>
  <c r="D262" i="31"/>
  <c r="D373" i="31"/>
  <c r="D374" i="31" s="1"/>
  <c r="D417" i="31"/>
  <c r="D418" i="31" s="1"/>
  <c r="D440" i="31"/>
  <c r="D477" i="31"/>
  <c r="D478" i="31" s="1"/>
  <c r="D512" i="31"/>
  <c r="D262" i="38"/>
  <c r="D263" i="38" s="1"/>
  <c r="D373" i="38"/>
  <c r="D374" i="38" s="1"/>
  <c r="D417" i="38"/>
  <c r="D418" i="38" s="1"/>
  <c r="D440" i="38"/>
  <c r="D443" i="38" s="1"/>
  <c r="D444" i="38" s="1"/>
  <c r="B128" i="29" s="1"/>
  <c r="D477" i="38"/>
  <c r="D478" i="38" s="1"/>
  <c r="D161" i="39"/>
  <c r="D162" i="39" s="1"/>
  <c r="D201" i="40"/>
  <c r="D202" i="40" s="1"/>
  <c r="D244" i="40"/>
  <c r="D245" i="40" s="1"/>
  <c r="D417" i="40"/>
  <c r="D418" i="40" s="1"/>
  <c r="D440" i="40"/>
  <c r="D441" i="40" s="1"/>
  <c r="D512" i="40"/>
  <c r="B512" i="40" s="1"/>
  <c r="D513" i="40" s="1"/>
  <c r="D514" i="40" s="1"/>
  <c r="B156" i="29" s="1"/>
  <c r="D63" i="41"/>
  <c r="D64" i="41" s="1"/>
  <c r="D84" i="41"/>
  <c r="D85" i="41" s="1"/>
  <c r="D118" i="41"/>
  <c r="D119" i="41" s="1"/>
  <c r="D547" i="43"/>
  <c r="B44" i="29" s="1"/>
  <c r="B41" i="43"/>
  <c r="D42" i="43" s="1"/>
  <c r="D155" i="43"/>
  <c r="D265" i="43"/>
  <c r="D266" i="43" s="1"/>
  <c r="B89" i="29" s="1"/>
  <c r="D195" i="35"/>
  <c r="D502" i="43"/>
  <c r="D503" i="43" s="1"/>
  <c r="B143" i="29" s="1"/>
  <c r="D500" i="43"/>
  <c r="D390" i="43"/>
  <c r="D391" i="43" s="1"/>
  <c r="B116" i="29" s="1"/>
  <c r="D388" i="43"/>
  <c r="D204" i="43"/>
  <c r="D205" i="43" s="1"/>
  <c r="B80" i="29" s="1"/>
  <c r="D173" i="43"/>
  <c r="D84" i="37"/>
  <c r="D85" i="37" s="1"/>
  <c r="D133" i="37"/>
  <c r="D134" i="37" s="1"/>
  <c r="D195" i="25"/>
  <c r="D102" i="40"/>
  <c r="D103" i="40" s="1"/>
  <c r="B66" i="29" s="1"/>
  <c r="D85" i="40"/>
  <c r="B41" i="38"/>
  <c r="D42" i="38" s="1"/>
  <c r="D154" i="36"/>
  <c r="D155" i="36" s="1"/>
  <c r="D262" i="36"/>
  <c r="D263" i="36" s="1"/>
  <c r="D477" i="36"/>
  <c r="D478" i="36" s="1"/>
  <c r="D118" i="37"/>
  <c r="D119" i="37" s="1"/>
  <c r="D149" i="37"/>
  <c r="D150" i="37" s="1"/>
  <c r="D118" i="35"/>
  <c r="D119" i="35" s="1"/>
  <c r="D173" i="33"/>
  <c r="D244" i="33"/>
  <c r="D245" i="33" s="1"/>
  <c r="D84" i="32"/>
  <c r="D85" i="32" s="1"/>
  <c r="D195" i="32"/>
  <c r="D173" i="31"/>
  <c r="D265" i="40"/>
  <c r="D266" i="40" s="1"/>
  <c r="B93" i="29" s="1"/>
  <c r="D263" i="40"/>
  <c r="D84" i="36"/>
  <c r="D85" i="36" s="1"/>
  <c r="D154" i="33"/>
  <c r="D477" i="33"/>
  <c r="D102" i="25"/>
  <c r="D103" i="25" s="1"/>
  <c r="D133" i="25"/>
  <c r="D134" i="25" s="1"/>
  <c r="D532" i="31"/>
  <c r="D543" i="31"/>
  <c r="D133" i="32"/>
  <c r="D134" i="32" s="1"/>
  <c r="D45" i="40"/>
  <c r="D46" i="40" s="1"/>
  <c r="B57" i="29" s="1"/>
  <c r="D43" i="40"/>
  <c r="D118" i="32"/>
  <c r="D119" i="32" s="1"/>
  <c r="D480" i="38"/>
  <c r="D481" i="38" s="1"/>
  <c r="B137" i="29" s="1"/>
  <c r="D133" i="39"/>
  <c r="D134" i="39" s="1"/>
  <c r="D532" i="40"/>
  <c r="B532" i="40" s="1"/>
  <c r="D533" i="40" s="1"/>
  <c r="D534" i="40" s="1"/>
  <c r="B166" i="29" s="1"/>
  <c r="D543" i="40"/>
  <c r="B543" i="40" s="1"/>
  <c r="D544" i="40" s="1"/>
  <c r="D195" i="41"/>
  <c r="D154" i="38"/>
  <c r="D204" i="40"/>
  <c r="D205" i="40" s="1"/>
  <c r="B84" i="29" s="1"/>
  <c r="D173" i="40"/>
  <c r="D102" i="41"/>
  <c r="D103" i="41" s="1"/>
  <c r="D161" i="32"/>
  <c r="D162" i="32" s="1"/>
  <c r="D173" i="38"/>
  <c r="D502" i="38"/>
  <c r="D503" i="38" s="1"/>
  <c r="B146" i="29" s="1"/>
  <c r="D195" i="39"/>
  <c r="D154" i="40"/>
  <c r="D477" i="40"/>
  <c r="D102" i="37"/>
  <c r="D103" i="37" s="1"/>
  <c r="D244" i="36"/>
  <c r="D245" i="36" s="1"/>
  <c r="D201" i="36"/>
  <c r="D202" i="36" s="1"/>
  <c r="D139" i="36"/>
  <c r="D140" i="36" s="1"/>
  <c r="D161" i="37"/>
  <c r="D162" i="37" s="1"/>
  <c r="D63" i="37"/>
  <c r="D64" i="37" s="1"/>
  <c r="D502" i="36"/>
  <c r="D503" i="36" s="1"/>
  <c r="B142" i="29" s="1"/>
  <c r="D494" i="36"/>
  <c r="D480" i="36"/>
  <c r="D481" i="36" s="1"/>
  <c r="B133" i="29" s="1"/>
  <c r="D458" i="36"/>
  <c r="D440" i="36"/>
  <c r="D441" i="36" s="1"/>
  <c r="D426" i="36"/>
  <c r="D427" i="36" s="1"/>
  <c r="D387" i="36"/>
  <c r="D388" i="36" s="1"/>
  <c r="D357" i="36"/>
  <c r="D358" i="36" s="1"/>
  <c r="B106" i="29" s="1"/>
  <c r="D334" i="36"/>
  <c r="D286" i="36"/>
  <c r="D45" i="36"/>
  <c r="D441" i="38" l="1"/>
  <c r="D202" i="38"/>
  <c r="D204" i="38"/>
  <c r="D205" i="38" s="1"/>
  <c r="B83" i="29" s="1"/>
  <c r="D101" i="38"/>
  <c r="D102" i="38"/>
  <c r="D103" i="38" s="1"/>
  <c r="B65" i="29" s="1"/>
  <c r="B543" i="31"/>
  <c r="D544" i="31" s="1"/>
  <c r="D545" i="31" s="1"/>
  <c r="B173" i="29" s="1"/>
  <c r="D533" i="31"/>
  <c r="D534" i="31" s="1"/>
  <c r="B164" i="29" s="1"/>
  <c r="B532" i="31"/>
  <c r="B512" i="31"/>
  <c r="D513" i="31" s="1"/>
  <c r="D514" i="31" s="1"/>
  <c r="B154" i="29" s="1"/>
  <c r="B498" i="31"/>
  <c r="D499" i="31" s="1"/>
  <c r="B386" i="31"/>
  <c r="D387" i="31" s="1"/>
  <c r="B353" i="31"/>
  <c r="D354" i="31" s="1"/>
  <c r="B200" i="31"/>
  <c r="D201" i="31" s="1"/>
  <c r="B153" i="31"/>
  <c r="D154" i="31" s="1"/>
  <c r="B41" i="31"/>
  <c r="D42" i="31" s="1"/>
  <c r="D45" i="31" s="1"/>
  <c r="D46" i="31" s="1"/>
  <c r="B55" i="29" s="1"/>
  <c r="D265" i="31"/>
  <c r="D266" i="31" s="1"/>
  <c r="B91" i="29" s="1"/>
  <c r="D315" i="40"/>
  <c r="D317" i="40"/>
  <c r="D318" i="40" s="1"/>
  <c r="B102" i="29" s="1"/>
  <c r="D357" i="40"/>
  <c r="D358" i="40" s="1"/>
  <c r="B111" i="29" s="1"/>
  <c r="D355" i="40"/>
  <c r="D443" i="31"/>
  <c r="D502" i="40"/>
  <c r="D503" i="40" s="1"/>
  <c r="B147" i="29" s="1"/>
  <c r="D357" i="38"/>
  <c r="D358" i="38" s="1"/>
  <c r="B110" i="29" s="1"/>
  <c r="D390" i="40"/>
  <c r="D391" i="40" s="1"/>
  <c r="B120" i="29" s="1"/>
  <c r="D480" i="31"/>
  <c r="D481" i="31" s="1"/>
  <c r="B136" i="29" s="1"/>
  <c r="D263" i="31"/>
  <c r="D443" i="43"/>
  <c r="D444" i="43" s="1"/>
  <c r="B125" i="29" s="1"/>
  <c r="D102" i="43"/>
  <c r="D103" i="43" s="1"/>
  <c r="B62" i="29" s="1"/>
  <c r="D317" i="43"/>
  <c r="D318" i="43" s="1"/>
  <c r="B98" i="29" s="1"/>
  <c r="D317" i="36"/>
  <c r="D318" i="36" s="1"/>
  <c r="B97" i="29" s="1"/>
  <c r="D443" i="40"/>
  <c r="D444" i="40" s="1"/>
  <c r="B129" i="29" s="1"/>
  <c r="D547" i="38"/>
  <c r="B47" i="29" s="1"/>
  <c r="D157" i="43"/>
  <c r="D158" i="43" s="1"/>
  <c r="B71" i="29" s="1"/>
  <c r="D198" i="41"/>
  <c r="D199" i="41" s="1"/>
  <c r="B11" i="41" s="1"/>
  <c r="D547" i="31"/>
  <c r="B46" i="29" s="1"/>
  <c r="D502" i="33"/>
  <c r="D503" i="33" s="1"/>
  <c r="B144" i="29" s="1"/>
  <c r="D390" i="33"/>
  <c r="D391" i="33" s="1"/>
  <c r="B117" i="29" s="1"/>
  <c r="D204" i="33"/>
  <c r="D205" i="33" s="1"/>
  <c r="B81" i="29" s="1"/>
  <c r="D45" i="33"/>
  <c r="D46" i="33" s="1"/>
  <c r="B54" i="29" s="1"/>
  <c r="D317" i="33"/>
  <c r="D318" i="33" s="1"/>
  <c r="B99" i="29" s="1"/>
  <c r="D315" i="33"/>
  <c r="D265" i="38"/>
  <c r="D266" i="38" s="1"/>
  <c r="B92" i="29" s="1"/>
  <c r="D547" i="33"/>
  <c r="B45" i="29" s="1"/>
  <c r="D441" i="31"/>
  <c r="D478" i="43"/>
  <c r="D355" i="43"/>
  <c r="D198" i="39"/>
  <c r="D199" i="39" s="1"/>
  <c r="B11" i="39" s="1"/>
  <c r="D547" i="40"/>
  <c r="B48" i="29" s="1"/>
  <c r="D198" i="35"/>
  <c r="D199" i="35" s="1"/>
  <c r="B180" i="29" s="1"/>
  <c r="D43" i="38"/>
  <c r="D45" i="38"/>
  <c r="D46" i="38" s="1"/>
  <c r="B56" i="29" s="1"/>
  <c r="D545" i="40"/>
  <c r="B175" i="29" s="1"/>
  <c r="D317" i="38"/>
  <c r="D318" i="38" s="1"/>
  <c r="B101" i="29" s="1"/>
  <c r="D315" i="38"/>
  <c r="D317" i="31"/>
  <c r="D318" i="31" s="1"/>
  <c r="B100" i="29" s="1"/>
  <c r="D315" i="31"/>
  <c r="D480" i="33"/>
  <c r="D481" i="33" s="1"/>
  <c r="B135" i="29" s="1"/>
  <c r="D478" i="33"/>
  <c r="D45" i="43"/>
  <c r="D46" i="43" s="1"/>
  <c r="B53" i="29" s="1"/>
  <c r="D43" i="43"/>
  <c r="D545" i="43"/>
  <c r="B171" i="29" s="1"/>
  <c r="B184" i="29"/>
  <c r="D102" i="36"/>
  <c r="D103" i="36" s="1"/>
  <c r="B61" i="29" s="1"/>
  <c r="B183" i="29"/>
  <c r="D390" i="38"/>
  <c r="D391" i="38" s="1"/>
  <c r="B119" i="29" s="1"/>
  <c r="D388" i="38"/>
  <c r="D155" i="38"/>
  <c r="D157" i="38"/>
  <c r="D158" i="38" s="1"/>
  <c r="B74" i="29" s="1"/>
  <c r="D155" i="33"/>
  <c r="D157" i="33"/>
  <c r="D158" i="33" s="1"/>
  <c r="B72" i="29" s="1"/>
  <c r="D198" i="32"/>
  <c r="D199" i="32" s="1"/>
  <c r="D102" i="31"/>
  <c r="D103" i="31" s="1"/>
  <c r="B64" i="29" s="1"/>
  <c r="D357" i="33"/>
  <c r="D358" i="33" s="1"/>
  <c r="B108" i="29" s="1"/>
  <c r="D355" i="33"/>
  <c r="D102" i="33"/>
  <c r="D103" i="33" s="1"/>
  <c r="B63" i="29" s="1"/>
  <c r="D155" i="40"/>
  <c r="D157" i="40"/>
  <c r="D158" i="40" s="1"/>
  <c r="B75" i="29" s="1"/>
  <c r="D265" i="36"/>
  <c r="D266" i="36" s="1"/>
  <c r="B88" i="29" s="1"/>
  <c r="D198" i="37"/>
  <c r="D199" i="37" s="1"/>
  <c r="B179" i="29" s="1"/>
  <c r="D480" i="40"/>
  <c r="D481" i="40" s="1"/>
  <c r="B138" i="29" s="1"/>
  <c r="D478" i="40"/>
  <c r="D545" i="38"/>
  <c r="B174" i="29" s="1"/>
  <c r="D443" i="33"/>
  <c r="B126" i="29" s="1"/>
  <c r="D441" i="33"/>
  <c r="D198" i="25"/>
  <c r="D199" i="25" s="1"/>
  <c r="D265" i="33"/>
  <c r="D266" i="33" s="1"/>
  <c r="B90" i="29" s="1"/>
  <c r="D204" i="36"/>
  <c r="D205" i="36" s="1"/>
  <c r="B79" i="29" s="1"/>
  <c r="D157" i="36"/>
  <c r="D158" i="36" s="1"/>
  <c r="B70" i="29" s="1"/>
  <c r="D443" i="36"/>
  <c r="D444" i="36" s="1"/>
  <c r="B124" i="29" s="1"/>
  <c r="D390" i="36"/>
  <c r="D391" i="36" s="1"/>
  <c r="B115" i="29" s="1"/>
  <c r="D46" i="36"/>
  <c r="B52" i="29" s="1"/>
  <c r="D500" i="31" l="1"/>
  <c r="D502" i="31"/>
  <c r="D503" i="31" s="1"/>
  <c r="B145" i="29" s="1"/>
  <c r="D390" i="31"/>
  <c r="D391" i="31" s="1"/>
  <c r="B118" i="29" s="1"/>
  <c r="D388" i="31"/>
  <c r="D355" i="31"/>
  <c r="D357" i="31"/>
  <c r="D358" i="31" s="1"/>
  <c r="B109" i="29" s="1"/>
  <c r="D202" i="31"/>
  <c r="D204" i="31"/>
  <c r="D205" i="31" s="1"/>
  <c r="B82" i="29" s="1"/>
  <c r="D155" i="31"/>
  <c r="D157" i="31"/>
  <c r="D158" i="31" s="1"/>
  <c r="B73" i="29" s="1"/>
  <c r="D43" i="31"/>
  <c r="D444" i="31"/>
  <c r="B127" i="29" s="1"/>
  <c r="D548" i="38"/>
  <c r="D549" i="38" s="1"/>
  <c r="B12" i="38" s="1"/>
  <c r="B11" i="35"/>
  <c r="D548" i="43"/>
  <c r="D549" i="43" s="1"/>
  <c r="B12" i="43" s="1"/>
  <c r="B11" i="37"/>
  <c r="B11" i="25"/>
  <c r="B181" i="29"/>
  <c r="D548" i="33"/>
  <c r="D549" i="33" s="1"/>
  <c r="B11" i="32"/>
  <c r="B182" i="29"/>
  <c r="D548" i="40"/>
  <c r="D549" i="40" s="1"/>
  <c r="D548" i="36"/>
  <c r="D549" i="36" s="1"/>
  <c r="B34" i="29" s="1"/>
  <c r="B38" i="29" l="1"/>
  <c r="B28" i="29"/>
  <c r="D548" i="31"/>
  <c r="D549" i="31" s="1"/>
  <c r="B27" i="29" s="1"/>
  <c r="B25" i="29"/>
  <c r="B35" i="29"/>
  <c r="B26" i="29"/>
  <c r="B12" i="33"/>
  <c r="B36" i="29"/>
  <c r="B12" i="40"/>
  <c r="B39" i="29"/>
  <c r="B29" i="29"/>
  <c r="B12" i="36"/>
  <c r="B24" i="29"/>
  <c r="B37" i="29" l="1"/>
  <c r="B12" i="31"/>
</calcChain>
</file>

<file path=xl/sharedStrings.xml><?xml version="1.0" encoding="utf-8"?>
<sst xmlns="http://schemas.openxmlformats.org/spreadsheetml/2006/main" count="5564" uniqueCount="643">
  <si>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</si>
  <si>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</si>
  <si>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</si>
  <si>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</si>
  <si>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</si>
  <si>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</si>
  <si>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</si>
  <si>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</si>
  <si>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</si>
  <si>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</si>
  <si>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</si>
  <si>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</si>
  <si>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</si>
  <si>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</si>
  <si>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</si>
  <si>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</si>
  <si>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</si>
  <si>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</si>
  <si>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</si>
  <si>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</si>
  <si>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</si>
  <si>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</si>
  <si>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</si>
  <si>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</si>
  <si>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</si>
  <si>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</si>
  <si>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</si>
  <si>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</si>
  <si>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</si>
  <si>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</si>
  <si>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</si>
  <si>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</si>
  <si>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</si>
  <si>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</si>
  <si>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</si>
  <si>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</si>
  <si>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</si>
  <si>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</si>
  <si>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</si>
  <si>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</si>
  <si>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</si>
  <si>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</si>
  <si>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</si>
  <si>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</si>
  <si>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</si>
  <si>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</si>
  <si>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</si>
  <si>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</si>
  <si>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</si>
  <si>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</si>
  <si>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</si>
  <si>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</si>
  <si>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</si>
  <si>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</si>
  <si>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</si>
  <si>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</si>
  <si>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</si>
  <si>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</si>
  <si>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</si>
  <si>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</si>
  <si>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</si>
  <si>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</si>
  <si>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</si>
  <si>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</si>
  <si>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</si>
  <si>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</si>
  <si>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</si>
  <si>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</si>
  <si>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</si>
  <si>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</si>
  <si>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</si>
  <si>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</si>
  <si>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</si>
  <si>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</si>
  <si>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</si>
  <si>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</si>
  <si>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</si>
  <si>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</si>
  <si>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</si>
  <si>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</si>
  <si>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</si>
  <si>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</si>
  <si>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</si>
  <si>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</si>
  <si>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</si>
  <si>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</si>
  <si>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</si>
  <si>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</si>
  <si>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</si>
  <si>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</si>
  <si>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</si>
  <si>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</si>
  <si>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</si>
  <si>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</si>
  <si>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</si>
  <si>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</si>
  <si>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</si>
  <si>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</si>
  <si>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</si>
  <si>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</si>
  <si>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</si>
  <si>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</si>
  <si>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</si>
  <si>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</si>
  <si>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</si>
  <si>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</si>
  <si>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</si>
  <si>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</si>
  <si>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</si>
  <si>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</si>
  <si>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</si>
  <si>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</si>
  <si>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</si>
  <si>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</si>
  <si>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</si>
  <si>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</si>
  <si>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</si>
  <si>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</si>
  <si>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</si>
  <si>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</si>
  <si>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</si>
  <si>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</si>
  <si>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</si>
  <si>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</si>
  <si>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</si>
  <si>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</si>
  <si>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</si>
  <si>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</si>
  <si>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</si>
  <si>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</si>
  <si>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</si>
  <si>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</si>
  <si>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</si>
  <si>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</si>
  <si>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</si>
  <si>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</si>
  <si>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</si>
  <si>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</si>
  <si>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</si>
  <si>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</si>
  <si>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</si>
  <si>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</si>
  <si>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</si>
  <si>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</si>
  <si>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</si>
  <si>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</si>
  <si>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</si>
  <si>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</si>
  <si>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</si>
  <si>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</si>
  <si>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</si>
  <si>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</si>
  <si>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</si>
  <si>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</si>
  <si>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</si>
  <si>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</si>
  <si>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</si>
  <si>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</si>
  <si>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</si>
  <si>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</si>
  <si>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</si>
  <si>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</si>
  <si>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</si>
  <si>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</si>
  <si>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</si>
  <si>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</si>
  <si>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</si>
  <si>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</si>
  <si>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</si>
  <si>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</si>
  <si>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</si>
  <si>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</si>
  <si>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</si>
  <si>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</si>
  <si>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</si>
  <si>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</si>
  <si>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</si>
  <si>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</si>
  <si>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</si>
  <si>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</si>
  <si>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</si>
  <si>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</si>
  <si>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</si>
  <si>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</si>
  <si>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</si>
  <si>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</si>
  <si>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</si>
  <si>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</si>
  <si>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</si>
  <si>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</si>
  <si>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</si>
  <si>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</si>
  <si>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</si>
  <si>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</si>
  <si>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</si>
  <si>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</si>
  <si>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</si>
  <si>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</si>
  <si>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</si>
  <si>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</si>
  <si>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</si>
  <si>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</si>
  <si>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</si>
  <si>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</si>
  <si>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</si>
  <si>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</si>
  <si>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</si>
  <si>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</si>
  <si>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</si>
  <si>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</si>
  <si>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</si>
  <si>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</si>
  <si>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</si>
  <si>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</si>
  <si>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</si>
  <si>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</si>
  <si>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</si>
  <si>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</si>
  <si>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</si>
  <si>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</si>
  <si>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</si>
  <si>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</si>
  <si>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</si>
  <si>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</si>
  <si>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</si>
  <si>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</si>
  <si>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</si>
  <si>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</si>
  <si>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</si>
  <si>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</si>
  <si>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</si>
  <si>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</si>
  <si>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</si>
  <si>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</si>
  <si>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</si>
  <si>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</si>
  <si>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</si>
  <si>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</si>
  <si>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</si>
  <si>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</si>
  <si>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</si>
  <si>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</si>
  <si>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</si>
  <si>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</si>
  <si>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</si>
  <si>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</si>
  <si>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</si>
  <si>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</si>
  <si>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</si>
  <si>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</si>
  <si>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</si>
  <si>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</si>
  <si>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</si>
  <si>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</si>
  <si>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</si>
  <si>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</si>
  <si>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</si>
  <si>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</si>
  <si>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</si>
  <si>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</si>
  <si>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</si>
  <si>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</si>
  <si>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</si>
  <si>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</si>
  <si>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</si>
  <si>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</si>
  <si>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</si>
  <si>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</si>
  <si>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</si>
  <si>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</si>
  <si>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</si>
  <si>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</si>
  <si>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</si>
  <si>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</si>
  <si>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</si>
  <si>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</si>
  <si>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</si>
  <si>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</si>
  <si>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</si>
  <si>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</si>
  <si>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</si>
  <si>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</si>
  <si>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</si>
  <si>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</si>
  <si>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</si>
  <si>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</si>
  <si>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</si>
  <si>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</si>
  <si>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</si>
  <si>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</si>
  <si>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</si>
  <si>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</si>
  <si>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</si>
  <si>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</si>
  <si>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</si>
  <si>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</si>
  <si>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</si>
  <si>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</si>
  <si>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</si>
  <si>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</si>
  <si>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</si>
  <si>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</si>
  <si>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</si>
  <si>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</si>
  <si>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</si>
  <si>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</si>
  <si>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</si>
  <si>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</si>
  <si>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</si>
  <si>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</si>
  <si>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</si>
  <si>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</si>
  <si>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</si>
  <si>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</si>
  <si>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</si>
  <si>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</si>
  <si>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</si>
  <si>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</si>
  <si>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</si>
  <si>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</si>
  <si>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</si>
  <si>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</si>
  <si>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</si>
  <si>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</si>
  <si>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</si>
  <si>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</si>
  <si>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</si>
  <si>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</si>
  <si>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</si>
  <si>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</si>
  <si>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</si>
  <si>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</si>
  <si>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</si>
  <si>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</si>
  <si>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</si>
  <si>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</si>
  <si>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</si>
  <si>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</si>
  <si>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</si>
  <si>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</si>
  <si>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</si>
  <si>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</si>
  <si>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</si>
  <si>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</si>
  <si>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</si>
  <si>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</si>
  <si>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</si>
  <si>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</si>
  <si>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</si>
  <si>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</si>
  <si>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</si>
  <si>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</si>
  <si>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</si>
  <si>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</si>
  <si>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</si>
  <si>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</si>
  <si>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</si>
  <si>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</si>
  <si>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</si>
  <si>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</si>
  <si>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</si>
  <si>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</si>
  <si>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</si>
  <si>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</si>
  <si>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</si>
  <si>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</si>
  <si>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</si>
  <si>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</si>
  <si>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</si>
  <si>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</si>
  <si>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</si>
  <si>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</si>
  <si>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</si>
  <si>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</si>
  <si>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</si>
  <si>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</si>
  <si>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</si>
  <si>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</si>
  <si>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</si>
  <si>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</si>
  <si>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</si>
  <si>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</si>
  <si>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</si>
  <si>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</si>
  <si>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</si>
  <si>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</si>
  <si>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</si>
  <si>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</si>
  <si>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</si>
  <si>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</si>
  <si>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</si>
  <si>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</si>
  <si>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</si>
  <si>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</si>
  <si>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</si>
  <si>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</si>
  <si>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</si>
  <si>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</si>
  <si>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</si>
  <si>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</si>
  <si>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</si>
  <si>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</si>
  <si>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</si>
  <si>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</si>
  <si>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</si>
  <si>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</si>
  <si>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</si>
  <si>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</si>
  <si>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Utilisation du grattoir métallique, nous rappelons que cette pratique est interdite.
</t>
  </si>
  <si>
    <t xml:space="preserve">M Dhia MECHLAOUI </t>
  </si>
  <si>
    <t>Il s'agit d'un terminal de cuisson.</t>
  </si>
  <si>
    <t>Conforme.</t>
  </si>
  <si>
    <t>Exposition des abats sans égouttoir.</t>
  </si>
  <si>
    <t>Affecter un seul opérateur pour chaque rayon.</t>
  </si>
  <si>
    <t>Le sol était ébréché.</t>
  </si>
  <si>
    <t>Température affichée: 2,6°C
Température meseurée: 2°C</t>
  </si>
  <si>
    <t>58 %, conforme.</t>
  </si>
  <si>
    <t>Absence de distributeur de papier.</t>
  </si>
  <si>
    <t xml:space="preserve">Présence de restes d’une palette devant la zone de réception.
</t>
  </si>
  <si>
    <t>Renforcer le classement des certificats de salubrité et des enregistrements des paramètres de contrôle à la réception.</t>
  </si>
  <si>
    <t>Jarzouna</t>
  </si>
  <si>
    <t>Un seul opérateur se charge des manipulations au rayon fromage/ charcuterie et au rayon trad, en plus l'opérateur ne fait pas attention au lavage des mains et à l'hygiène entre les deux opérations, le risque de contamination croisée est accrue à ce niveau.</t>
  </si>
  <si>
    <t xml:space="preserve">Prévoir des distributeurs de papier.
</t>
  </si>
  <si>
    <t>L’ouverture de la canalisation du lave main n’était pas protégée au niveau du laboratoir du traiteur.</t>
  </si>
  <si>
    <t>Directeur magasin et chefs rayons</t>
  </si>
  <si>
    <t>Les piques prix étaient mis sur la grille d’aération.</t>
  </si>
  <si>
    <t>Les piques prix étaient mise sur la grille d’aération.</t>
  </si>
  <si>
    <t>Correcte.</t>
  </si>
  <si>
    <t>Une attention particulière devrait être accordée au classement des certificats de salubrité pour une meilleure organisation.</t>
  </si>
  <si>
    <t>Correct.</t>
  </si>
  <si>
    <t>Perte de la traçabilité pour l'article crème au beurre et au noisette . Veuillez renforcer le suivi par rapport à  la vente et à la casse .</t>
  </si>
  <si>
    <r>
      <t xml:space="preserve">Vérification du poids des pains par rapport à 200g:
Pain sans sel : </t>
    </r>
    <r>
      <rPr>
        <b/>
        <sz val="11"/>
        <rFont val="Comic Sans MS"/>
        <family val="4"/>
      </rPr>
      <t xml:space="preserve">184 g
</t>
    </r>
    <r>
      <rPr>
        <sz val="11"/>
        <rFont val="Comic Sans MS"/>
        <family val="4"/>
      </rPr>
      <t>Pain au son : 206 g
Pain complet : 190 g.
Aviser le fournisseur(Sopral) sur l'écart de poids.</t>
    </r>
  </si>
  <si>
    <t>Absence de produits de pâtisserie exposés sur le meuble.</t>
  </si>
  <si>
    <t xml:space="preserve">Le meuble d'exposition des produits à température ambiante n'était pas couvert en totalité .De ce fait ,on a constaté la présence de mouches au niveau du meuble ,bien que le dispositif DEIV était fonctionne. </t>
  </si>
  <si>
    <t>Accumulation de souillures au sol, derrière le rôtissoire. Renforcer le nettoyage à ce niveau.</t>
  </si>
  <si>
    <t>Le même opérateur était sur les deux rayons de charcuterie/fromage et volaillerie. De ce fait ,il est impératif d'assurer un lavage rigoureux des mains ,le port de gants et d'un devant jetable entre les opérations.</t>
  </si>
  <si>
    <t>Un boudin de salami de bœuf manquait d'indication de la date d'ouverture. Risque de perte de la traçabilité.</t>
  </si>
  <si>
    <t>Le même thermomètre était utilisé pour les deux rayons Charcuterie/fromage et volaillerie. Veuillez assurer un thermomètre pour chaque rayon.</t>
  </si>
  <si>
    <t>Les morceaux de fromages blancs exposés manquaient d'étiquetage .Il est nécessaire d'identifier ces produits .</t>
  </si>
  <si>
    <t>Les certificats de salubrités n'étaient pas disponibles au niveau du stand.</t>
  </si>
  <si>
    <t>Un seul thermomètre pour les deux rayons charcuterie /Fromage et volaillerie.</t>
  </si>
  <si>
    <t>Le rangement n'était pas satisfaisant.</t>
  </si>
  <si>
    <t>Présence de piqures de moisissures dans les parties inférieures des étagères du meuble froid d'exposition.</t>
  </si>
  <si>
    <t>Les relevés mensuels des températures au niveau de la CF et des meubles n'étaient pas effectuées au niveau des fiches d'autocontrôles.</t>
  </si>
  <si>
    <t>Les boules d'harissa emballés ,n'étaient pas identifiés . Veuillez étiqueter ces produits .</t>
  </si>
  <si>
    <t>Absence de papier essuie mains au niveau des sanitaires.</t>
  </si>
  <si>
    <t>Dernier passage de la société prestataire : le 24/04/2018;</t>
  </si>
  <si>
    <t>Mr Issam ,l'opérateur des rayons charcuterie/fromages et volaillerie ,n'a pas effectué de formation ultérieures.</t>
  </si>
  <si>
    <t>Dr Raja Bouhalfaya</t>
  </si>
  <si>
    <t>Directeur du magasin et chefs rayons.</t>
  </si>
  <si>
    <t>Il est fortement recommandé d'assurer une protection complète du meuble ,vue la proximité du stand par rapport à l'entrée du magasin.</t>
  </si>
  <si>
    <t>Les DEIV au niveau de la boulangerie ,du rayon charcuterie/fromages ,étaient remplis de cadavres d'insectes.</t>
  </si>
  <si>
    <t xml:space="preserve">Des cartons contenant des produits de la pâtisserie pré-emballés ,étaient entreposés au niveau de la boulangerie. Il est recommandé de ne pas introduire les cartons au niveau de ce local.
</t>
  </si>
  <si>
    <t>Le quai de réception n'était pas protégé par un préau.</t>
  </si>
  <si>
    <t>Le sol au niveau de la porte de la réception était fortement abîmé.</t>
  </si>
  <si>
    <t>Le revêtement du sol était écaillé.</t>
  </si>
  <si>
    <t>Température mesurée: 6,6°C.</t>
  </si>
  <si>
    <t>Hygrométrie mesurée: 52%.Correcte.</t>
  </si>
  <si>
    <t>Meubles des produits de charcuterie LS :
Température affichée: 6°C
Température mesurée : 5,4°C
Meuble des yaourts:
Température mesurée: 2,8°C.</t>
  </si>
  <si>
    <t>Certains afficheurs des meubles étaient non fonctionnels.</t>
  </si>
  <si>
    <t>Le système d'aspiration des vapeurs n'était pas relié au four ,au niveau de la boulangerie .</t>
  </si>
  <si>
    <t>Veuillez assurer un moyen d'extraction au niveau de la boulangerie.</t>
  </si>
  <si>
    <t>Température mesurée : 7,6°C</t>
  </si>
  <si>
    <t>Pas de produits exposés le jour de l'audit.</t>
  </si>
  <si>
    <t>Température mesurée : 1,4°C</t>
  </si>
  <si>
    <t>Le meuble d'exposition des produits à température ambiante n'était pas protégé en totalité.</t>
  </si>
  <si>
    <t>Le four au niveau du stand était non fonctionnel car la plaque était fissuré. De ce fait ,les produits sont cuits au niveau du four du terminal de cuisson.</t>
  </si>
  <si>
    <t>Procéder à la réparation de ce dispositif.</t>
  </si>
  <si>
    <t>Meuble froid d'exposition :
Température affichée : 5,2°C
Température mesurée : 8,5°C</t>
  </si>
  <si>
    <t>Température mesurée : 3,4°C</t>
  </si>
  <si>
    <t>Le meuble d'exposition des fromages présentait des traces de rouilles .
L'afficheur de température était non fonctionnel.</t>
  </si>
  <si>
    <t>Température mesurée : 1,4°C.</t>
  </si>
  <si>
    <t>L'afficheur de température n'était pas fonctionnel.</t>
  </si>
  <si>
    <t>Le carrelage était usé.</t>
  </si>
  <si>
    <t>Le distributeur de savon au niveau des sanitaires des femmes était non fonctionnel.</t>
  </si>
  <si>
    <t>Absence de four à micro-ondes .</t>
  </si>
  <si>
    <t>Le réfrigérateur n'était pas fonctionnel.</t>
  </si>
  <si>
    <t>La porte de la réception manquait d'étanchéité.</t>
  </si>
  <si>
    <t>Absence de local de déchets .</t>
  </si>
  <si>
    <t>Absence de presse des cartons.</t>
  </si>
  <si>
    <t>Présence de traces de rouilles au niveau du meuble d'exposition des fromages.</t>
  </si>
  <si>
    <t>Le pinceau utilisé pour la dorure était usé, de ce fait les poils risquent de se détacher et de les retrouver sur les produits .Il st nécessaire de fournir un nouveau pinceau.</t>
  </si>
  <si>
    <t>Derniers prélèvements datent du 09/04/2018;Conformes.</t>
  </si>
  <si>
    <t xml:space="preserve">Utilisation correcte des cadenciers de cuisson et de fabrication </t>
  </si>
  <si>
    <t>Derniers prélèvements effectuée le 09/04: conformes.</t>
  </si>
  <si>
    <t>Le meuble d'exposition des fromages était usé et présentait des traces de rouille. De plus, la grille d'aération manquait de propreté.
Accumulation de souillures dans le coin interne du côté du meuble d'exposition des produits e charcuterie.Renforcer le nettoyage à ce niveau.</t>
  </si>
  <si>
    <t>Les derniers prélèvements dataient du 09/04;Conformes.</t>
  </si>
  <si>
    <t>Les abats de volailles étaient déposés dans un récipient en verre. Prévoir un égouttoir pour l'exposition de ces produits.</t>
  </si>
  <si>
    <t>Derniers prélèvements effectués le 09/04:Présence de Salmonelles au niveau du produit:cuisse de poulet.Une analyse de causes et un plan d'action a été mis en place par le service qualité.</t>
  </si>
  <si>
    <t>Les dattes exposés au niveau du meuble IVème gamme étaient non balisées.Renforcer le contrôle à ce niveau.</t>
  </si>
  <si>
    <t>Les étagères de stockage étaient accolées aux murs ,ce qui rend le contrôle derrière ces éléments ainsi que les opérations de nettoyage difficils.</t>
  </si>
  <si>
    <t>3 boites de conserves : tomates double concentrées de la marque Sticap étaient fortement cabossées. Renforcer le contrôle à ce niveau.</t>
  </si>
  <si>
    <t>Les dernières analyses du laboratoire dataient de mars 2018,mais les certificats d'aptitudes n'étaient pas encore délivrés.</t>
  </si>
  <si>
    <t>Absence de local poubelle et de bennes. Les déchets provenant du magasin étaient amenés dans une décharge au coin de la rue.</t>
  </si>
  <si>
    <t>Le sol de la réserve était abîmé et crevassé à plusieurs niveaux.</t>
  </si>
  <si>
    <t>Veuillez protéger le meuble d'exposition.</t>
  </si>
  <si>
    <t>Le carrelage au niveau stand était abimé sur plusieurs niveaux.</t>
  </si>
  <si>
    <t>Fournir une copie des certificats de salubrité au niveau du stand.</t>
  </si>
  <si>
    <t>Veuillez prévoir un espace  entres les murs et les meubles de stockage.</t>
  </si>
  <si>
    <t>L'armoire UV n'était pas correctement fonctionnelle.</t>
  </si>
  <si>
    <t>Meriam Lahmer</t>
  </si>
  <si>
    <t>Absence du plan d'action</t>
  </si>
  <si>
    <t xml:space="preserve">Présence d’une zone non nettoyée cachée derrière les palettes. </t>
  </si>
  <si>
    <t>Hygrométrie mesurée = 53%</t>
  </si>
  <si>
    <t>La porte du laboratoire n'est pas étanche: Température affichée = 8°C   Température mesurée =11°C</t>
  </si>
  <si>
    <t>Le pinceau utilisé pour la dorure est usé</t>
  </si>
  <si>
    <t>Le meuble d'exposition des sandwich presente une fuite d'eau : un bac en plastique est placé au dessous du meuble pour recupérer l'eau</t>
  </si>
  <si>
    <t>Température du meuble sandwich affichée = 11,8°C</t>
  </si>
  <si>
    <t>Test de traçabiité non concluant sur le produit "Cheese cake Fraise x 2" DLC=15/10/18: perte de traçabilité pour 2 unités</t>
  </si>
  <si>
    <t>Les conduites d'aspiration ne sont pas reliées au four</t>
  </si>
  <si>
    <t>Il n'ya plus d'exposition de gateaux depuis le 14/07/18</t>
  </si>
  <si>
    <t>Dernier prélèvement le 09/04/2018</t>
  </si>
  <si>
    <t>Les étiquettes des produits découpés ne sont pas collé au verso de la feuille de traçabilité comme convenu</t>
  </si>
  <si>
    <t>Le même opérateur était sur les deux rayons de charcuterie/fromage et volaillerie</t>
  </si>
  <si>
    <t>Les abats de volailles étaient déposés dans un récipient en verre sans égouttoir,</t>
  </si>
  <si>
    <t>Plusieurs afficheurs de température des meubles PLS sont non fonctionnels</t>
  </si>
  <si>
    <t>Température affichée M Fromages 4,8°C Température mesurée M Fromages 4,4°C</t>
  </si>
  <si>
    <t>Presence de Dakin perimé depuis Mai 2018</t>
  </si>
  <si>
    <t>Dernier passage le 23/07/2018</t>
  </si>
  <si>
    <t>Manque des autocontroles de nettoyage le 30 et 31/07/18 (le responsable reception était en congé)</t>
  </si>
  <si>
    <t>La quantité vendue n'est pas enregistrée dans le cadencier de cuisson des fritures du 31/07/18 et de plusieurs autres dates</t>
  </si>
  <si>
    <t>Présence de poussière sur les paquets de céréales petit dejeuner</t>
  </si>
  <si>
    <t>Meuble d'exposition des fromage en panne</t>
  </si>
  <si>
    <t>Température mesurée jambon = 5,2°C</t>
  </si>
  <si>
    <t xml:space="preserve">Température mesurée poulet = 10,5°C  </t>
  </si>
  <si>
    <t>Température mesurée meuble exposition charcuterie/Volaillerie = 7,6°C</t>
  </si>
  <si>
    <t>NOK</t>
  </si>
  <si>
    <t>OK</t>
  </si>
  <si>
    <t xml:space="preserve">1) Présence d'un sachet de "Pain libanais" sans DP et DLC 
2) La date de production est illisible sur la plupart des barquettes de « Palmier »  du fournisseur: Société Essaada. </t>
  </si>
  <si>
    <t>Presence de 2 paquets de levure boulangère sans DP ni DLC (les sachets individuels à l'intérieur sont datés mais le produit est vendu en paquet)</t>
  </si>
  <si>
    <t>Le mois n'est pas indiqué sur les feuilles d'enregistrement des autocontroles de nettoyage</t>
  </si>
  <si>
    <t xml:space="preserve">Fuite de condensat au niveau de l’évaporateur de la chambre froide: deux seaux sont placés pour récupérer l’eau. </t>
  </si>
  <si>
    <t>Absence de presse cartons.</t>
  </si>
  <si>
    <t>Les certificats de salubrité du fromage "Allouche" receptionné ne mentionnent pas le numéro de lot relatif au produit accépté: il y a uniquement le numéro de facture.</t>
  </si>
  <si>
    <t>Le relevé mensuel des températures (Laboratoire, Chambre froide et Meuble refrigéré) du mois de juillet n'est pas effectué</t>
  </si>
  <si>
    <t>Les certificats de salubrités ne sont pas disponibles au niveau du stand.</t>
  </si>
  <si>
    <t>Absence de thermomètre pour le rayon volaillerie (un seul thermomètre pour les deux rayons charcuterie /Fromage et volaillerie).</t>
  </si>
  <si>
    <t>les produits ne sont pas rangés convenablement: présence de produits entassés.</t>
  </si>
  <si>
    <t>Stockage des sacs de sucre sur un carton directement au sol</t>
  </si>
  <si>
    <t>Utilisation d'un pot de jardinage non alimentaire et d'une casserole rouillée pour le versement du sucre dans les sachets de 1 kg.</t>
  </si>
  <si>
    <t>Le sol est abimé</t>
  </si>
  <si>
    <t>Absence d'étanchéité au niveau du quai de reception.</t>
  </si>
  <si>
    <t>Le revetement du sol est écaillé</t>
  </si>
  <si>
    <t>Presence d'insectes volants et rampants dans le laboratoire de boulangerie (mouches, moustiques et araignées)</t>
  </si>
  <si>
    <t>Couvercle de l'égout du laboratoire traiteur troué: risque d'entrée d'insectes et rongeurs.</t>
  </si>
  <si>
    <t>Absence de local déchets.</t>
  </si>
  <si>
    <t>Nettoyer le laboratoire et éliminer les insectes</t>
  </si>
  <si>
    <t>Mettre a disposition les certificats de salubrité au niveau du stand pendant 2 ans.</t>
  </si>
  <si>
    <t>Fournir un thermometre dedié au rayon volaillerie.</t>
  </si>
  <si>
    <t>Nettoyer tous les traces de moisissures au niveau des meubles PLS</t>
  </si>
  <si>
    <t>Presence de moisissures au niveau de tous les meubles PLS</t>
  </si>
  <si>
    <t>Le sol au niveau de la porte de la réception est très abîmé.</t>
  </si>
  <si>
    <t>Réparer le sol et éliminer les zones trouées.</t>
  </si>
  <si>
    <t>Nettoyer et éliminer les insectes du laboratoire,</t>
  </si>
  <si>
    <t>Mettre en place un couvercle étanche au dessus de l'égout du laboratoire traiteur.</t>
  </si>
  <si>
    <t>Laboratoire non nettoyé convenablement: presence de zones sales et d'insectes (araignées, mouches et moustiques)</t>
  </si>
  <si>
    <t>Poids controlés:
Pain complet cereales = 186g
Pain céréale = 186g
Flute = 192g
Semoule = 208g</t>
  </si>
  <si>
    <t>Perte de maîtrise du système HACCP. Remplir ce tableau quotidiennement</t>
  </si>
  <si>
    <t>La porte du rotissoir n'était pas nettoyée convenablement</t>
  </si>
  <si>
    <t>Le meuble d'exposition des fromages est en panne, les produits sont placés dans l'armoire</t>
  </si>
  <si>
    <t>Accumulation de sachets et souillures sur le sol en dessous du meuble d'exposition</t>
  </si>
  <si>
    <t>Respecter l'ordre d'affectation des employés</t>
  </si>
  <si>
    <t>Les morceaux de potiron ne sont pas étiquetés</t>
  </si>
  <si>
    <t>Fournir le matériel adéquat et apte au contact avec les aliments</t>
  </si>
  <si>
    <t>Assurer un contrôle régulier des produits.</t>
  </si>
  <si>
    <t>Réparation immédiate nécessaire</t>
  </si>
  <si>
    <t>1) Les poingées du rotissoir sont cassées
2) Le four est non fonctionnel car la plaque est fissurée et les produits sont cuits au niveau du four du terminal de cuisson</t>
  </si>
  <si>
    <t>Il y a risque accru de contamination croisée. Interdir les cuissons des volailles dans les fours de la pâtisserie.</t>
  </si>
  <si>
    <t>Directeur du magasin et chefs rayons</t>
  </si>
  <si>
    <t>Dernière vérification du thermomètre à sonde effectuée le 03/12/2018.</t>
  </si>
  <si>
    <t>1/Les étiquettes fournisseurs des articles Biscuits au chocolat et Kâak sésame, n'étaient pas disponibles le jour de l'audit.
2/Manque/absence d'impression de la liste des ingrédients au niveau des étiquettes balance des produits de pâtisserie emballés (Voir photos).</t>
  </si>
  <si>
    <t>Absence d'enregistrement de l'opération de décontamination des légumes utilisés pour la garniture des pizzas, le jour de l'audit (04/12).</t>
  </si>
  <si>
    <t>Perte de traçabilité pour trois morceaux de fromages Val Edam, emballés le 01/12/18.</t>
  </si>
  <si>
    <t>Utilisation du même thermomètre que le rayon volaille trad.</t>
  </si>
  <si>
    <t>Les certificats de salubrité étaient seulement disponibles au niveau de la réception.</t>
  </si>
  <si>
    <t>Fournir les documents sanitaires au niveau du rayon et maintenir une copie à la réception.</t>
  </si>
  <si>
    <t>Prévoir des thermomètres distincts pour chaque rayon.</t>
  </si>
  <si>
    <t>Les abats étaient exposés dans des récipients en verre dépourvus d'égouttoirs.</t>
  </si>
  <si>
    <t>Les morceaux de potirons découpés et pré-emballés étaient dépourvus d'étiquetage.</t>
  </si>
  <si>
    <t xml:space="preserve"> Dépassement de la date limite pour deux paquets de Pop Corn.
DLC: le 23/11/2018.</t>
  </si>
  <si>
    <t>Présence de piqûres de moisissures au niveau des supports des portes-étiquettes, et sur la face interne des étagères des meubles froids d'exposition.</t>
  </si>
  <si>
    <t>Absence de retrait pour 16 plateaux d’œufs dont la DLC était le 05/12/18.</t>
  </si>
  <si>
    <t>Absence de suivi des températures du meuble froid d'exposition des aliments pour animaux.</t>
  </si>
  <si>
    <t>Absence de papier essuie-mains au niveau des sanitaires hommes/femmes.</t>
  </si>
  <si>
    <t>Les dernières analyses étaient effectuées le 20/10/18. Les résultats étaient en cours.</t>
  </si>
  <si>
    <t>Deux opérateurs de la PFT n'ont pas encore bénéficié de formations en bonnes pratiques d'hygiène. Nécessité de les inclure dans le plan de formation de 2019.</t>
  </si>
  <si>
    <t>Absence de local poubelle au niveau du magasin.</t>
  </si>
  <si>
    <t>Utilisation du même thermomètre pour les deux rayons: fromages/charcuterie et volaille trad.</t>
  </si>
  <si>
    <t>Le quai de la réception n'était pas muni d'un préau de protection.</t>
  </si>
  <si>
    <t>Le carrelage au niveau de l'entrée de la zone de réception était crevassé sur plusieurs niveaux.</t>
  </si>
  <si>
    <t>Le revêtement du sol de la CF était écaillé.</t>
  </si>
  <si>
    <t>Meuble froid d'exposition des yaourts:
Température affichée: 7,4°C, 1,6°C, 7°C
et prélevées 6°C, 5,6°C et 4,4°C.</t>
  </si>
  <si>
    <t>Certaines lampes était non fonctionnelles au niveau du meuble d'exposition des produits charcuterie/fromages.</t>
  </si>
  <si>
    <t>Le système d'aspiration des vapeurs n'était pas relié au four.</t>
  </si>
  <si>
    <t>Température mesurée: 4,5°C</t>
  </si>
  <si>
    <t>L'afficheur de température du meuble d'exposition était non fonctionnel.</t>
  </si>
  <si>
    <t>Les grilles d'aération n'étaient pas correctement fixées.</t>
  </si>
  <si>
    <t>Présence d'un égouttage depuis l'évaporateur de la CF positive.</t>
  </si>
  <si>
    <t>Température affichée: 3,8°C et prélevée: 1,6°C</t>
  </si>
  <si>
    <t>L'une des poignées de la rôtissoire était démontée.
Le four au niveau du stand était hors service.</t>
  </si>
  <si>
    <t>Température affichée au niveau du meuble froid était de l'ordre de 4,7°C et mesurée 13,8°C.</t>
  </si>
  <si>
    <t>Il est nécessaire de vérifier l'intensité du froid au niveau de ce meuble.</t>
  </si>
  <si>
    <t>Température affichée: 3,8°C et prélevée 3,3°C.</t>
  </si>
  <si>
    <t>Le revêtement du meuble d'exposition des fromages présentaient plusieurs traces de corrosion avancée.
Les afficheurs de températures n'étaient pas fonctionnels.</t>
  </si>
  <si>
    <t>Un traitement anti-rouille est à prévoir pour ce meuble.
Vérifier le fonctionnement des afficheurs.</t>
  </si>
  <si>
    <t>Température mesurée au niveau du meubles des fromages était de 5°C et pour le meuble des produits charcuterie 2,6°C.</t>
  </si>
  <si>
    <t xml:space="preserve">La trancheuse à charcuterie était dans un état d’usure, l’un de ses constituants était démonté. 
</t>
  </si>
  <si>
    <t>Même CF que les produits Volailles du traiteur.</t>
  </si>
  <si>
    <t>Le carrelage du sol était crevassé .</t>
  </si>
  <si>
    <t>Température affichée: 3,8°C et mesurée: 3,3°C.</t>
  </si>
  <si>
    <t>Température mesurée: 3,8°C</t>
  </si>
  <si>
    <t>Fournir un dispositif pour le séchage des mains.</t>
  </si>
  <si>
    <t>Présence de rouille au niveau des casiers des vestiaires des femmes.</t>
  </si>
  <si>
    <t>Absence de four à micro-ondes au niveau de la salle de pause.</t>
  </si>
  <si>
    <t>Présence de rouille au niveau du meuble d'exposition des fromages.</t>
  </si>
  <si>
    <t>La porte d'entrée du magasin était démontée donc maintenue constamment ouverte.</t>
  </si>
  <si>
    <t>Présence de mouches au niveau des meubles d'exposition du traiteur.</t>
  </si>
  <si>
    <t>Absence d'un local poubelle.</t>
  </si>
  <si>
    <t>1/Contrôle des poids des pains effectué le jour de l'audit: 
Pain au son: 190g, 190g.
Pain sans sel: 194g, 182g
Pain complet: 182g, 180g
Baguette semoule: 220g, 240g.
2/La dernière vérification des poids des pains était effectuée le 21/11/18. On rappelle que cette opération doit être effectuée chaque semaine.
Inclure le contrôle de poids des petits pains complets vendus au niveau du rayon.</t>
  </si>
  <si>
    <t>Aviser le fournisseur (Sopral) sur les écarts de poids .
Assurer l'enregistrement des poids des pains régulièrement et sur tous les articles disponibles.</t>
  </si>
  <si>
    <t>Le même manipulateur était sur les deux rayons fromages/charcuterie et volaille trad.
Le risque de contaminations croisées est considérable à ce niveau.</t>
  </si>
  <si>
    <t xml:space="preserve">1/Stockage des produits contre les murs de la réserve.
2/Rangement insatisfaisant des produits stockés.
</t>
  </si>
  <si>
    <t>Améliorer le rangement de la réserve et prévoir un espace entre les éléments de stockage et le mur pour faciliter les opérations de nettoyage.</t>
  </si>
  <si>
    <t>Les étagères de paquets de sucre, de farine et de couscous étaient souillées par les produits déversés.
Renforcer le nettoyage des étagères.</t>
  </si>
  <si>
    <t>1/Non respect de la date de retrait de tout un lot de paquets de café KOWA ETHIOPIA, dont la DLC était le 12/2018.
2/Absence de retrait pour 4 paquets de jus Valencia, dont la DLC est le 06/12/2018</t>
  </si>
  <si>
    <t>Accentuer le contrôle des dates limites de retrait.
On rappelle que pour pour ce rayon la date de retrait correspond à la DLUO/DLC -1 semaine pour tous les produits.</t>
  </si>
  <si>
    <t>Respecter les dates de retrait.
Pour les œufs (Obligation réglementaire) il s'agit de la DLC- 1 jour.</t>
  </si>
  <si>
    <t xml:space="preserve">1/Les mentions DF, DLC et numéro de lot étaient illisibles sur deux emballages du produit Borghol Tanit Jardin.
2/Présence de pots du produit Harissa Berbère, dont certains ingrédients étaient barrés manuellement.
</t>
  </si>
  <si>
    <t>Manque de balisage pour certains produits exposés tels que les cornichons et des variétés d'olives.</t>
  </si>
  <si>
    <t>Taux d'hygrométrie mesuré: 50%. Correcte.</t>
  </si>
  <si>
    <t xml:space="preserve">Température affichée au niveau du labo était de l'ordre de 8,9°C.
La porte d'entrée manquait d'étanchéité et rideau à lanières démonté.
</t>
  </si>
  <si>
    <t>La procédure de destruction n'était pas disponible le jour de l'audit.</t>
  </si>
  <si>
    <t xml:space="preserve">Les derniers prélèvements étaient effectués le 23/10/18.
</t>
  </si>
  <si>
    <t>Les enregistrements des autocontrôles étaient dépourvus de dates.
Indiquer pour chaque enregistrement la semaine correspondante.</t>
  </si>
  <si>
    <t>Dernier passage de la société prestataire le 27/11/18.</t>
  </si>
  <si>
    <t>L'égouttoir de la friteuse manquait de propreté: accumulation de gras sur les grilles.
Améliorer le nettoyage de ce dispositif.</t>
  </si>
  <si>
    <t>Les derniers prélèvements étaient effectués le 23/10/18.
Manque de précision des moyens à mobiliser concernant le plan d’action suite à un résultat non conforme du prélèvement Fromage Edam Boy contaminé par des Staphylocoques et des anaérobies mésophiles (Voir photo).</t>
  </si>
  <si>
    <t>Absence d’impression des mentions obligatoires DF, DLC et numéro de lot pour un pot de glace Boules d’or (Vanille).
Deux pots de glace (Chocolat) de la même marque étaient retrouvés ouverts.</t>
  </si>
  <si>
    <t>1/La protection effectuée sur les meubles d'exposition ne permettait pas une couverture totale et étanche par rapport à l'introduction des mouches.
2/Présence d'un égouttage depuis le meuble froid d'exposition, une bassine était mise en place pour collecter cette eau.</t>
  </si>
  <si>
    <t>Manque de plateau au niveau du four à micro-ondes.
Utilisation d'une assiette pour remplacer cet élément.</t>
  </si>
  <si>
    <t>Absence de distributeur de savon au niveau des sanitaires des hommes.</t>
  </si>
  <si>
    <t>Absence de distributeur de papier au niveau des sanitaires des hommes.</t>
  </si>
  <si>
    <t>Certains écarts d'ordre technique n'étaient pas encore traités.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</si>
</sst>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2" borderId="7" xfId="0" applyFont="1" applyFill="1" applyBorder="1" applyAlignment="1" applyProtection="1">
      <alignment wrapText="1"/>
      <protection locked="0"/>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0" fontId="8" fillId="0" borderId="0" xfId="0" applyFont="1" applyAlignment="1" applyProtection="1">
      <alignment horizontal="left" vertical="top" wrapText="1"/>
      <protection locked="0"/>
    </xf>
    <xf numFmtId="0" fontId="3" fillId="0" borderId="1" xfId="0" applyFont="1" applyFill="1" applyBorder="1" applyAlignment="1" applyProtection="1">
      <alignment horizontal="left" vertical="top" wrapText="1"/>
      <protection hidden="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1</c:v>
                </c:pt>
                <c:pt idx="2">
                  <c:v>0.9</c:v>
                </c:pt>
                <c:pt idx="3">
                  <c:v>1</c:v>
                </c:pt>
                <c:pt idx="4">
                  <c:v>7.6923076923076927E-2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2423904"/>
        <c:axId val="-202413568"/>
      </c:barChart>
      <c:catAx>
        <c:axId val="-202423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13568"/>
        <c:crosses val="autoZero"/>
        <c:auto val="1"/>
        <c:lblAlgn val="ctr"/>
        <c:lblOffset val="100"/>
        <c:noMultiLvlLbl val="0"/>
      </c:catAx>
      <c:valAx>
        <c:axId val="-202413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23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0.97499999999999998</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7740768"/>
        <c:axId val="-207737504"/>
      </c:barChart>
      <c:catAx>
        <c:axId val="-20774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37504"/>
        <c:crosses val="autoZero"/>
        <c:auto val="1"/>
        <c:lblAlgn val="ctr"/>
        <c:lblOffset val="100"/>
        <c:noMultiLvlLbl val="0"/>
      </c:catAx>
      <c:valAx>
        <c:axId val="-20773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74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0.9375</c:v>
                </c:pt>
                <c:pt idx="4">
                  <c:v>0.14285714285714285</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4148432"/>
        <c:axId val="-204146256"/>
      </c:barChart>
      <c:catAx>
        <c:axId val="-20414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146256"/>
        <c:crosses val="autoZero"/>
        <c:auto val="1"/>
        <c:lblAlgn val="ctr"/>
        <c:lblOffset val="100"/>
        <c:noMultiLvlLbl val="0"/>
      </c:catAx>
      <c:valAx>
        <c:axId val="-20414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14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1</c:v>
                </c:pt>
                <c:pt idx="4">
                  <c:v>0.25</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30928352"/>
        <c:axId val="-197959248"/>
      </c:barChart>
      <c:catAx>
        <c:axId val="-53092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59248"/>
        <c:crosses val="autoZero"/>
        <c:auto val="1"/>
        <c:lblAlgn val="ctr"/>
        <c:lblOffset val="100"/>
        <c:noMultiLvlLbl val="0"/>
      </c:catAx>
      <c:valAx>
        <c:axId val="-19795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092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0.8125</c:v>
                </c:pt>
                <c:pt idx="3">
                  <c:v>0.875</c:v>
                </c:pt>
                <c:pt idx="4">
                  <c:v>4.5454545454545456E-2</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7955440"/>
        <c:axId val="-197968496"/>
      </c:barChart>
      <c:catAx>
        <c:axId val="-19795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68496"/>
        <c:crosses val="autoZero"/>
        <c:auto val="1"/>
        <c:lblAlgn val="ctr"/>
        <c:lblOffset val="100"/>
        <c:noMultiLvlLbl val="0"/>
      </c:catAx>
      <c:valAx>
        <c:axId val="-19796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95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7945648"/>
        <c:axId val="-197966864"/>
      </c:barChart>
      <c:catAx>
        <c:axId val="-19794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66864"/>
        <c:crosses val="autoZero"/>
        <c:auto val="1"/>
        <c:lblAlgn val="ctr"/>
        <c:lblOffset val="100"/>
        <c:noMultiLvlLbl val="0"/>
      </c:catAx>
      <c:valAx>
        <c:axId val="-19796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94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0.94811320754716977</c:v>
                </c:pt>
                <c:pt idx="1">
                  <c:v>0.81958762886597936</c:v>
                </c:pt>
                <c:pt idx="2">
                  <c:v>0.8202247191011236</c:v>
                </c:pt>
                <c:pt idx="3">
                  <c:v>0.74509803921568629</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7947280"/>
        <c:axId val="-197957072"/>
      </c:barChart>
      <c:catAx>
        <c:axId val="-19794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57072"/>
        <c:crosses val="autoZero"/>
        <c:auto val="1"/>
        <c:lblAlgn val="ctr"/>
        <c:lblOffset val="100"/>
        <c:noMultiLvlLbl val="0"/>
      </c:catAx>
      <c:valAx>
        <c:axId val="-19795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94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0.98523985239852396</c:v>
                </c:pt>
                <c:pt idx="1">
                  <c:v>0.94573643410852715</c:v>
                </c:pt>
                <c:pt idx="2">
                  <c:v>0.91439688715953304</c:v>
                </c:pt>
                <c:pt idx="3">
                  <c:v>0.91825095057034223</c:v>
                </c:pt>
                <c:pt idx="4">
                  <c:v>2.9661016949152543E-2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7959792"/>
        <c:axId val="-197943472"/>
      </c:barChart>
      <c:catAx>
        <c:axId val="-19795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43472"/>
        <c:crosses val="autoZero"/>
        <c:auto val="1"/>
        <c:lblAlgn val="ctr"/>
        <c:lblOffset val="100"/>
        <c:noMultiLvlLbl val="0"/>
      </c:catAx>
      <c:valAx>
        <c:axId val="-19794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795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0.96667652997284681</c:v>
                </c:pt>
                <c:pt idx="1">
                  <c:v>0.88266203148725331</c:v>
                </c:pt>
                <c:pt idx="2">
                  <c:v>0.86731080313032827</c:v>
                </c:pt>
                <c:pt idx="3">
                  <c:v>0.83167449489301426</c:v>
                </c:pt>
                <c:pt idx="4">
                  <c:v>1.4830508474576272E-2</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7950000"/>
        <c:axId val="-197950544"/>
        <c:extLst xmlns:c16r2="http://schemas.microsoft.com/office/drawing/2015/06/chart"/>
      </c:barChart>
      <c:catAx>
        <c:axId val="-197950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50544"/>
        <c:crosses val="autoZero"/>
        <c:auto val="1"/>
        <c:lblAlgn val="ctr"/>
        <c:lblOffset val="100"/>
        <c:noMultiLvlLbl val="0"/>
      </c:catAx>
      <c:valAx>
        <c:axId val="-197950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795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55" l="0.70000000000000062" r="0.70000000000000062" t="0.7500000000000025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2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859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22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5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c:v>
                </c:pt>
                <c:pt idx="2">
                  <c:v>0.3686813186813187</c:v>
                </c:pt>
                <c:pt idx="3">
                  <c:v>0.53855627131489192</c:v>
                </c:pt>
                <c:pt idx="4">
                  <c:v>23.20335497835498</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7940752"/>
        <c:axId val="-197952176"/>
        <c:extLst xmlns:c16r2="http://schemas.microsoft.com/office/drawing/2015/06/chart"/>
      </c:barChart>
      <c:catAx>
        <c:axId val="-19794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7952176"/>
        <c:crosses val="autoZero"/>
        <c:auto val="1"/>
        <c:lblAlgn val="ctr"/>
        <c:lblOffset val="100"/>
        <c:noMultiLvlLbl val="0"/>
      </c:catAx>
      <c:valAx>
        <c:axId val="-19795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794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55" l="0.70000000000000062" r="0.70000000000000062" t="0.7500000000000025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0.9285714285714286</c:v>
                </c:pt>
                <c:pt idx="2">
                  <c:v>0.875</c:v>
                </c:pt>
                <c:pt idx="3">
                  <c:v>0.94117647058823528</c:v>
                </c:pt>
                <c:pt idx="4">
                  <c:v>1.7857142857142856E-2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2415744"/>
        <c:axId val="-202424992"/>
      </c:barChart>
      <c:catAx>
        <c:axId val="-20241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24992"/>
        <c:crosses val="autoZero"/>
        <c:auto val="1"/>
        <c:lblAlgn val="ctr"/>
        <c:lblOffset val="100"/>
        <c:noMultiLvlLbl val="0"/>
      </c:catAx>
      <c:valAx>
        <c:axId val="-20242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1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0.95714285714285718</c:v>
                </c:pt>
                <c:pt idx="2">
                  <c:v>0.95588235294117652</c:v>
                </c:pt>
                <c:pt idx="3">
                  <c:v>0.97058823529411764</c:v>
                </c:pt>
                <c:pt idx="4">
                  <c:v>0.04</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2424448"/>
        <c:axId val="-202411392"/>
      </c:barChart>
      <c:catAx>
        <c:axId val="-20242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11392"/>
        <c:crosses val="autoZero"/>
        <c:auto val="1"/>
        <c:lblAlgn val="ctr"/>
        <c:lblOffset val="100"/>
        <c:noMultiLvlLbl val="0"/>
      </c:catAx>
      <c:valAx>
        <c:axId val="-20241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2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0.95161290322580649</c:v>
                </c:pt>
                <c:pt idx="1">
                  <c:v>0.93548387096774188</c:v>
                </c:pt>
                <c:pt idx="2">
                  <c:v>0.91935483870967738</c:v>
                </c:pt>
                <c:pt idx="3">
                  <c:v>0.93333333333333335</c:v>
                </c:pt>
                <c:pt idx="4">
                  <c:v>2.0833333333333332E-2</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2423360"/>
        <c:axId val="-202413024"/>
      </c:barChart>
      <c:catAx>
        <c:axId val="-20242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413024"/>
        <c:crosses val="autoZero"/>
        <c:auto val="1"/>
        <c:lblAlgn val="ctr"/>
        <c:lblOffset val="100"/>
        <c:noMultiLvlLbl val="0"/>
      </c:catAx>
      <c:valAx>
        <c:axId val="-202413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2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0.97435897435897434</c:v>
                </c:pt>
                <c:pt idx="1">
                  <c:v>0.94444444444444442</c:v>
                </c:pt>
                <c:pt idx="2">
                  <c:v>0.90540540540540537</c:v>
                </c:pt>
                <c:pt idx="3">
                  <c:v>0.90540540540540537</c:v>
                </c:pt>
                <c:pt idx="4">
                  <c:v>1.6666666666666666E-2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2410304"/>
        <c:axId val="-203543552"/>
      </c:barChart>
      <c:catAx>
        <c:axId val="-20241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43552"/>
        <c:crosses val="autoZero"/>
        <c:auto val="1"/>
        <c:lblAlgn val="ctr"/>
        <c:lblOffset val="100"/>
        <c:noMultiLvlLbl val="0"/>
      </c:catAx>
      <c:valAx>
        <c:axId val="-20354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41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539200"/>
        <c:axId val="-203546272"/>
      </c:barChart>
      <c:catAx>
        <c:axId val="-20353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46272"/>
        <c:crosses val="autoZero"/>
        <c:auto val="1"/>
        <c:lblAlgn val="ctr"/>
        <c:lblOffset val="100"/>
        <c:noMultiLvlLbl val="0"/>
      </c:catAx>
      <c:valAx>
        <c:axId val="-20354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0.97619047619047616</c:v>
                </c:pt>
                <c:pt idx="3">
                  <c:v>0.97826086956521741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533760"/>
        <c:axId val="-203540832"/>
      </c:barChart>
      <c:catAx>
        <c:axId val="-20353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40832"/>
        <c:crosses val="autoZero"/>
        <c:auto val="1"/>
        <c:lblAlgn val="ctr"/>
        <c:lblOffset val="100"/>
        <c:noMultiLvlLbl val="0"/>
      </c:catAx>
      <c:valAx>
        <c:axId val="-20354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0.88235294117647056</c:v>
                </c:pt>
                <c:pt idx="2">
                  <c:v>0.73529411764705888</c:v>
                </c:pt>
                <c:pt idx="3">
                  <c:v>0.55882352941176472</c:v>
                </c:pt>
                <c:pt idx="4">
                  <c:v>4.1666666666666664E-2</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545728"/>
        <c:axId val="-203545184"/>
      </c:barChart>
      <c:catAx>
        <c:axId val="-20354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45184"/>
        <c:crosses val="autoZero"/>
        <c:auto val="1"/>
        <c:lblAlgn val="ctr"/>
        <c:lblOffset val="100"/>
        <c:noMultiLvlLbl val="0"/>
      </c:catAx>
      <c:valAx>
        <c:axId val="-20354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4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0.93103448275862066</c:v>
                </c:pt>
                <c:pt idx="3">
                  <c:v>0.89655172413793105</c:v>
                </c:pt>
                <c:pt idx="4">
                  <c:v>2.5000000000000001E-2</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537568"/>
        <c:axId val="-207747296"/>
      </c:barChart>
      <c:catAx>
        <c:axId val="-20353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47296"/>
        <c:crosses val="autoZero"/>
        <c:auto val="1"/>
        <c:lblAlgn val="ctr"/>
        <c:lblOffset val="100"/>
        <c:noMultiLvlLbl val="0"/>
      </c:catAx>
      <c:valAx>
        <c:axId val="-20774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11" l="0.70000000000000062" r="0.70000000000000062" t="0.750000000000003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O16" sqref="O1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420</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Jarzouna</v>
      </c>
    </row>
    <row r="24" spans="1:11" ht="33" customHeight="1" x14ac:dyDescent="0.25">
      <c r="A24" s="86" t="s">
        <v>328</v>
      </c>
      <c r="B24" s="303">
        <f>AVERAGE('A1 Exploitation'!D549,'A1 Technique'!D199)</f>
        <v>0.96667652997284681</v>
      </c>
      <c r="C24" s="303"/>
      <c r="D24" s="78"/>
      <c r="E24" s="78"/>
      <c r="F24" s="78"/>
      <c r="G24" s="78"/>
      <c r="H24" s="78"/>
      <c r="I24" s="78"/>
    </row>
    <row r="25" spans="1:11" ht="33" customHeight="1" x14ac:dyDescent="0.25">
      <c r="A25" s="85" t="s">
        <v>329</v>
      </c>
      <c r="B25" s="303">
        <f>AVERAGE('A2 Exploitation'!D549,'A2 Technique'!D199)</f>
        <v>0.88266203148725331</v>
      </c>
      <c r="C25" s="303"/>
      <c r="D25" s="78"/>
      <c r="E25" s="78"/>
      <c r="F25" s="78"/>
      <c r="G25" s="78"/>
      <c r="H25" s="78"/>
      <c r="I25" s="78"/>
    </row>
    <row r="26" spans="1:11" ht="33" customHeight="1" x14ac:dyDescent="0.25">
      <c r="A26" s="86" t="s">
        <v>330</v>
      </c>
      <c r="B26" s="303">
        <f>AVERAGE('A3 Exploitation'!D549,'A3 Technique'!D199)</f>
        <v>0.86731080313032827</v>
      </c>
      <c r="C26" s="303"/>
      <c r="D26" s="78"/>
      <c r="E26" s="78"/>
      <c r="F26" s="78"/>
      <c r="G26" s="78"/>
      <c r="H26" s="78"/>
      <c r="I26" s="78"/>
    </row>
    <row r="27" spans="1:11" ht="33" customHeight="1" x14ac:dyDescent="0.25">
      <c r="A27" s="86" t="s">
        <v>331</v>
      </c>
      <c r="B27" s="303">
        <f>AVERAGE('A4 Exploitation'!D549,'A4 Technique'!D199)</f>
        <v>0.83167449489301426</v>
      </c>
      <c r="C27" s="303"/>
      <c r="D27" s="78"/>
      <c r="E27" s="78"/>
      <c r="F27" s="78"/>
      <c r="G27" s="78"/>
      <c r="H27" s="78"/>
      <c r="I27" s="78"/>
    </row>
    <row r="28" spans="1:11" ht="33" customHeight="1" x14ac:dyDescent="0.25">
      <c r="A28" s="85" t="s">
        <v>332</v>
      </c>
      <c r="B28" s="303">
        <f>AVERAGE('A5 Exploitation'!D549,'A5 Technique'!D199)</f>
        <v>1.4830508474576272E-2</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Jarzouna</v>
      </c>
    </row>
    <row r="34" spans="1:10" ht="33" customHeight="1" x14ac:dyDescent="0.25">
      <c r="A34" s="86" t="s">
        <v>328</v>
      </c>
      <c r="B34" s="303">
        <f>'A1 Exploitation'!D549</f>
        <v>0.98523985239852396</v>
      </c>
      <c r="C34" s="303"/>
      <c r="D34" s="78"/>
      <c r="E34" s="78"/>
      <c r="F34" s="78"/>
      <c r="G34" s="78"/>
      <c r="H34" s="78"/>
      <c r="I34" s="78"/>
    </row>
    <row r="35" spans="1:10" ht="33" customHeight="1" x14ac:dyDescent="0.25">
      <c r="A35" s="85" t="s">
        <v>329</v>
      </c>
      <c r="B35" s="303">
        <f>'A2 Exploitation'!D549</f>
        <v>0.94573643410852715</v>
      </c>
      <c r="C35" s="303"/>
      <c r="D35" s="78"/>
      <c r="E35" s="78"/>
      <c r="F35" s="78"/>
      <c r="G35" s="78"/>
      <c r="H35" s="78"/>
      <c r="I35" s="78"/>
    </row>
    <row r="36" spans="1:10" ht="33" customHeight="1" x14ac:dyDescent="0.25">
      <c r="A36" s="86" t="s">
        <v>330</v>
      </c>
      <c r="B36" s="303">
        <f>'A3 Exploitation'!D549</f>
        <v>0.91439688715953304</v>
      </c>
      <c r="C36" s="303"/>
      <c r="D36" s="78"/>
      <c r="E36" s="78"/>
      <c r="F36" s="78"/>
      <c r="G36" s="78"/>
      <c r="H36" s="78"/>
      <c r="I36" s="78"/>
    </row>
    <row r="37" spans="1:10" ht="33" customHeight="1" x14ac:dyDescent="0.25">
      <c r="A37" s="86" t="s">
        <v>331</v>
      </c>
      <c r="B37" s="303">
        <f>'A4 Exploitation'!D549</f>
        <v>0.91825095057034223</v>
      </c>
      <c r="C37" s="303"/>
      <c r="D37" s="78"/>
      <c r="E37" s="78"/>
      <c r="F37" s="78"/>
      <c r="G37" s="78"/>
      <c r="H37" s="78"/>
      <c r="I37" s="78"/>
    </row>
    <row r="38" spans="1:10" ht="33" customHeight="1" x14ac:dyDescent="0.25">
      <c r="A38" s="85" t="s">
        <v>332</v>
      </c>
      <c r="B38" s="303">
        <f>'A5 Exploitation'!D549</f>
        <v>2.9661016949152543E-2</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Jarzouna</v>
      </c>
    </row>
    <row r="43" spans="1:10" ht="33" customHeight="1" x14ac:dyDescent="0.25">
      <c r="A43" s="86" t="s">
        <v>328</v>
      </c>
      <c r="B43" s="303">
        <f>AVERAGE('A1 Exploitation'!D547, 'A1 Technique'!D197)</f>
        <v>0.5</v>
      </c>
      <c r="C43" s="303"/>
      <c r="D43" s="78"/>
      <c r="E43" s="78"/>
      <c r="F43" s="78"/>
      <c r="G43" s="78"/>
      <c r="H43" s="78"/>
      <c r="I43" s="78"/>
    </row>
    <row r="44" spans="1:10" ht="33" customHeight="1" x14ac:dyDescent="0.25">
      <c r="A44" s="85" t="s">
        <v>329</v>
      </c>
      <c r="B44" s="303">
        <f>AVERAGE('A2 Exploitation'!D547, 'A2 Technique'!D197)</f>
        <v>0.5</v>
      </c>
      <c r="C44" s="303"/>
      <c r="D44" s="78"/>
      <c r="E44" s="78"/>
      <c r="F44" s="78"/>
      <c r="G44" s="78"/>
      <c r="H44" s="78"/>
      <c r="I44" s="78"/>
    </row>
    <row r="45" spans="1:10" ht="33" customHeight="1" x14ac:dyDescent="0.25">
      <c r="A45" s="86" t="s">
        <v>330</v>
      </c>
      <c r="B45" s="303">
        <f>AVERAGE('A3 Exploitation'!D547, 'A3 Technique'!D197)</f>
        <v>0.3686813186813187</v>
      </c>
      <c r="C45" s="303"/>
      <c r="D45" s="78"/>
      <c r="E45" s="78"/>
      <c r="F45" s="78"/>
      <c r="G45" s="78"/>
      <c r="H45" s="78"/>
      <c r="I45" s="78"/>
    </row>
    <row r="46" spans="1:10" ht="33" customHeight="1" x14ac:dyDescent="0.25">
      <c r="A46" s="86" t="s">
        <v>331</v>
      </c>
      <c r="B46" s="303">
        <f>AVERAGE('A4 Exploitation'!D547, 'A4 Technique'!D197)</f>
        <v>0.53855627131489192</v>
      </c>
      <c r="C46" s="303"/>
      <c r="D46" s="78"/>
      <c r="E46" s="78"/>
      <c r="F46" s="78"/>
      <c r="G46" s="78"/>
      <c r="H46" s="78"/>
      <c r="I46" s="78"/>
    </row>
    <row r="47" spans="1:10" ht="33" customHeight="1" x14ac:dyDescent="0.25">
      <c r="A47" s="85" t="s">
        <v>332</v>
      </c>
      <c r="B47" s="303">
        <f>AVERAGE('A5 Exploitation'!D547, 'A5 Technique'!D197)</f>
        <v>23.20335497835498</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Jarzouna</v>
      </c>
    </row>
    <row r="52" spans="1:10" ht="33" customHeight="1" x14ac:dyDescent="0.25">
      <c r="A52" s="86" t="s">
        <v>328</v>
      </c>
      <c r="B52" s="306">
        <f>'A1 Exploitation'!D46</f>
        <v>0.9375</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0.9</v>
      </c>
      <c r="C54" s="306"/>
      <c r="D54" s="78"/>
      <c r="E54" s="78"/>
      <c r="F54" s="78"/>
      <c r="G54" s="78"/>
      <c r="H54" s="78"/>
      <c r="I54" s="78"/>
    </row>
    <row r="55" spans="1:10" ht="33" customHeight="1" x14ac:dyDescent="0.25">
      <c r="A55" s="86" t="s">
        <v>331</v>
      </c>
      <c r="B55" s="306">
        <f>'A4 Exploitation'!D46</f>
        <v>1</v>
      </c>
      <c r="C55" s="306"/>
      <c r="D55" s="78"/>
      <c r="E55" s="78"/>
      <c r="F55" s="78"/>
      <c r="G55" s="78"/>
      <c r="H55" s="78"/>
      <c r="I55" s="78"/>
    </row>
    <row r="56" spans="1:10" ht="33" customHeight="1" x14ac:dyDescent="0.25">
      <c r="A56" s="85" t="s">
        <v>332</v>
      </c>
      <c r="B56" s="306">
        <f>'A5 Exploitation'!D46</f>
        <v>7.6923076923076927E-2</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Jarzouna</v>
      </c>
    </row>
    <row r="61" spans="1:10" ht="33" customHeight="1" x14ac:dyDescent="0.25">
      <c r="A61" s="86" t="s">
        <v>328</v>
      </c>
      <c r="B61" s="303">
        <f>'A1 Exploitation'!D103</f>
        <v>1</v>
      </c>
      <c r="C61" s="303"/>
      <c r="D61" s="78"/>
      <c r="E61" s="78"/>
      <c r="F61" s="78"/>
      <c r="G61" s="78"/>
      <c r="H61" s="78"/>
      <c r="I61" s="78"/>
    </row>
    <row r="62" spans="1:10" ht="33" customHeight="1" x14ac:dyDescent="0.25">
      <c r="A62" s="85" t="s">
        <v>329</v>
      </c>
      <c r="B62" s="303">
        <f>'A2 Exploitation'!D103</f>
        <v>0.9285714285714286</v>
      </c>
      <c r="C62" s="303"/>
      <c r="D62" s="78"/>
      <c r="E62" s="78"/>
      <c r="F62" s="78"/>
      <c r="G62" s="78"/>
      <c r="H62" s="78"/>
      <c r="I62" s="78"/>
    </row>
    <row r="63" spans="1:10" ht="33" customHeight="1" x14ac:dyDescent="0.25">
      <c r="A63" s="86" t="s">
        <v>330</v>
      </c>
      <c r="B63" s="303">
        <f>'A3 Exploitation'!D103</f>
        <v>0.875</v>
      </c>
      <c r="C63" s="303"/>
      <c r="D63" s="78"/>
      <c r="E63" s="78"/>
      <c r="F63" s="78"/>
      <c r="G63" s="78"/>
      <c r="H63" s="78"/>
      <c r="I63" s="78"/>
    </row>
    <row r="64" spans="1:10" ht="33" customHeight="1" x14ac:dyDescent="0.25">
      <c r="A64" s="86" t="s">
        <v>331</v>
      </c>
      <c r="B64" s="303">
        <f>'A4 Exploitation'!D103</f>
        <v>0.94117647058823528</v>
      </c>
      <c r="C64" s="303"/>
      <c r="D64" s="78"/>
      <c r="E64" s="78"/>
      <c r="F64" s="78"/>
      <c r="G64" s="78"/>
      <c r="H64" s="78"/>
      <c r="I64" s="78"/>
    </row>
    <row r="65" spans="1:10" ht="33" customHeight="1" x14ac:dyDescent="0.25">
      <c r="A65" s="85" t="s">
        <v>332</v>
      </c>
      <c r="B65" s="303">
        <f>'A5 Exploitation'!D103</f>
        <v>1.7857142857142856E-2</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Jarzouna</v>
      </c>
    </row>
    <row r="70" spans="1:10" ht="33" customHeight="1" x14ac:dyDescent="0.25">
      <c r="A70" s="86" t="s">
        <v>328</v>
      </c>
      <c r="B70" s="303">
        <f>'A1 Exploitation'!D158</f>
        <v>0.98571428571428577</v>
      </c>
      <c r="C70" s="303"/>
      <c r="D70" s="78"/>
      <c r="E70" s="78"/>
      <c r="F70" s="78"/>
      <c r="G70" s="78"/>
      <c r="H70" s="78"/>
      <c r="I70" s="78"/>
    </row>
    <row r="71" spans="1:10" ht="33" customHeight="1" x14ac:dyDescent="0.25">
      <c r="A71" s="85" t="s">
        <v>329</v>
      </c>
      <c r="B71" s="303">
        <f>'A2 Exploitation'!D158</f>
        <v>0.95714285714285718</v>
      </c>
      <c r="C71" s="303"/>
      <c r="D71" s="78"/>
      <c r="E71" s="78"/>
      <c r="F71" s="78"/>
      <c r="G71" s="78"/>
      <c r="H71" s="78"/>
      <c r="I71" s="78"/>
    </row>
    <row r="72" spans="1:10" ht="33" customHeight="1" x14ac:dyDescent="0.25">
      <c r="A72" s="86" t="s">
        <v>330</v>
      </c>
      <c r="B72" s="303">
        <f>'A3 Exploitation'!D158</f>
        <v>0.95588235294117652</v>
      </c>
      <c r="C72" s="303"/>
      <c r="D72" s="78"/>
      <c r="E72" s="78"/>
      <c r="F72" s="78"/>
      <c r="G72" s="78"/>
      <c r="H72" s="78"/>
      <c r="I72" s="78"/>
    </row>
    <row r="73" spans="1:10" ht="33" customHeight="1" x14ac:dyDescent="0.25">
      <c r="A73" s="86" t="s">
        <v>331</v>
      </c>
      <c r="B73" s="303">
        <f>'A4 Exploitation'!D158</f>
        <v>0.97058823529411764</v>
      </c>
      <c r="C73" s="303"/>
      <c r="D73" s="78"/>
      <c r="E73" s="78"/>
      <c r="F73" s="78"/>
      <c r="G73" s="78"/>
      <c r="H73" s="78"/>
      <c r="I73" s="78"/>
    </row>
    <row r="74" spans="1:10" ht="33" customHeight="1" x14ac:dyDescent="0.25">
      <c r="A74" s="85" t="s">
        <v>332</v>
      </c>
      <c r="B74" s="303">
        <f>'A5 Exploitation'!D158</f>
        <v>0.04</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Jarzouna</v>
      </c>
    </row>
    <row r="79" spans="1:10" ht="33" customHeight="1" x14ac:dyDescent="0.25">
      <c r="A79" s="86" t="s">
        <v>328</v>
      </c>
      <c r="B79" s="303">
        <f>'A1 Exploitation'!D205</f>
        <v>0.95161290322580649</v>
      </c>
      <c r="C79" s="303"/>
      <c r="D79" s="78"/>
      <c r="E79" s="78"/>
      <c r="F79" s="78"/>
      <c r="G79" s="78"/>
      <c r="H79" s="78"/>
      <c r="I79" s="78"/>
    </row>
    <row r="80" spans="1:10" ht="33" customHeight="1" x14ac:dyDescent="0.25">
      <c r="A80" s="85" t="s">
        <v>329</v>
      </c>
      <c r="B80" s="303">
        <f>'A2 Exploitation'!D205</f>
        <v>0.93548387096774188</v>
      </c>
      <c r="C80" s="303"/>
      <c r="D80" s="78"/>
      <c r="E80" s="78"/>
      <c r="F80" s="78"/>
      <c r="G80" s="78"/>
      <c r="H80" s="78"/>
      <c r="I80" s="78"/>
    </row>
    <row r="81" spans="1:10" ht="33" customHeight="1" x14ac:dyDescent="0.25">
      <c r="A81" s="86" t="s">
        <v>330</v>
      </c>
      <c r="B81" s="303">
        <f>'A3 Exploitation'!D205</f>
        <v>0.91935483870967738</v>
      </c>
      <c r="C81" s="303"/>
      <c r="D81" s="78"/>
      <c r="E81" s="78"/>
      <c r="F81" s="78"/>
      <c r="G81" s="78"/>
      <c r="H81" s="78"/>
      <c r="I81" s="78"/>
    </row>
    <row r="82" spans="1:10" ht="33" customHeight="1" x14ac:dyDescent="0.25">
      <c r="A82" s="86" t="s">
        <v>331</v>
      </c>
      <c r="B82" s="303">
        <f>'A4 Exploitation'!D205</f>
        <v>0.93333333333333335</v>
      </c>
      <c r="C82" s="303"/>
      <c r="D82" s="78"/>
      <c r="E82" s="78"/>
      <c r="F82" s="78"/>
      <c r="G82" s="78"/>
      <c r="H82" s="78"/>
      <c r="I82" s="78"/>
    </row>
    <row r="83" spans="1:10" ht="33" customHeight="1" x14ac:dyDescent="0.25">
      <c r="A83" s="85" t="s">
        <v>332</v>
      </c>
      <c r="B83" s="303">
        <f>'A5 Exploitation'!D205</f>
        <v>2.0833333333333332E-2</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Jarzouna</v>
      </c>
    </row>
    <row r="88" spans="1:10" ht="33" customHeight="1" x14ac:dyDescent="0.25">
      <c r="A88" s="86" t="s">
        <v>328</v>
      </c>
      <c r="B88" s="303">
        <f>'A1 Exploitation'!D266</f>
        <v>0.97435897435897434</v>
      </c>
      <c r="C88" s="303"/>
      <c r="D88" s="78"/>
      <c r="E88" s="78"/>
      <c r="F88" s="78"/>
      <c r="G88" s="78"/>
      <c r="H88" s="78"/>
      <c r="I88" s="78"/>
    </row>
    <row r="89" spans="1:10" ht="33" customHeight="1" x14ac:dyDescent="0.25">
      <c r="A89" s="85" t="s">
        <v>329</v>
      </c>
      <c r="B89" s="303">
        <f>'A2 Exploitation'!D266</f>
        <v>0.94444444444444442</v>
      </c>
      <c r="C89" s="303"/>
      <c r="D89" s="78"/>
      <c r="E89" s="78"/>
      <c r="F89" s="78"/>
      <c r="G89" s="78"/>
      <c r="H89" s="78"/>
      <c r="I89" s="78"/>
    </row>
    <row r="90" spans="1:10" ht="33" customHeight="1" x14ac:dyDescent="0.25">
      <c r="A90" s="86" t="s">
        <v>330</v>
      </c>
      <c r="B90" s="303">
        <f>'A3 Exploitation'!D266</f>
        <v>0.90540540540540537</v>
      </c>
      <c r="C90" s="303"/>
      <c r="D90" s="78"/>
      <c r="E90" s="78"/>
      <c r="F90" s="78"/>
      <c r="G90" s="78"/>
      <c r="H90" s="78"/>
      <c r="I90" s="78"/>
    </row>
    <row r="91" spans="1:10" ht="33" customHeight="1" x14ac:dyDescent="0.25">
      <c r="A91" s="86" t="s">
        <v>331</v>
      </c>
      <c r="B91" s="303">
        <f>'A4 Exploitation'!D266</f>
        <v>0.90540540540540537</v>
      </c>
      <c r="C91" s="303"/>
      <c r="D91" s="78"/>
      <c r="E91" s="78"/>
      <c r="F91" s="78"/>
      <c r="G91" s="78"/>
      <c r="H91" s="78"/>
      <c r="I91" s="78"/>
    </row>
    <row r="92" spans="1:10" ht="33" customHeight="1" x14ac:dyDescent="0.25">
      <c r="A92" s="85" t="s">
        <v>332</v>
      </c>
      <c r="B92" s="303">
        <f>'A5 Exploitation'!D266</f>
        <v>1.6666666666666666E-2</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Jarzouna</v>
      </c>
    </row>
    <row r="97" spans="1:10" ht="33" customHeight="1" x14ac:dyDescent="0.25">
      <c r="A97" s="86" t="s">
        <v>328</v>
      </c>
      <c r="B97" s="303" t="e">
        <f>'A1 Exploitation'!D318</f>
        <v>#DIV/0!</v>
      </c>
      <c r="C97" s="303"/>
      <c r="D97" s="78"/>
      <c r="E97" s="78"/>
      <c r="F97" s="78"/>
      <c r="G97" s="78"/>
      <c r="H97" s="78"/>
      <c r="I97" s="78"/>
    </row>
    <row r="98" spans="1:10" ht="33" customHeight="1" x14ac:dyDescent="0.25">
      <c r="A98" s="85" t="s">
        <v>329</v>
      </c>
      <c r="B98" s="303" t="e">
        <f>'A2 Exploitation'!D318</f>
        <v>#DIV/0!</v>
      </c>
      <c r="C98" s="303"/>
      <c r="D98" s="78"/>
      <c r="E98" s="78"/>
      <c r="F98" s="78"/>
      <c r="G98" s="78"/>
      <c r="H98" s="78"/>
      <c r="I98" s="78"/>
    </row>
    <row r="99" spans="1:10" ht="33" customHeight="1" x14ac:dyDescent="0.25">
      <c r="A99" s="86" t="s">
        <v>330</v>
      </c>
      <c r="B99" s="303" t="e">
        <f>'A3 Exploitation'!D318</f>
        <v>#DIV/0!</v>
      </c>
      <c r="C99" s="303"/>
      <c r="D99" s="78"/>
      <c r="E99" s="78"/>
      <c r="F99" s="78"/>
      <c r="G99" s="78"/>
      <c r="H99" s="78"/>
      <c r="I99" s="78"/>
    </row>
    <row r="100" spans="1:10" ht="33" customHeight="1" x14ac:dyDescent="0.25">
      <c r="A100" s="86" t="s">
        <v>331</v>
      </c>
      <c r="B100" s="303" t="e">
        <f>'A4 Exploitation'!D318</f>
        <v>#DIV/0!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Jarzouna</v>
      </c>
    </row>
    <row r="106" spans="1:10" ht="33" customHeight="1" x14ac:dyDescent="0.25">
      <c r="A106" s="86" t="s">
        <v>328</v>
      </c>
      <c r="B106" s="303">
        <f>'A1 Exploitation'!D358</f>
        <v>1</v>
      </c>
      <c r="C106" s="303"/>
      <c r="D106" s="78"/>
      <c r="E106" s="78"/>
      <c r="F106" s="78"/>
      <c r="G106" s="78"/>
      <c r="H106" s="78"/>
      <c r="I106" s="78"/>
    </row>
    <row r="107" spans="1:10" ht="33" customHeight="1" x14ac:dyDescent="0.25">
      <c r="A107" s="85" t="s">
        <v>329</v>
      </c>
      <c r="B107" s="303">
        <f>'A2 Exploitation'!D358</f>
        <v>0.97916666666666663</v>
      </c>
      <c r="C107" s="303"/>
      <c r="D107" s="78"/>
      <c r="E107" s="78"/>
      <c r="F107" s="78"/>
      <c r="G107" s="78"/>
      <c r="H107" s="78"/>
      <c r="I107" s="78"/>
    </row>
    <row r="108" spans="1:10" ht="33" customHeight="1" x14ac:dyDescent="0.25">
      <c r="A108" s="86" t="s">
        <v>330</v>
      </c>
      <c r="B108" s="303">
        <f>'A3 Exploitation'!D358</f>
        <v>0.97619047619047616</v>
      </c>
      <c r="C108" s="303"/>
      <c r="D108" s="78"/>
      <c r="E108" s="78"/>
      <c r="F108" s="78"/>
      <c r="G108" s="78"/>
      <c r="H108" s="78"/>
      <c r="I108" s="78"/>
    </row>
    <row r="109" spans="1:10" ht="33" customHeight="1" x14ac:dyDescent="0.25">
      <c r="A109" s="86" t="s">
        <v>331</v>
      </c>
      <c r="B109" s="303">
        <f>'A4 Exploitation'!D358</f>
        <v>0.97826086956521741</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Jarzouna</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0.88235294117647056</v>
      </c>
      <c r="C116" s="303"/>
      <c r="D116" s="78"/>
      <c r="E116" s="78"/>
      <c r="F116" s="78"/>
      <c r="G116" s="78"/>
      <c r="H116" s="78"/>
      <c r="I116" s="78"/>
    </row>
    <row r="117" spans="1:10" ht="33" customHeight="1" x14ac:dyDescent="0.25">
      <c r="A117" s="86" t="s">
        <v>330</v>
      </c>
      <c r="B117" s="303">
        <f>'A3 Exploitation'!D391</f>
        <v>0.73529411764705888</v>
      </c>
      <c r="C117" s="303"/>
      <c r="D117" s="78"/>
      <c r="E117" s="78"/>
      <c r="F117" s="78"/>
      <c r="G117" s="78"/>
      <c r="H117" s="78"/>
      <c r="I117" s="78"/>
    </row>
    <row r="118" spans="1:10" ht="33" customHeight="1" x14ac:dyDescent="0.25">
      <c r="A118" s="86" t="s">
        <v>331</v>
      </c>
      <c r="B118" s="303">
        <f>'A4 Exploitation'!D391</f>
        <v>0.55882352941176472</v>
      </c>
      <c r="C118" s="303"/>
      <c r="D118" s="78"/>
      <c r="E118" s="78"/>
      <c r="F118" s="78"/>
      <c r="G118" s="78"/>
      <c r="H118" s="78"/>
      <c r="I118" s="78"/>
    </row>
    <row r="119" spans="1:10" ht="33" customHeight="1" x14ac:dyDescent="0.25">
      <c r="A119" s="85" t="s">
        <v>332</v>
      </c>
      <c r="B119" s="303">
        <f>'A5 Exploitation'!D391</f>
        <v>4.1666666666666664E-2</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Jarzouna</v>
      </c>
    </row>
    <row r="124" spans="1:10" ht="33" customHeight="1" x14ac:dyDescent="0.25">
      <c r="A124" s="86" t="s">
        <v>328</v>
      </c>
      <c r="B124" s="303">
        <f>'A1 Exploitation'!D444</f>
        <v>1</v>
      </c>
      <c r="C124" s="303"/>
      <c r="D124" s="78"/>
      <c r="E124" s="78"/>
      <c r="F124" s="78"/>
      <c r="G124" s="78"/>
      <c r="H124" s="78"/>
      <c r="I124" s="78"/>
    </row>
    <row r="125" spans="1:10" ht="33" customHeight="1" x14ac:dyDescent="0.25">
      <c r="A125" s="85" t="s">
        <v>329</v>
      </c>
      <c r="B125" s="303">
        <f>'A2 Exploitation'!D444</f>
        <v>0.9821428571428571</v>
      </c>
      <c r="C125" s="303"/>
      <c r="D125" s="78"/>
      <c r="E125" s="78"/>
      <c r="F125" s="78"/>
      <c r="G125" s="78"/>
      <c r="H125" s="78"/>
      <c r="I125" s="78"/>
    </row>
    <row r="126" spans="1:10" ht="33" customHeight="1" x14ac:dyDescent="0.25">
      <c r="A126" s="86" t="s">
        <v>330</v>
      </c>
      <c r="B126" s="303">
        <f>'A3 Exploitation'!D444</f>
        <v>0.93103448275862066</v>
      </c>
      <c r="C126" s="303"/>
      <c r="D126" s="78"/>
      <c r="E126" s="78"/>
      <c r="F126" s="78"/>
      <c r="G126" s="78"/>
      <c r="H126" s="78"/>
      <c r="I126" s="78"/>
    </row>
    <row r="127" spans="1:10" ht="33" customHeight="1" x14ac:dyDescent="0.25">
      <c r="A127" s="86" t="s">
        <v>331</v>
      </c>
      <c r="B127" s="303">
        <f>'A4 Exploitation'!D444</f>
        <v>0.89655172413793105</v>
      </c>
      <c r="C127" s="303"/>
      <c r="D127" s="78"/>
      <c r="E127" s="78"/>
      <c r="F127" s="78"/>
      <c r="G127" s="78"/>
      <c r="H127" s="78"/>
      <c r="I127" s="78"/>
    </row>
    <row r="128" spans="1:10" ht="33" customHeight="1" x14ac:dyDescent="0.25">
      <c r="A128" s="85" t="s">
        <v>332</v>
      </c>
      <c r="B128" s="303">
        <f>'A5 Exploitation'!D444</f>
        <v>2.5000000000000001E-2</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Jarzouna</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0.97619047619047616</v>
      </c>
      <c r="C134" s="303"/>
      <c r="D134" s="78"/>
      <c r="E134" s="78"/>
      <c r="F134" s="78"/>
      <c r="G134" s="78"/>
      <c r="H134" s="78"/>
      <c r="I134" s="78"/>
    </row>
    <row r="135" spans="1:10" ht="33" customHeight="1" x14ac:dyDescent="0.25">
      <c r="A135" s="86" t="s">
        <v>330</v>
      </c>
      <c r="B135" s="303">
        <f>'A3 Exploitation'!D481</f>
        <v>1</v>
      </c>
      <c r="C135" s="303"/>
      <c r="D135" s="78"/>
      <c r="E135" s="78"/>
      <c r="F135" s="78"/>
      <c r="G135" s="78"/>
      <c r="H135" s="78"/>
      <c r="I135" s="78"/>
    </row>
    <row r="136" spans="1:10" ht="33" customHeight="1" x14ac:dyDescent="0.25">
      <c r="A136" s="86" t="s">
        <v>331</v>
      </c>
      <c r="B136" s="303">
        <f>'A4 Exploitation'!D481</f>
        <v>0.97499999999999998</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Jarzouna</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0.9375</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0.9375</v>
      </c>
      <c r="C145" s="303"/>
      <c r="D145" s="78"/>
      <c r="E145" s="78"/>
      <c r="F145" s="78"/>
      <c r="G145" s="78"/>
      <c r="H145" s="78"/>
      <c r="I145" s="78"/>
    </row>
    <row r="146" spans="1:10" ht="33" customHeight="1" x14ac:dyDescent="0.25">
      <c r="A146" s="85" t="s">
        <v>332</v>
      </c>
      <c r="B146" s="303">
        <f>'A5 Exploitation'!D503</f>
        <v>0.14285714285714285</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Jarzouna</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0.875</v>
      </c>
      <c r="C152" s="303"/>
      <c r="D152" s="78"/>
      <c r="E152" s="78"/>
      <c r="F152" s="78"/>
      <c r="G152" s="78"/>
      <c r="H152" s="78"/>
      <c r="I152" s="78"/>
    </row>
    <row r="153" spans="1:10" ht="33" customHeight="1" x14ac:dyDescent="0.25">
      <c r="A153" s="86" t="s">
        <v>330</v>
      </c>
      <c r="B153" s="303">
        <f>'A3 Exploitation'!D514</f>
        <v>1</v>
      </c>
      <c r="C153" s="303"/>
      <c r="D153" s="78"/>
      <c r="E153" s="78"/>
      <c r="F153" s="78"/>
      <c r="G153" s="78"/>
      <c r="H153" s="78"/>
      <c r="I153" s="78"/>
    </row>
    <row r="154" spans="1:10" ht="33" customHeight="1" x14ac:dyDescent="0.25">
      <c r="A154" s="86" t="s">
        <v>331</v>
      </c>
      <c r="B154" s="303">
        <f>'A4 Exploitation'!D514</f>
        <v>1</v>
      </c>
      <c r="C154" s="303"/>
      <c r="D154" s="78"/>
      <c r="E154" s="78"/>
      <c r="F154" s="78"/>
      <c r="G154" s="78"/>
      <c r="H154" s="78"/>
      <c r="I154" s="78"/>
    </row>
    <row r="155" spans="1:10" ht="33" customHeight="1" x14ac:dyDescent="0.25">
      <c r="A155" s="85" t="s">
        <v>332</v>
      </c>
      <c r="B155" s="303">
        <f>'A5 Exploitation'!D514</f>
        <v>0.25</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Jarzouna</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0.8571428571428571</v>
      </c>
      <c r="C162" s="303"/>
      <c r="D162" s="78"/>
      <c r="E162" s="78"/>
      <c r="F162" s="78"/>
      <c r="G162" s="78"/>
      <c r="H162" s="78"/>
      <c r="I162" s="78"/>
    </row>
    <row r="163" spans="1:10" ht="33" customHeight="1" x14ac:dyDescent="0.25">
      <c r="A163" s="86" t="s">
        <v>330</v>
      </c>
      <c r="B163" s="303">
        <f>'A3 Exploitation'!D534</f>
        <v>0.8125</v>
      </c>
      <c r="C163" s="303"/>
      <c r="D163" s="78"/>
      <c r="E163" s="78"/>
      <c r="F163" s="78"/>
      <c r="G163" s="78"/>
      <c r="H163" s="78"/>
      <c r="I163" s="78"/>
    </row>
    <row r="164" spans="1:10" ht="33" customHeight="1" x14ac:dyDescent="0.25">
      <c r="A164" s="86" t="s">
        <v>331</v>
      </c>
      <c r="B164" s="303">
        <f>'A4 Exploitation'!D534</f>
        <v>0.875</v>
      </c>
      <c r="C164" s="303"/>
    </row>
    <row r="165" spans="1:10" ht="33" customHeight="1" x14ac:dyDescent="0.25">
      <c r="A165" s="85" t="s">
        <v>332</v>
      </c>
      <c r="B165" s="303">
        <f>'A5 Exploitation'!D534</f>
        <v>4.5454545454545456E-2</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Jarzouna</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1</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Jarzouna</v>
      </c>
    </row>
    <row r="179" spans="1:10" ht="33" customHeight="1" x14ac:dyDescent="0.25">
      <c r="A179" s="86" t="s">
        <v>328</v>
      </c>
      <c r="B179" s="303">
        <f>'A1 Technique'!D199</f>
        <v>0.94811320754716977</v>
      </c>
      <c r="C179" s="303"/>
    </row>
    <row r="180" spans="1:10" ht="33" customHeight="1" x14ac:dyDescent="0.25">
      <c r="A180" s="85" t="s">
        <v>329</v>
      </c>
      <c r="B180" s="303">
        <f>'A2 Technique'!D199</f>
        <v>0.81958762886597936</v>
      </c>
      <c r="C180" s="303"/>
    </row>
    <row r="181" spans="1:10" ht="33" customHeight="1" x14ac:dyDescent="0.25">
      <c r="A181" s="86" t="s">
        <v>330</v>
      </c>
      <c r="B181" s="303">
        <f>'A3 Technique'!D199</f>
        <v>0.8202247191011236</v>
      </c>
      <c r="C181" s="303"/>
    </row>
    <row r="182" spans="1:10" ht="33" customHeight="1" x14ac:dyDescent="0.25">
      <c r="A182" s="86" t="s">
        <v>331</v>
      </c>
      <c r="B182" s="303">
        <f>'A4 Technique'!D199</f>
        <v>0.74509803921568629</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 zoomScale="80" zoomScaleSheetLayoutView="80" workbookViewId="0">
      <selection activeCell="A8" sqref="A8:F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2.9661016949152543E-2</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f>IF(D41=1, 2, IF(AND(D41&lt;1,D41&gt;0), 1, "0"))</f>
        <v>2</v>
      </c>
      <c r="C41" s="130"/>
      <c r="D41" s="251">
        <f>IFERROR(E41/F41,"N.A")</f>
        <v>1</v>
      </c>
      <c r="E41" s="252">
        <f>COUNTIF('A4 Exploitation'!F21:F40,"ok")</f>
        <v>1</v>
      </c>
      <c r="F41" s="253">
        <f>COUNTA('A4 Exploitation'!F21:F40)</f>
        <v>1</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f>IF(D99=1, 2, IF(AND(D99&lt;1,D99&gt;0), 1, "0"))</f>
        <v>1</v>
      </c>
      <c r="C99" s="213"/>
      <c r="D99" s="251">
        <f>IFERROR(E99/F99,"N.A")</f>
        <v>0.5</v>
      </c>
      <c r="E99" s="252">
        <f>COUNTIF('A4 Exploitation'!F53:F98,"ok")</f>
        <v>1</v>
      </c>
      <c r="F99" s="253">
        <f>COUNTA('A4 Exploitation'!F53:F98)</f>
        <v>2</v>
      </c>
      <c r="G99" s="127"/>
    </row>
    <row r="100" spans="1:7" x14ac:dyDescent="0.3">
      <c r="A100" s="5" t="s">
        <v>36</v>
      </c>
      <c r="B100" s="5"/>
      <c r="C100" s="5"/>
      <c r="D100" s="5">
        <f>SUM(B88:C93,B95:C99)</f>
        <v>1</v>
      </c>
    </row>
    <row r="101" spans="1:7" x14ac:dyDescent="0.3">
      <c r="A101" s="5" t="s">
        <v>35</v>
      </c>
      <c r="B101" s="132"/>
      <c r="C101" s="133"/>
      <c r="D101" s="134">
        <f>D100/(COUNT(B88:C93,B95:C99)*2)</f>
        <v>5.5555555555555552E-2</v>
      </c>
    </row>
    <row r="102" spans="1:7" ht="18" x14ac:dyDescent="0.35">
      <c r="A102" s="42" t="s">
        <v>61</v>
      </c>
      <c r="B102" s="152"/>
      <c r="C102" s="153"/>
      <c r="D102" s="143">
        <f>SUM(D84,D100,D61)</f>
        <v>1</v>
      </c>
    </row>
    <row r="103" spans="1:7" ht="18" x14ac:dyDescent="0.35">
      <c r="A103" s="42" t="s">
        <v>199</v>
      </c>
      <c r="B103" s="152"/>
      <c r="C103" s="153"/>
      <c r="D103" s="144">
        <f>D102/(COUNT(B88:C93,B53:C60,B65:C83,B95:C99)*2)</f>
        <v>1.7857142857142856E-2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f>IF(D153=1, 2, IF(AND(D153&lt;1,D153&gt;0), 1, "0"))</f>
        <v>2</v>
      </c>
      <c r="C153" s="140"/>
      <c r="D153" s="251">
        <f>IFERROR(E153/F153,"N.A")</f>
        <v>1</v>
      </c>
      <c r="E153" s="252">
        <f>COUNTIF('A4 Exploitation'!F110:F152,"ok")</f>
        <v>2</v>
      </c>
      <c r="F153" s="253">
        <f>COUNTA('A4 Exploitation'!F110:F152)</f>
        <v>2</v>
      </c>
    </row>
    <row r="154" spans="1:7" x14ac:dyDescent="0.3">
      <c r="A154" s="5" t="s">
        <v>36</v>
      </c>
      <c r="B154" s="5"/>
      <c r="C154" s="5"/>
      <c r="D154" s="5">
        <f>SUM(B143:C147,B149:C153)</f>
        <v>2</v>
      </c>
    </row>
    <row r="155" spans="1:7" x14ac:dyDescent="0.3">
      <c r="A155" s="5" t="s">
        <v>35</v>
      </c>
      <c r="B155" s="132"/>
      <c r="C155" s="133"/>
      <c r="D155" s="134">
        <f>D154/(COUNT(B143:C147,B149:C153)*2)</f>
        <v>0.14285714285714285</v>
      </c>
    </row>
    <row r="156" spans="1:7" x14ac:dyDescent="0.3">
      <c r="A156" s="145"/>
      <c r="B156" s="124"/>
      <c r="C156" s="135"/>
      <c r="D156" s="124"/>
    </row>
    <row r="157" spans="1:7" ht="18" x14ac:dyDescent="0.35">
      <c r="A157" s="42" t="s">
        <v>125</v>
      </c>
      <c r="B157" s="152"/>
      <c r="C157" s="153"/>
      <c r="D157" s="143">
        <f>SUM(D154,D117,D139)</f>
        <v>2</v>
      </c>
    </row>
    <row r="158" spans="1:7" ht="18" x14ac:dyDescent="0.35">
      <c r="A158" s="42" t="s">
        <v>200</v>
      </c>
      <c r="B158" s="152"/>
      <c r="C158" s="153"/>
      <c r="D158" s="144">
        <f>D157/(COUNT(B143:C147,B110:C116,B121:C138,B149:C153)*2)</f>
        <v>0.04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f>IF(D200=1, 2, IF(AND(D200&lt;1,D200&gt;0), 1, "0"))</f>
        <v>1</v>
      </c>
      <c r="C200" s="130"/>
      <c r="D200" s="251">
        <f>IFERROR(E200/F200,"N.A")</f>
        <v>0.66666666666666663</v>
      </c>
      <c r="E200" s="252">
        <f>COUNTIF('A4 Exploitation'!F165:F199,"ok")</f>
        <v>2</v>
      </c>
      <c r="F200" s="253">
        <f>COUNTA('A4 Exploitation'!F165:F199)</f>
        <v>3</v>
      </c>
      <c r="G200" s="127"/>
    </row>
    <row r="201" spans="1:7" x14ac:dyDescent="0.3">
      <c r="A201" s="59" t="s">
        <v>36</v>
      </c>
      <c r="B201" s="59"/>
      <c r="C201" s="59"/>
      <c r="D201" s="59">
        <f>SUM(B176:C194,B196:C200)</f>
        <v>1</v>
      </c>
    </row>
    <row r="202" spans="1:7" x14ac:dyDescent="0.3">
      <c r="A202" s="5" t="s">
        <v>35</v>
      </c>
      <c r="B202" s="132"/>
      <c r="C202" s="133"/>
      <c r="D202" s="134">
        <f>D201/(COUNT(B176:C194,B196:C200)*2)</f>
        <v>2.7777777777777776E-2</v>
      </c>
    </row>
    <row r="203" spans="1:7" x14ac:dyDescent="0.3">
      <c r="A203" s="145"/>
      <c r="B203" s="124"/>
      <c r="C203" s="135"/>
      <c r="D203" s="124"/>
    </row>
    <row r="204" spans="1:7" ht="18" x14ac:dyDescent="0.35">
      <c r="A204" s="42" t="s">
        <v>126</v>
      </c>
      <c r="B204" s="152"/>
      <c r="C204" s="153"/>
      <c r="D204" s="143">
        <f>SUM(D172,D201)</f>
        <v>1</v>
      </c>
    </row>
    <row r="205" spans="1:7" ht="18" x14ac:dyDescent="0.35">
      <c r="A205" s="42" t="s">
        <v>201</v>
      </c>
      <c r="B205" s="152"/>
      <c r="C205" s="153"/>
      <c r="D205" s="144">
        <f>D204/(COUNT(B165:C171,B176:C194,B196:C200)*2)</f>
        <v>2.0833333333333332E-2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f>IF(D261=1, 2, IF(AND(D261&lt;1,D261&gt;0), 1, "0"))</f>
        <v>1</v>
      </c>
      <c r="C261" s="140"/>
      <c r="D261" s="251">
        <f>IFERROR(E261/F261,"N.A")</f>
        <v>0.8</v>
      </c>
      <c r="E261" s="252">
        <f>COUNTIF('A4 Exploitation'!F212:F260,"ok")</f>
        <v>4</v>
      </c>
      <c r="F261" s="253">
        <f>COUNTA('A4 Exploitation'!F212:F260)</f>
        <v>5</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1.6666666666666666E-2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f>IFERROR(E353/F353,"N.A")</f>
        <v>0</v>
      </c>
      <c r="E353" s="252">
        <f>COUNTIF('A4 Exploitation'!F325:F352,"ok")</f>
        <v>0</v>
      </c>
      <c r="F353" s="253">
        <f>COUNTA('A4 Exploitation'!F325:F352)</f>
        <v>1</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f>IF(D386=1, 2, IF(AND(D386&lt;1,D386&gt;0), 1, "0"))</f>
        <v>1</v>
      </c>
      <c r="C386" s="130"/>
      <c r="D386" s="251">
        <f>IFERROR(E386/F386,"N.A")</f>
        <v>0.4</v>
      </c>
      <c r="E386" s="252">
        <f>COUNTIF('A4 Exploitation'!F365:F385,"ok")</f>
        <v>2</v>
      </c>
      <c r="F386" s="253">
        <f>COUNTA('A4 Exploitation'!F365:F385)</f>
        <v>5</v>
      </c>
      <c r="G386" s="127"/>
    </row>
    <row r="387" spans="1:7" ht="39.75" customHeight="1" x14ac:dyDescent="0.3">
      <c r="A387" s="59" t="s">
        <v>36</v>
      </c>
      <c r="B387" s="59"/>
      <c r="C387" s="59"/>
      <c r="D387" s="59">
        <f>SUM(B377:C382,B384:C386)</f>
        <v>1</v>
      </c>
      <c r="G387" s="127"/>
    </row>
    <row r="388" spans="1:7" x14ac:dyDescent="0.3">
      <c r="A388" s="5" t="s">
        <v>35</v>
      </c>
      <c r="B388" s="132"/>
      <c r="C388" s="133"/>
      <c r="D388" s="134">
        <f>D387/(COUNT(B377:C382,B384:C386)*2)</f>
        <v>7.1428571428571425E-2</v>
      </c>
      <c r="G388" s="127"/>
    </row>
    <row r="389" spans="1:7" x14ac:dyDescent="0.3">
      <c r="A389" s="2"/>
      <c r="B389" s="135"/>
      <c r="C389" s="135"/>
      <c r="D389" s="135"/>
      <c r="G389" s="127"/>
    </row>
    <row r="390" spans="1:7" ht="18" x14ac:dyDescent="0.35">
      <c r="A390" s="42" t="s">
        <v>40</v>
      </c>
      <c r="B390" s="152"/>
      <c r="C390" s="153"/>
      <c r="D390" s="143">
        <f>SUM(D387,D373)</f>
        <v>1</v>
      </c>
      <c r="G390" s="127"/>
    </row>
    <row r="391" spans="1:7" ht="18" x14ac:dyDescent="0.35">
      <c r="A391" s="42" t="s">
        <v>205</v>
      </c>
      <c r="B391" s="152"/>
      <c r="C391" s="153"/>
      <c r="D391" s="168">
        <f>D390/(COUNT(B377:C382,B365:C372,B384:C386)*2)</f>
        <v>4.1666666666666664E-2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f>IF(D439=1, 2, IF(AND(D439&lt;1,D439&gt;0), 1, "0"))</f>
        <v>1</v>
      </c>
      <c r="C439" s="130"/>
      <c r="D439" s="251">
        <f>IFERROR(E439/F439,"N.A")</f>
        <v>0.75</v>
      </c>
      <c r="E439" s="252">
        <f>COUNTIF('A4 Exploitation'!F398:F438,"ok")</f>
        <v>3</v>
      </c>
      <c r="F439" s="253">
        <f>COUNTA('A4 Exploitation'!F398:F438)</f>
        <v>4</v>
      </c>
      <c r="G439" s="12"/>
    </row>
    <row r="440" spans="1:7" ht="27.75" customHeight="1" x14ac:dyDescent="0.3">
      <c r="A440" s="59" t="s">
        <v>36</v>
      </c>
      <c r="B440" s="59"/>
      <c r="C440" s="59"/>
      <c r="D440" s="59">
        <f>SUM(B430:C434,B436:C439)</f>
        <v>1</v>
      </c>
    </row>
    <row r="441" spans="1:7" x14ac:dyDescent="0.3">
      <c r="A441" s="5" t="s">
        <v>35</v>
      </c>
      <c r="B441" s="132"/>
      <c r="C441" s="133"/>
      <c r="D441" s="134">
        <f>D440/(COUNT(B430:C434,B436:C439)*2)</f>
        <v>8.3333333333333329E-2</v>
      </c>
    </row>
    <row r="442" spans="1:7" x14ac:dyDescent="0.3">
      <c r="A442" s="2"/>
      <c r="B442" s="135"/>
      <c r="C442" s="135"/>
      <c r="D442" s="135"/>
    </row>
    <row r="443" spans="1:7" ht="18" x14ac:dyDescent="0.35">
      <c r="A443" s="42" t="s">
        <v>41</v>
      </c>
      <c r="B443" s="152"/>
      <c r="C443" s="153"/>
      <c r="D443" s="143">
        <f>SUM(D440,D417,D426,D406)</f>
        <v>1</v>
      </c>
    </row>
    <row r="444" spans="1:7" ht="18" x14ac:dyDescent="0.35">
      <c r="A444" s="42" t="s">
        <v>206</v>
      </c>
      <c r="B444" s="152"/>
      <c r="C444" s="153"/>
      <c r="D444" s="144">
        <f>D443/(COUNT(B430:C434,B410:C416,B421:C425,B398:C404,B436:C439)*2)</f>
        <v>2.5000000000000001E-2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1</v>
      </c>
      <c r="F476" s="253">
        <f>COUNTA('A4 Exploitation'!F451:F475)</f>
        <v>1</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f>IF(D498=1, 2, IF(AND(D498&lt;1,D498&gt;0), 1, "0"))</f>
        <v>2</v>
      </c>
      <c r="C498" s="213"/>
      <c r="D498" s="251">
        <f>IFERROR(E498/F498,"N.A")</f>
        <v>1</v>
      </c>
      <c r="E498" s="252">
        <f>COUNTIF('A4 Exploitation'!F488:F497,"ok")</f>
        <v>2</v>
      </c>
      <c r="F498" s="253">
        <f>COUNTA('A4 Exploitation'!F488:F497)</f>
        <v>2</v>
      </c>
    </row>
    <row r="499" spans="1:7" x14ac:dyDescent="0.3">
      <c r="A499" s="5" t="s">
        <v>36</v>
      </c>
      <c r="B499" s="5"/>
      <c r="C499" s="5"/>
      <c r="D499" s="234">
        <f>SUM(B496:C498)</f>
        <v>2</v>
      </c>
    </row>
    <row r="500" spans="1:7" x14ac:dyDescent="0.3">
      <c r="A500" s="5" t="s">
        <v>35</v>
      </c>
      <c r="B500" s="132"/>
      <c r="C500" s="133"/>
      <c r="D500" s="134">
        <f>D499/(COUNT(B496:C498)*2)</f>
        <v>0.33333333333333331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0.14285714285714285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f>IF(D512=1, 2, IF(AND(D512&lt;1,D512&gt;0), 1, "0"))</f>
        <v>2</v>
      </c>
      <c r="C512" s="140"/>
      <c r="D512" s="251">
        <f>IFERROR(E512/F512,"N.A")</f>
        <v>1</v>
      </c>
      <c r="E512" s="254">
        <f>COUNTIF('A4 Exploitation'!F509:F511,"ok")</f>
        <v>1</v>
      </c>
      <c r="F512" s="255">
        <f>COUNTA('A4 Exploitation'!F509:F511)</f>
        <v>1</v>
      </c>
    </row>
    <row r="513" spans="1:7" x14ac:dyDescent="0.3">
      <c r="A513" s="5" t="s">
        <v>36</v>
      </c>
      <c r="B513" s="5"/>
      <c r="C513" s="5"/>
      <c r="D513" s="59">
        <f>SUM(B509:C512)</f>
        <v>2</v>
      </c>
    </row>
    <row r="514" spans="1:7" x14ac:dyDescent="0.3">
      <c r="A514" s="5" t="s">
        <v>35</v>
      </c>
      <c r="B514" s="132"/>
      <c r="C514" s="133"/>
      <c r="D514" s="134">
        <f>D513/(COUNT(B509:C512)*2)</f>
        <v>0.25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f>IF(D532=1, 2, IF(AND(D532&lt;1,D532&gt;0), 1, "0"))</f>
        <v>1</v>
      </c>
      <c r="C532" s="140"/>
      <c r="D532" s="251">
        <f>IFERROR(E532/F532,"N.A")</f>
        <v>0.5</v>
      </c>
      <c r="E532" s="252">
        <f>COUNTIF('A4 Exploitation'!F520:F531,"ok")</f>
        <v>1</v>
      </c>
      <c r="F532" s="253">
        <f>COUNTA('A4 Exploitation'!F520:F531)</f>
        <v>2</v>
      </c>
    </row>
    <row r="533" spans="1:7" x14ac:dyDescent="0.3">
      <c r="A533" s="5" t="s">
        <v>36</v>
      </c>
      <c r="B533" s="5"/>
      <c r="C533" s="5"/>
      <c r="D533" s="5">
        <f>SUM(B520:C532)</f>
        <v>1</v>
      </c>
    </row>
    <row r="534" spans="1:7" x14ac:dyDescent="0.3">
      <c r="A534" s="5" t="s">
        <v>35</v>
      </c>
      <c r="B534" s="132"/>
      <c r="C534" s="133"/>
      <c r="D534" s="134">
        <f>D533/(COUNT(B520:C532)*2)</f>
        <v>4.5454545454545456E-2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1</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f>AVERAGE(D41,D99,D153,D200,D261,D313,D353,D386,D439,D476,D498,D512,D532,D543)</f>
        <v>0.6924242424242425</v>
      </c>
    </row>
    <row r="548" spans="1:4" ht="22.5" x14ac:dyDescent="0.45">
      <c r="A548" s="35" t="s">
        <v>45</v>
      </c>
      <c r="B548" s="181"/>
      <c r="C548" s="182"/>
      <c r="D548" s="183">
        <f>SUM(D544,D533,D513,D502,D443,D390,D357,D45,D317,D265,D157,D480,D204,D102)</f>
        <v>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2.9661016949152543E-2</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Jarzouna</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f>E197*100/F197</f>
        <v>45.714285714285715</v>
      </c>
      <c r="E197" s="286">
        <f>COUNTIF('A4 Technique'!F17:F193,"ok")</f>
        <v>16</v>
      </c>
      <c r="F197" s="287">
        <f>COUNTA('A4 Technique'!F17:F193)</f>
        <v>35</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Jarzouna</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24" zoomScale="80" zoomScaleSheetLayoutView="80" workbookViewId="0">
      <selection activeCell="F178" sqref="F178"/>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t="s">
        <v>409</v>
      </c>
      <c r="C9" s="333"/>
      <c r="D9" s="333"/>
      <c r="E9" s="333"/>
      <c r="F9" s="333"/>
      <c r="G9" s="125"/>
    </row>
    <row r="10" spans="1:7" ht="24" x14ac:dyDescent="0.45">
      <c r="A10" s="15" t="s">
        <v>44</v>
      </c>
      <c r="B10" s="334" t="s">
        <v>424</v>
      </c>
      <c r="C10" s="334"/>
      <c r="D10" s="334"/>
      <c r="E10" s="334"/>
      <c r="F10" s="334"/>
      <c r="G10" s="125"/>
    </row>
    <row r="11" spans="1:7" ht="24" x14ac:dyDescent="0.45">
      <c r="A11" s="14" t="s">
        <v>43</v>
      </c>
      <c r="B11" s="329">
        <v>43159</v>
      </c>
      <c r="C11" s="329"/>
      <c r="D11" s="329"/>
      <c r="E11" s="329"/>
      <c r="F11" s="329"/>
      <c r="G11" s="125"/>
    </row>
    <row r="12" spans="1:7" ht="24" x14ac:dyDescent="0.45">
      <c r="A12" s="14" t="s">
        <v>239</v>
      </c>
      <c r="B12" s="327">
        <f>D549</f>
        <v>0.98523985239852396</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ht="49.5" x14ac:dyDescent="0.3">
      <c r="A24" s="55" t="s">
        <v>264</v>
      </c>
      <c r="B24" s="130">
        <v>1</v>
      </c>
      <c r="C24" s="131"/>
      <c r="D24" s="127" t="s">
        <v>418</v>
      </c>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t="s">
        <v>410</v>
      </c>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17.25" customHeight="1" x14ac:dyDescent="0.3">
      <c r="A135" s="8" t="s">
        <v>75</v>
      </c>
      <c r="B135" s="130">
        <v>2</v>
      </c>
      <c r="C135" s="130"/>
      <c r="D135" s="95"/>
      <c r="E135" s="94"/>
      <c r="F135" s="204"/>
      <c r="G135" s="127"/>
    </row>
    <row r="136" spans="1:7" ht="54.75" customHeight="1" x14ac:dyDescent="0.3">
      <c r="A136" s="70" t="s">
        <v>178</v>
      </c>
      <c r="B136" s="130">
        <v>1</v>
      </c>
      <c r="C136" s="130"/>
      <c r="D136" s="151" t="s">
        <v>408</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425</v>
      </c>
      <c r="E176" s="94"/>
      <c r="F176" s="204"/>
    </row>
    <row r="177" spans="1:7" x14ac:dyDescent="0.3">
      <c r="A177" s="4" t="s">
        <v>122</v>
      </c>
      <c r="B177" s="130">
        <v>2</v>
      </c>
      <c r="C177" s="130"/>
      <c r="D177" s="113"/>
      <c r="E177" s="94"/>
      <c r="F177" s="204"/>
    </row>
    <row r="178" spans="1:7" ht="99" x14ac:dyDescent="0.3">
      <c r="A178" s="4" t="s">
        <v>59</v>
      </c>
      <c r="B178" s="130">
        <v>0</v>
      </c>
      <c r="C178" s="130"/>
      <c r="D178" s="157" t="s">
        <v>421</v>
      </c>
      <c r="E178" s="95" t="s">
        <v>413</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1</v>
      </c>
      <c r="C248" s="130"/>
      <c r="D248" s="137" t="s">
        <v>426</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412</v>
      </c>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1.75" customHeight="1" x14ac:dyDescent="0.3">
      <c r="A424" s="70" t="s">
        <v>266</v>
      </c>
      <c r="B424" s="130">
        <v>2</v>
      </c>
      <c r="C424" s="131"/>
      <c r="D424" s="116"/>
      <c r="E424" s="106"/>
      <c r="F424" s="204"/>
    </row>
    <row r="425" spans="1:16382" ht="31.5" customHeight="1" x14ac:dyDescent="0.3">
      <c r="A425" s="210" t="s">
        <v>105</v>
      </c>
      <c r="B425" s="130">
        <v>2</v>
      </c>
      <c r="C425" s="150" t="str">
        <f>IF(B425=0, -5, "0")</f>
        <v>0</v>
      </c>
      <c r="D425" s="29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v>2</v>
      </c>
      <c r="B435" s="317"/>
      <c r="C435" s="317"/>
      <c r="D435" s="317"/>
      <c r="E435" s="317"/>
      <c r="F435" s="317"/>
      <c r="G435" s="12"/>
    </row>
    <row r="436" spans="1:7" ht="36.7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43159</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534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0.98523985239852396</v>
      </c>
    </row>
  </sheetData>
  <sheetProtection algorithmName="SHA-512" hashValue="XZFSLPyfeGdKR9CzRmCN2VEOBmg6s1yeOB0TsmzmxQmjfjEoVjFxjDSadxcyDKzC1u5Juj6WIvXf8kdcnmNVHA==" saltValue="rsrOZJlODtBFMsxUjkOtW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472:B476 B29:B37 B53:B60 B65:B83 B39:B40 B95:B99 B110:B116 B121:B138 B88:B93 B149:B153 B165:B171 B143:B147 B196:B200 B212:B221 B226:B243 B176:B194 B257:B261 B273:B284 B248:B255 B309:B313 B325:B332 B289:B307 B337:B348 B377:B382 B350:B352 B398:B405 B410:B416 B421:B425 B430:B434 B384:B385 B365:B372 B451:B456 B436:B438 B488:B492 B461:B470 B496:B497 B509:B511 B520:B53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386 B512 B498 B439 B353"/>
  </dataValidations>
  <pageMargins left="0.7" right="0.7" top="0.75" bottom="0.75" header="0.3" footer="0.3"/>
  <pageSetup paperSize="9" scale="36" orientation="portrait" r:id="rId1"/>
  <rowBreaks count="5" manualBreakCount="5">
    <brk id="85" max="6" man="1"/>
    <brk id="174" max="6" man="1"/>
    <brk id="267" max="6" man="1"/>
    <brk id="374"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0" zoomScaleNormal="90" zoomScaleSheetLayoutView="90"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Jarzouna</v>
      </c>
      <c r="B7" s="332"/>
      <c r="C7" s="332"/>
      <c r="D7" s="332"/>
      <c r="E7" s="332"/>
      <c r="F7" s="332"/>
      <c r="G7" s="125"/>
    </row>
    <row r="8" spans="1:7" s="12" customFormat="1" ht="24" x14ac:dyDescent="0.45">
      <c r="A8" s="14" t="s">
        <v>42</v>
      </c>
      <c r="B8" s="352" t="str">
        <f>'A1 Exploitation'!B9:F9</f>
        <v xml:space="preserve">M Dhia MECHLAOUI </v>
      </c>
      <c r="C8" s="352"/>
      <c r="D8" s="352"/>
      <c r="E8" s="352"/>
      <c r="F8" s="352"/>
      <c r="G8" s="125"/>
    </row>
    <row r="9" spans="1:7" s="12" customFormat="1" ht="24" x14ac:dyDescent="0.45">
      <c r="A9" s="15" t="s">
        <v>44</v>
      </c>
      <c r="B9" s="353" t="str">
        <f>'A1 Exploitation'!B10:F10</f>
        <v>Directeur magasin et chefs rayons</v>
      </c>
      <c r="C9" s="353"/>
      <c r="D9" s="353"/>
      <c r="E9" s="353"/>
      <c r="F9" s="353"/>
      <c r="G9" s="125"/>
    </row>
    <row r="10" spans="1:7" s="12" customFormat="1" ht="24" x14ac:dyDescent="0.45">
      <c r="A10" s="14" t="s">
        <v>43</v>
      </c>
      <c r="B10" s="350">
        <f>'A1 Exploitation'!B11:F11</f>
        <v>43159</v>
      </c>
      <c r="C10" s="350"/>
      <c r="D10" s="350"/>
      <c r="E10" s="350"/>
      <c r="F10" s="350"/>
      <c r="G10" s="125"/>
    </row>
    <row r="11" spans="1:7" s="12" customFormat="1" ht="24" x14ac:dyDescent="0.45">
      <c r="A11" s="14" t="s">
        <v>294</v>
      </c>
      <c r="B11" s="349">
        <f>D199</f>
        <v>0.94811320754716977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9</v>
      </c>
    </row>
    <row r="23" spans="1:7" x14ac:dyDescent="0.3">
      <c r="A23" s="337" t="s">
        <v>295</v>
      </c>
      <c r="B23" s="338"/>
      <c r="C23" s="339"/>
      <c r="D23" s="33">
        <f>D22/(COUNT(B17:C21)*2)</f>
        <v>0.9</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416</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5"/>
      <c r="E59" s="94"/>
      <c r="F59" s="94"/>
    </row>
    <row r="60" spans="1:7" ht="36" x14ac:dyDescent="0.35">
      <c r="A60" s="43" t="s">
        <v>221</v>
      </c>
      <c r="B60" s="94">
        <v>2</v>
      </c>
      <c r="C60" s="120" t="str">
        <f>IF(B60=0, -5, "0")</f>
        <v>0</v>
      </c>
      <c r="D60" s="95" t="s">
        <v>415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34</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51" x14ac:dyDescent="0.4">
      <c r="A89" s="17" t="s">
        <v>272</v>
      </c>
      <c r="B89" s="110">
        <v>1</v>
      </c>
      <c r="C89" s="101"/>
      <c r="D89" s="95" t="s">
        <v>423</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27</v>
      </c>
    </row>
    <row r="103" spans="1:7" x14ac:dyDescent="0.3">
      <c r="A103" s="337" t="s">
        <v>295</v>
      </c>
      <c r="B103" s="338"/>
      <c r="C103" s="339"/>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22</v>
      </c>
    </row>
    <row r="134" spans="1:7" x14ac:dyDescent="0.3">
      <c r="A134" s="337" t="s">
        <v>295</v>
      </c>
      <c r="B134" s="338"/>
      <c r="C134" s="339"/>
      <c r="D134" s="32">
        <f>D133/(COUNT(B122:C132)*2)</f>
        <v>1</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95" t="s">
        <v>417</v>
      </c>
      <c r="E156" s="95" t="s">
        <v>422</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9</v>
      </c>
    </row>
    <row r="162" spans="1:7" x14ac:dyDescent="0.3">
      <c r="A162" s="337" t="s">
        <v>295</v>
      </c>
      <c r="B162" s="338"/>
      <c r="C162" s="339"/>
      <c r="D162" s="33">
        <f>D161/(COUNT(B153:C160)*2)</f>
        <v>0.5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8">
        <f>SUM(B165:C168)</f>
        <v>6</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246</v>
      </c>
      <c r="B197" s="63"/>
      <c r="C197" s="63"/>
      <c r="D197" s="293">
        <v>0</v>
      </c>
      <c r="E197" s="286"/>
      <c r="F197" s="287"/>
    </row>
    <row r="198" spans="1:6" ht="22.5" x14ac:dyDescent="0.3">
      <c r="A198" s="35" t="s">
        <v>322</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0.94811320754716977</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85" max="6" man="1"/>
    <brk id="163"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5" zoomScaleSheetLayoutView="85" workbookViewId="0">
      <selection activeCell="D66" sqref="D6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t="s">
        <v>448</v>
      </c>
      <c r="C9" s="333"/>
      <c r="D9" s="333"/>
      <c r="E9" s="333"/>
      <c r="F9" s="333"/>
      <c r="G9" s="125"/>
    </row>
    <row r="10" spans="1:7" ht="24" x14ac:dyDescent="0.45">
      <c r="A10" s="15" t="s">
        <v>44</v>
      </c>
      <c r="B10" s="334" t="s">
        <v>449</v>
      </c>
      <c r="C10" s="334"/>
      <c r="D10" s="334"/>
      <c r="E10" s="334"/>
      <c r="F10" s="334"/>
      <c r="G10" s="125"/>
    </row>
    <row r="11" spans="1:7" ht="24" x14ac:dyDescent="0.45">
      <c r="A11" s="14" t="s">
        <v>43</v>
      </c>
      <c r="B11" s="329">
        <v>43215</v>
      </c>
      <c r="C11" s="329"/>
      <c r="D11" s="329"/>
      <c r="E11" s="329"/>
      <c r="F11" s="329"/>
      <c r="G11" s="125"/>
    </row>
    <row r="12" spans="1:7" ht="24" x14ac:dyDescent="0.45">
      <c r="A12" s="14" t="s">
        <v>239</v>
      </c>
      <c r="B12" s="327">
        <f>D549</f>
        <v>0.94573643410852715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43215</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427</v>
      </c>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113" t="s">
        <v>428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527</v>
      </c>
    </row>
    <row r="41" spans="1:7" ht="45" x14ac:dyDescent="0.3">
      <c r="A41" s="4" t="s">
        <v>249</v>
      </c>
      <c r="B41" s="280">
        <f>IF(D41=1, 2, IF(AND(D41&lt;1,D41&gt;0), 1, "0"))</f>
        <v>2</v>
      </c>
      <c r="C41" s="130"/>
      <c r="D41" s="281">
        <v>1</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43215</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t="s">
        <v>527</v>
      </c>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78" customHeight="1" x14ac:dyDescent="0.3">
      <c r="A66" s="8" t="s">
        <v>129</v>
      </c>
      <c r="B66" s="130">
        <v>1</v>
      </c>
      <c r="C66" s="130"/>
      <c r="D66" s="113" t="s">
        <v>452</v>
      </c>
      <c r="E66" s="94"/>
      <c r="F66" s="204" t="s">
        <v>527</v>
      </c>
    </row>
    <row r="67" spans="1:7" ht="66" x14ac:dyDescent="0.3">
      <c r="A67" s="8" t="s">
        <v>110</v>
      </c>
      <c r="B67" s="130">
        <v>1</v>
      </c>
      <c r="C67" s="130"/>
      <c r="D67" s="113" t="s">
        <v>481</v>
      </c>
      <c r="E67" s="94"/>
      <c r="F67" s="204" t="s">
        <v>526</v>
      </c>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123" t="s">
        <v>429</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6" t="s">
        <v>430</v>
      </c>
      <c r="E74" s="116"/>
      <c r="F74" s="204" t="s">
        <v>526</v>
      </c>
      <c r="G74" s="214"/>
    </row>
    <row r="75" spans="1:7" s="112" customFormat="1" x14ac:dyDescent="0.3">
      <c r="A75" s="70" t="s">
        <v>251</v>
      </c>
      <c r="B75" s="130">
        <v>2</v>
      </c>
      <c r="C75" s="131"/>
      <c r="D75" s="151"/>
      <c r="E75" s="106"/>
      <c r="F75" s="204"/>
      <c r="G75" s="214"/>
    </row>
    <row r="76" spans="1:7" s="112" customFormat="1" ht="117" x14ac:dyDescent="0.3">
      <c r="A76" s="70" t="s">
        <v>156</v>
      </c>
      <c r="B76" s="130">
        <v>1</v>
      </c>
      <c r="C76" s="131"/>
      <c r="D76" s="138" t="s">
        <v>431</v>
      </c>
      <c r="E76" s="106"/>
      <c r="F76" s="204" t="s">
        <v>526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t="s">
        <v>32</v>
      </c>
      <c r="C88" s="130"/>
      <c r="D88" s="137" t="s">
        <v>432</v>
      </c>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t="s">
        <v>32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482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v>1</v>
      </c>
      <c r="E99" s="282">
        <f>COUNTIF('A1 Exploitation'!F53:F98,"ok")</f>
        <v>0</v>
      </c>
      <c r="F99" s="283">
        <f>COUNTA('A1 Exploitation'!F53:F98)</f>
        <v>0</v>
      </c>
      <c r="G99" s="127"/>
    </row>
    <row r="100" spans="1:7" x14ac:dyDescent="0.3">
      <c r="A100" s="5" t="s">
        <v>36</v>
      </c>
      <c r="B100" s="5"/>
      <c r="C100" s="5"/>
      <c r="D100" s="5">
        <f>SUM(B88:C93,B95:C99)</f>
        <v>10</v>
      </c>
    </row>
    <row r="101" spans="1:7" x14ac:dyDescent="0.3">
      <c r="A101" s="5" t="s">
        <v>35</v>
      </c>
      <c r="B101" s="132"/>
      <c r="C101" s="133"/>
      <c r="D101" s="134">
        <f>D100/(COUNT(B88:C93,B95:C99)*2)</f>
        <v>1</v>
      </c>
    </row>
    <row r="102" spans="1:7" ht="18" x14ac:dyDescent="0.35">
      <c r="A102" s="42" t="s">
        <v>61</v>
      </c>
      <c r="B102" s="152"/>
      <c r="C102" s="153"/>
      <c r="D102" s="143">
        <f>SUM(D84,D100,D61)</f>
        <v>52</v>
      </c>
    </row>
    <row r="103" spans="1:7" ht="18" x14ac:dyDescent="0.35">
      <c r="A103" s="42" t="s">
        <v>199</v>
      </c>
      <c r="B103" s="152"/>
      <c r="C103" s="153"/>
      <c r="D103" s="144">
        <f>D102/(COUNT(B88:C93,B53:C60,B65:C83,B95:C99)*2)</f>
        <v>0.9285714285714286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43215</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434</v>
      </c>
      <c r="E122" s="106"/>
      <c r="F122" s="204" t="s">
        <v>527</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427</v>
      </c>
      <c r="E127" s="94"/>
      <c r="F127" s="204"/>
    </row>
    <row r="128" spans="1:6" x14ac:dyDescent="0.3">
      <c r="A128" s="4" t="s">
        <v>170</v>
      </c>
      <c r="B128" s="130">
        <v>2</v>
      </c>
      <c r="C128" s="131"/>
      <c r="D128" s="95"/>
      <c r="E128" s="94"/>
      <c r="F128" s="204"/>
    </row>
    <row r="129" spans="1:7" s="112" customFormat="1" ht="29.25" customHeight="1" x14ac:dyDescent="0.3">
      <c r="A129" s="238" t="s">
        <v>483</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7" t="s">
        <v>427</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115.5" x14ac:dyDescent="0.3">
      <c r="A144" s="4" t="s">
        <v>131</v>
      </c>
      <c r="B144" s="130">
        <v>0</v>
      </c>
      <c r="C144" s="130"/>
      <c r="D144" s="113" t="s">
        <v>433</v>
      </c>
      <c r="E144" s="113" t="s">
        <v>450</v>
      </c>
      <c r="F144" s="204" t="s">
        <v>526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427</v>
      </c>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484</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v>1</v>
      </c>
      <c r="E153" s="282">
        <f>COUNTIF('A1 Exploitation'!F110:F152,"ok")</f>
        <v>0</v>
      </c>
      <c r="F153" s="283">
        <f>COUNTA('A1 Exploitation'!F110:F152)</f>
        <v>0</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43215</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t="s">
        <v>427</v>
      </c>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99" x14ac:dyDescent="0.3">
      <c r="A177" s="4" t="s">
        <v>122</v>
      </c>
      <c r="B177" s="130">
        <v>1</v>
      </c>
      <c r="C177" s="130"/>
      <c r="D177" s="113" t="s">
        <v>485</v>
      </c>
      <c r="E177" s="94"/>
      <c r="F177" s="204" t="s">
        <v>526</v>
      </c>
    </row>
    <row r="178" spans="1:7" ht="82.5" x14ac:dyDescent="0.3">
      <c r="A178" s="4" t="s">
        <v>59</v>
      </c>
      <c r="B178" s="130">
        <v>2</v>
      </c>
      <c r="C178" s="130"/>
      <c r="D178" s="157" t="s">
        <v>435</v>
      </c>
      <c r="E178" s="94"/>
      <c r="F178" s="204" t="s">
        <v>526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429</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24" t="s">
        <v>438</v>
      </c>
      <c r="E185" s="94"/>
      <c r="F185" s="204" t="s">
        <v>527</v>
      </c>
    </row>
    <row r="186" spans="1:7" ht="46.5" customHeight="1" x14ac:dyDescent="0.35">
      <c r="A186" s="266" t="s">
        <v>186</v>
      </c>
      <c r="B186" s="130">
        <v>1</v>
      </c>
      <c r="C186" s="136" t="str">
        <f>IF(B186=0, -10, "0")</f>
        <v>0</v>
      </c>
      <c r="D186" s="147" t="s">
        <v>436</v>
      </c>
      <c r="E186" s="94"/>
      <c r="F186" s="204" t="s">
        <v>527</v>
      </c>
    </row>
    <row r="187" spans="1:7" x14ac:dyDescent="0.3">
      <c r="A187" s="70" t="s">
        <v>251</v>
      </c>
      <c r="B187" s="130">
        <v>2</v>
      </c>
      <c r="C187" s="130"/>
      <c r="D187" s="116"/>
      <c r="E187" s="94"/>
      <c r="F187" s="204"/>
    </row>
    <row r="188" spans="1:7" ht="56.25" customHeight="1" x14ac:dyDescent="0.3">
      <c r="A188" s="70" t="s">
        <v>170</v>
      </c>
      <c r="B188" s="130">
        <v>1</v>
      </c>
      <c r="C188" s="130"/>
      <c r="D188" s="116" t="s">
        <v>437</v>
      </c>
      <c r="E188" s="95"/>
      <c r="F188" s="204" t="s">
        <v>526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33.75" customHeight="1" x14ac:dyDescent="0.3">
      <c r="A197" s="70" t="s">
        <v>386</v>
      </c>
      <c r="B197" s="130">
        <v>2</v>
      </c>
      <c r="C197" s="131"/>
      <c r="D197" s="116" t="s">
        <v>486</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v>1</v>
      </c>
      <c r="E200" s="282">
        <f>COUNTIF('A1 Exploitation'!F165:F199,"ok")</f>
        <v>0</v>
      </c>
      <c r="F200" s="283">
        <f>COUNTA('A1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43215</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427</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439</v>
      </c>
      <c r="E226" s="116" t="s">
        <v>497</v>
      </c>
      <c r="F226" s="204" t="s">
        <v>526</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440</v>
      </c>
      <c r="E234" s="94"/>
      <c r="F234" s="204" t="s">
        <v>526</v>
      </c>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v>2</v>
      </c>
      <c r="C238" s="150" t="str">
        <f>IF(B238=0, -5, "0")</f>
        <v>0</v>
      </c>
      <c r="D238" s="165" t="s">
        <v>427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0.88461538461538458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487</v>
      </c>
      <c r="E254" s="106"/>
      <c r="F254" s="204" t="s">
        <v>526</v>
      </c>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ht="82.5" x14ac:dyDescent="0.3">
      <c r="A258" s="55" t="s">
        <v>386</v>
      </c>
      <c r="B258" s="130">
        <v>2</v>
      </c>
      <c r="C258" s="131"/>
      <c r="D258" s="147" t="s">
        <v>488</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v>1</v>
      </c>
      <c r="E261" s="282">
        <f>COUNTIF('A1 Exploitation'!F212:F260,"ok")</f>
        <v>0</v>
      </c>
      <c r="F261" s="283">
        <f>COUNTA('A1 Exploitation'!F212:F260)</f>
        <v>0</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0.94444444444444442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43215</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43215</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489</v>
      </c>
      <c r="E339" s="94"/>
      <c r="F339" s="204" t="s">
        <v>527</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v>1</v>
      </c>
      <c r="E353" s="282">
        <f>COUNTIF('A1 Exploitation'!F325:F352,"ok")</f>
        <v>0</v>
      </c>
      <c r="F353" s="283">
        <f>COUNTA('A1 Exploitation'!F325:F352)</f>
        <v>0</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43215</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441</v>
      </c>
      <c r="E366" s="94"/>
      <c r="F366" s="204" t="s">
        <v>527</v>
      </c>
    </row>
    <row r="367" spans="1:7" ht="66" x14ac:dyDescent="0.3">
      <c r="A367" s="70" t="s">
        <v>91</v>
      </c>
      <c r="B367" s="130">
        <v>0</v>
      </c>
      <c r="C367" s="130"/>
      <c r="D367" s="113" t="s">
        <v>490</v>
      </c>
      <c r="E367" s="113" t="s">
        <v>498</v>
      </c>
      <c r="F367" s="204" t="s">
        <v>526</v>
      </c>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491</v>
      </c>
      <c r="E381" s="94"/>
      <c r="F381" s="204" t="s">
        <v>527</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v>1</v>
      </c>
      <c r="E386" s="282">
        <f>COUNTIF('A1 Exploitation'!F365:F385,"ok")</f>
        <v>0</v>
      </c>
      <c r="F386" s="283">
        <f>COUNTA('A1 Exploitation'!F365:F385)</f>
        <v>0</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43215</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442</v>
      </c>
      <c r="E410" s="94"/>
      <c r="F410" s="204" t="s">
        <v>526</v>
      </c>
      <c r="G410" s="127"/>
    </row>
    <row r="411" spans="1:7" ht="17.25" x14ac:dyDescent="0.35">
      <c r="A411" s="261" t="s">
        <v>55</v>
      </c>
      <c r="B411" s="130">
        <v>2</v>
      </c>
      <c r="C411" s="136" t="str">
        <f>IF(B411=0, -10, IF(B411=1, -5, "0"))</f>
        <v>0</v>
      </c>
      <c r="D411" s="95"/>
      <c r="E411" s="94"/>
      <c r="F411" s="204"/>
      <c r="G411" s="127"/>
    </row>
    <row r="412" spans="1:7" x14ac:dyDescent="0.3">
      <c r="A412" s="4" t="s">
        <v>225</v>
      </c>
      <c r="B412" s="130">
        <v>1</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66" x14ac:dyDescent="0.3">
      <c r="A438" s="10" t="s">
        <v>392</v>
      </c>
      <c r="B438" s="130">
        <v>1</v>
      </c>
      <c r="C438" s="150" t="str">
        <f>IF(B438=0, -5, "0")</f>
        <v>0</v>
      </c>
      <c r="D438" s="129" t="s">
        <v>443</v>
      </c>
      <c r="E438" s="94"/>
      <c r="F438" s="204" t="s">
        <v>527</v>
      </c>
      <c r="G438" s="12"/>
    </row>
    <row r="439" spans="1:7" ht="45" x14ac:dyDescent="0.3">
      <c r="A439" s="4" t="s">
        <v>249</v>
      </c>
      <c r="B439" s="280">
        <f>IF(D439=1, 2, IF(AND(D439&lt;1,D439&gt;0), 1, "0"))</f>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43215</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444</v>
      </c>
      <c r="E464" s="94"/>
      <c r="F464" s="204" t="s">
        <v>527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v>1</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43215</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445</v>
      </c>
      <c r="E492" s="106"/>
      <c r="F492" s="204" t="s">
        <v>527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43215</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ht="33" x14ac:dyDescent="0.3">
      <c r="A509" s="6" t="s">
        <v>15</v>
      </c>
      <c r="B509" s="130">
        <v>2</v>
      </c>
      <c r="C509" s="130"/>
      <c r="D509" s="95" t="s">
        <v>446</v>
      </c>
      <c r="E509" s="94"/>
      <c r="F509" s="204"/>
    </row>
    <row r="510" spans="1:7" ht="49.5" x14ac:dyDescent="0.3">
      <c r="A510" s="9" t="s">
        <v>218</v>
      </c>
      <c r="B510" s="130">
        <v>1</v>
      </c>
      <c r="C510" s="130"/>
      <c r="D510" s="95" t="s">
        <v>451</v>
      </c>
      <c r="E510" s="94"/>
      <c r="F510" s="204" t="s">
        <v>527</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v>1</v>
      </c>
      <c r="E512" s="284">
        <f>COUNTIF('A1 Exploitation'!F509:F511,"ok")</f>
        <v>0</v>
      </c>
      <c r="F512" s="285">
        <f>COUNTA('A1 Exploitation'!F509:F511)</f>
        <v>0</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43215</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492</v>
      </c>
      <c r="E522" s="94"/>
      <c r="F522" s="204" t="s">
        <v>527</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89" t="str">
        <f>IF(B528=0, -5, "0")</f>
        <v>0</v>
      </c>
      <c r="D528" s="174" t="s">
        <v>447</v>
      </c>
      <c r="E528" s="106"/>
      <c r="F528" s="204" t="s">
        <v>526</v>
      </c>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49" t="s">
        <v>493</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v>1</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43215</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488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0.94573643410852715</v>
      </c>
    </row>
  </sheetData>
  <sheetProtection algorithmName="SHA-512" hashValue="AAUvvgAvdcOHZyBCSfTkSJCMOYV3qQ59AU6LEKyZPhWcqebsMAvn33YzGzDUxFcdJpGITeW56IKfe5TwRmTymw==" saltValue="lf/f+9iAz77X/24UaENGP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25:B332 B289:B307 B350:B352 B365:B372 B337:B348 B377:B382 B398:B405 B410:B416 B421:B425 B384:B385 B430:B434 B451:B456 B436:B438 B488:B492 B461:B470 B496:B497 B509:B511 B472:B475">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22" orientation="portrait" r:id="rId1"/>
  <rowBreaks count="4" manualBreakCount="4">
    <brk id="104" max="6" man="1"/>
    <brk id="206" max="6" man="1"/>
    <brk id="267" max="6" man="1"/>
    <brk id="39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9" zoomScaleNormal="90" zoomScaleSheetLayoutView="89" workbookViewId="0">
      <selection activeCell="D167" sqref="D1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Jarzouna</v>
      </c>
      <c r="B7" s="332"/>
      <c r="C7" s="332"/>
      <c r="D7" s="332"/>
      <c r="E7" s="332"/>
      <c r="F7" s="332"/>
      <c r="G7" s="125"/>
    </row>
    <row r="8" spans="1:7" s="12" customFormat="1" ht="24" x14ac:dyDescent="0.45">
      <c r="A8" s="14" t="s">
        <v>42</v>
      </c>
      <c r="B8" s="352" t="str">
        <f>'A2 Exploitation'!B9:F9</f>
        <v>Dr Raja Bouhalfaya</v>
      </c>
      <c r="C8" s="352"/>
      <c r="D8" s="352"/>
      <c r="E8" s="352"/>
      <c r="F8" s="352"/>
      <c r="G8" s="125"/>
    </row>
    <row r="9" spans="1:7" s="12" customFormat="1" ht="24" x14ac:dyDescent="0.45">
      <c r="A9" s="15" t="s">
        <v>44</v>
      </c>
      <c r="B9" s="353" t="str">
        <f>'A2 Exploitation'!B10:F10</f>
        <v>Directeur du magasin et chefs rayons.</v>
      </c>
      <c r="C9" s="353"/>
      <c r="D9" s="353"/>
      <c r="E9" s="353"/>
      <c r="F9" s="353"/>
      <c r="G9" s="125"/>
    </row>
    <row r="10" spans="1:7" s="12" customFormat="1" ht="24" x14ac:dyDescent="0.45">
      <c r="A10" s="14" t="s">
        <v>43</v>
      </c>
      <c r="B10" s="350">
        <f>'A2 Exploitation'!B11:F11</f>
        <v>43215</v>
      </c>
      <c r="C10" s="350"/>
      <c r="D10" s="350"/>
      <c r="E10" s="350"/>
      <c r="F10" s="350"/>
      <c r="G10" s="125"/>
    </row>
    <row r="11" spans="1:7" s="12" customFormat="1" ht="24" x14ac:dyDescent="0.45">
      <c r="A11" s="14" t="s">
        <v>294</v>
      </c>
      <c r="B11" s="349">
        <f>D199</f>
        <v>0.81958762886597936</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453</v>
      </c>
      <c r="E17" s="95"/>
      <c r="F17" s="94" t="s">
        <v>357</v>
      </c>
      <c r="G17" s="126" t="s">
        <v>357</v>
      </c>
    </row>
    <row r="18" spans="1:7" x14ac:dyDescent="0.3">
      <c r="A18" s="20" t="s">
        <v>80</v>
      </c>
      <c r="B18" s="94">
        <v>2</v>
      </c>
      <c r="C18" s="94"/>
      <c r="D18" s="95"/>
      <c r="E18" s="94"/>
      <c r="F18" s="94"/>
    </row>
    <row r="19" spans="1:7" ht="33" x14ac:dyDescent="0.3">
      <c r="A19" s="17" t="s">
        <v>81</v>
      </c>
      <c r="B19" s="94">
        <v>1</v>
      </c>
      <c r="C19" s="94"/>
      <c r="D19" s="95" t="s">
        <v>454</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1</v>
      </c>
      <c r="C26" s="120" t="str">
        <f>IF(B26=0, -5, "0")</f>
        <v>0</v>
      </c>
      <c r="D26" s="95" t="s">
        <v>455</v>
      </c>
      <c r="E26" s="95"/>
      <c r="F26" s="94" t="s">
        <v>357</v>
      </c>
    </row>
    <row r="27" spans="1:7" x14ac:dyDescent="0.3">
      <c r="A27" s="17" t="s">
        <v>90</v>
      </c>
      <c r="B27" s="94">
        <v>2</v>
      </c>
      <c r="C27" s="94"/>
      <c r="D27" s="95" t="s">
        <v>456</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1</v>
      </c>
      <c r="C37" s="120" t="str">
        <f>IF(B37=0, -5, "0")</f>
        <v>0</v>
      </c>
      <c r="D37" s="95" t="s">
        <v>455</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3" x14ac:dyDescent="0.3">
      <c r="A46" s="17" t="s">
        <v>270</v>
      </c>
      <c r="B46" s="94">
        <v>1</v>
      </c>
      <c r="C46" s="94"/>
      <c r="D46" s="95" t="s">
        <v>494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113" t="s">
        <v>455</v>
      </c>
      <c r="E56" s="94"/>
      <c r="F56" s="94" t="s">
        <v>357</v>
      </c>
    </row>
    <row r="57" spans="1:7" x14ac:dyDescent="0.3">
      <c r="A57" s="21" t="s">
        <v>168</v>
      </c>
      <c r="B57" s="94">
        <v>2</v>
      </c>
      <c r="C57" s="94"/>
      <c r="D57" s="94"/>
      <c r="E57" s="99"/>
      <c r="F57" s="94"/>
    </row>
    <row r="58" spans="1:7" ht="33" x14ac:dyDescent="0.3">
      <c r="A58" s="23" t="s">
        <v>244</v>
      </c>
      <c r="B58" s="94">
        <v>1</v>
      </c>
      <c r="C58" s="94"/>
      <c r="D58" s="95" t="s">
        <v>459</v>
      </c>
      <c r="E58" s="95"/>
      <c r="F58" s="94" t="s">
        <v>357</v>
      </c>
    </row>
    <row r="59" spans="1:7" x14ac:dyDescent="0.3">
      <c r="A59" s="23" t="s">
        <v>92</v>
      </c>
      <c r="B59" s="94">
        <v>2</v>
      </c>
      <c r="C59" s="94"/>
      <c r="D59" s="98"/>
      <c r="E59" s="94"/>
      <c r="F59" s="94"/>
    </row>
    <row r="60" spans="1:7" ht="99.75" x14ac:dyDescent="0.35">
      <c r="A60" s="43" t="s">
        <v>221</v>
      </c>
      <c r="B60" s="94">
        <v>2</v>
      </c>
      <c r="C60" s="120" t="str">
        <f>IF(B60=0, -5, "0")</f>
        <v>0</v>
      </c>
      <c r="D60" s="95" t="s">
        <v>458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1</v>
      </c>
      <c r="C68" s="101"/>
      <c r="D68" s="95" t="s">
        <v>455</v>
      </c>
      <c r="E68" s="102"/>
      <c r="F68" s="94" t="s">
        <v>357</v>
      </c>
    </row>
    <row r="69" spans="1:7" ht="19.5" x14ac:dyDescent="0.4">
      <c r="A69" s="17" t="s">
        <v>293</v>
      </c>
      <c r="B69" s="100">
        <v>2</v>
      </c>
      <c r="C69" s="101"/>
      <c r="D69" s="103"/>
      <c r="E69" s="103"/>
      <c r="F69" s="94"/>
    </row>
    <row r="70" spans="1:7" ht="19.5" x14ac:dyDescent="0.4">
      <c r="A70" s="20" t="s">
        <v>247</v>
      </c>
      <c r="B70" s="100">
        <v>2</v>
      </c>
      <c r="C70" s="101"/>
      <c r="D70" s="12"/>
      <c r="E70" s="12"/>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0</v>
      </c>
      <c r="C73" s="101"/>
      <c r="D73" s="113" t="s">
        <v>460</v>
      </c>
      <c r="E73" s="95" t="s">
        <v>461</v>
      </c>
      <c r="F73" s="94" t="s">
        <v>357</v>
      </c>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v>2</v>
      </c>
      <c r="C76" s="120" t="str">
        <f>IF(B76=0, -5, "0")</f>
        <v>0</v>
      </c>
      <c r="D76" s="113" t="s">
        <v>462</v>
      </c>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13" t="s">
        <v>463</v>
      </c>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15</v>
      </c>
    </row>
    <row r="85" spans="1:7" x14ac:dyDescent="0.3">
      <c r="A85" s="337" t="s">
        <v>295</v>
      </c>
      <c r="B85" s="338"/>
      <c r="C85" s="339"/>
      <c r="D85" s="33">
        <f>D84/(COUNT(B67:C83)*2)</f>
        <v>0.83333333333333337</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1" t="s">
        <v>464</v>
      </c>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465</v>
      </c>
      <c r="E95" s="113" t="s">
        <v>495</v>
      </c>
      <c r="F95" s="94"/>
    </row>
    <row r="96" spans="1:7" x14ac:dyDescent="0.3">
      <c r="A96" s="25" t="s">
        <v>282</v>
      </c>
      <c r="B96" s="110">
        <v>2</v>
      </c>
      <c r="C96" s="94"/>
      <c r="D96" s="95"/>
      <c r="E96" s="94"/>
      <c r="F96" s="94" t="s">
        <v>357</v>
      </c>
    </row>
    <row r="97" spans="1:7" ht="66" x14ac:dyDescent="0.3">
      <c r="A97" s="25" t="s">
        <v>283</v>
      </c>
      <c r="B97" s="110">
        <v>0</v>
      </c>
      <c r="C97" s="94"/>
      <c r="D97" s="95" t="s">
        <v>466</v>
      </c>
      <c r="E97" s="113" t="s">
        <v>467</v>
      </c>
      <c r="F97" s="94" t="s">
        <v>357</v>
      </c>
    </row>
    <row r="98" spans="1:7" x14ac:dyDescent="0.3">
      <c r="A98" s="17" t="s">
        <v>134</v>
      </c>
      <c r="B98" s="110">
        <v>2</v>
      </c>
      <c r="C98" s="94"/>
      <c r="D98" s="95"/>
      <c r="E98" s="94"/>
      <c r="F98" s="94"/>
    </row>
    <row r="99" spans="1:7" ht="50.25" x14ac:dyDescent="0.35">
      <c r="A99" s="46" t="s">
        <v>193</v>
      </c>
      <c r="B99" s="110">
        <v>1</v>
      </c>
      <c r="C99" s="120" t="str">
        <f>IF(B99=0, -5, "0")</f>
        <v>0</v>
      </c>
      <c r="D99" s="95" t="s">
        <v>468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23</v>
      </c>
    </row>
    <row r="103" spans="1:7" x14ac:dyDescent="0.3">
      <c r="A103" s="337" t="s">
        <v>295</v>
      </c>
      <c r="B103" s="338"/>
      <c r="C103" s="339"/>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1</v>
      </c>
      <c r="C107" s="101"/>
      <c r="D107" s="123" t="s">
        <v>455</v>
      </c>
      <c r="E107" s="94"/>
      <c r="F107" s="94" t="s">
        <v>357</v>
      </c>
      <c r="G107" s="126"/>
    </row>
    <row r="108" spans="1:7" s="22" customFormat="1" ht="33" x14ac:dyDescent="0.4">
      <c r="A108" s="17" t="s">
        <v>184</v>
      </c>
      <c r="B108" s="110">
        <v>1</v>
      </c>
      <c r="C108" s="101"/>
      <c r="D108" s="123" t="s">
        <v>496</v>
      </c>
      <c r="E108" s="94"/>
      <c r="F108" s="94" t="s">
        <v>357</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469</v>
      </c>
      <c r="E112" s="94"/>
      <c r="F112" s="94"/>
      <c r="G112" s="126"/>
    </row>
    <row r="113" spans="1:7" s="22" customFormat="1" ht="66" x14ac:dyDescent="0.3">
      <c r="A113" s="21" t="s">
        <v>165</v>
      </c>
      <c r="B113" s="110">
        <v>1</v>
      </c>
      <c r="C113" s="94"/>
      <c r="D113" s="95" t="s">
        <v>470</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19</v>
      </c>
      <c r="E118" s="13"/>
      <c r="F118" s="13"/>
      <c r="G118" s="126"/>
    </row>
    <row r="119" spans="1:7" s="22" customFormat="1" x14ac:dyDescent="0.3">
      <c r="A119" s="337" t="s">
        <v>295</v>
      </c>
      <c r="B119" s="338"/>
      <c r="C119" s="339"/>
      <c r="D119" s="33">
        <f>D118/(COUNT(B107:C117)*2)</f>
        <v>0.86363636363636365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1</v>
      </c>
      <c r="C126" s="101"/>
      <c r="D126" s="123" t="s">
        <v>499</v>
      </c>
      <c r="E126" s="102"/>
      <c r="F126" s="94" t="s">
        <v>356</v>
      </c>
    </row>
    <row r="127" spans="1:7" ht="36" x14ac:dyDescent="0.35">
      <c r="A127" s="43" t="s">
        <v>213</v>
      </c>
      <c r="B127" s="111">
        <v>2</v>
      </c>
      <c r="C127" s="120" t="str">
        <f>IF(B127=0, -5, "0")</f>
        <v>0</v>
      </c>
      <c r="D127" s="123" t="s">
        <v>471</v>
      </c>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472</v>
      </c>
      <c r="E129" s="95"/>
      <c r="F129" s="94" t="s">
        <v>357</v>
      </c>
    </row>
    <row r="130" spans="1:7" ht="36" x14ac:dyDescent="0.35">
      <c r="A130" s="43" t="s">
        <v>194</v>
      </c>
      <c r="B130" s="111">
        <v>2</v>
      </c>
      <c r="C130" s="120" t="str">
        <f>IF(B130=0, -5, "0")</f>
        <v>0</v>
      </c>
      <c r="D130" s="95"/>
      <c r="E130" s="95"/>
      <c r="F130" s="94"/>
    </row>
    <row r="131" spans="1:7" x14ac:dyDescent="0.3">
      <c r="A131" s="23" t="s">
        <v>276</v>
      </c>
      <c r="B131" s="111">
        <v>1</v>
      </c>
      <c r="C131" s="121"/>
      <c r="D131" s="95" t="s">
        <v>473</v>
      </c>
      <c r="E131" s="95"/>
      <c r="F131" s="94" t="s">
        <v>357</v>
      </c>
    </row>
    <row r="132" spans="1:7" ht="18" x14ac:dyDescent="0.35">
      <c r="A132" s="45" t="s">
        <v>317</v>
      </c>
      <c r="B132" s="111">
        <v>2</v>
      </c>
      <c r="C132" s="120" t="str">
        <f>IF(B132=0, -5, "0")</f>
        <v>0</v>
      </c>
      <c r="D132" s="107"/>
      <c r="E132" s="102"/>
      <c r="F132" s="94"/>
    </row>
    <row r="133" spans="1:7" x14ac:dyDescent="0.3">
      <c r="A133" s="337" t="s">
        <v>36</v>
      </c>
      <c r="B133" s="338"/>
      <c r="C133" s="339"/>
      <c r="D133" s="248">
        <f>SUM(B122:C132)</f>
        <v>17</v>
      </c>
    </row>
    <row r="134" spans="1:7" x14ac:dyDescent="0.3">
      <c r="A134" s="337" t="s">
        <v>295</v>
      </c>
      <c r="B134" s="338"/>
      <c r="C134" s="339"/>
      <c r="D134" s="32">
        <f>D133/(COUNT(B122:C132)*2)</f>
        <v>0.85</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474</v>
      </c>
      <c r="E155" s="94"/>
      <c r="F155" s="94"/>
    </row>
    <row r="156" spans="1:7" ht="18" x14ac:dyDescent="0.35">
      <c r="A156" s="40" t="s">
        <v>307</v>
      </c>
      <c r="B156" s="94">
        <v>0</v>
      </c>
      <c r="C156" s="120">
        <f>IF(B156=0, -5, "0")</f>
        <v>-5</v>
      </c>
      <c r="D156" s="95" t="s">
        <v>417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475</v>
      </c>
      <c r="E159" s="94"/>
      <c r="F159" s="94"/>
    </row>
    <row r="160" spans="1:7" ht="33" x14ac:dyDescent="0.3">
      <c r="A160" s="75" t="s">
        <v>164</v>
      </c>
      <c r="B160" s="94">
        <v>2</v>
      </c>
      <c r="C160" s="94"/>
      <c r="D160" s="123" t="s">
        <v>476</v>
      </c>
      <c r="E160" s="94"/>
      <c r="F160" s="94"/>
    </row>
    <row r="161" spans="1:7" x14ac:dyDescent="0.3">
      <c r="A161" s="337" t="s">
        <v>36</v>
      </c>
      <c r="B161" s="342"/>
      <c r="C161" s="343"/>
      <c r="D161" s="250">
        <f>SUM(B153:C160)</f>
        <v>7</v>
      </c>
    </row>
    <row r="162" spans="1:7" x14ac:dyDescent="0.3">
      <c r="A162" s="337" t="s">
        <v>295</v>
      </c>
      <c r="B162" s="338"/>
      <c r="C162" s="339"/>
      <c r="D162" s="33">
        <f>D161/(COUNT(B153:C160)*2)</f>
        <v>0.3888888888888889</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480</v>
      </c>
      <c r="E167" s="94"/>
      <c r="F167" s="94" t="s">
        <v>357</v>
      </c>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ht="33" x14ac:dyDescent="0.3">
      <c r="A174" s="17" t="s">
        <v>87</v>
      </c>
      <c r="B174" s="94">
        <v>1</v>
      </c>
      <c r="C174" s="94"/>
      <c r="D174" s="95" t="s">
        <v>477</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95" t="s">
        <v>478</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t="s">
        <v>32</v>
      </c>
      <c r="C184" s="94"/>
      <c r="D184" s="95" t="s">
        <v>479</v>
      </c>
      <c r="E184" s="94"/>
      <c r="F184" s="94" t="s">
        <v>357</v>
      </c>
    </row>
    <row r="185" spans="1:7" x14ac:dyDescent="0.3">
      <c r="A185" s="17" t="s">
        <v>309</v>
      </c>
      <c r="B185" s="94">
        <v>2</v>
      </c>
      <c r="C185" s="94"/>
      <c r="D185" s="95"/>
      <c r="E185" s="94"/>
      <c r="F185" s="94"/>
    </row>
    <row r="186" spans="1:7" x14ac:dyDescent="0.3">
      <c r="A186" s="337" t="s">
        <v>36</v>
      </c>
      <c r="B186" s="338"/>
      <c r="C186" s="339"/>
      <c r="D186" s="248">
        <f>SUM(B181:C185)</f>
        <v>7</v>
      </c>
    </row>
    <row r="187" spans="1:7" x14ac:dyDescent="0.3">
      <c r="A187" s="337" t="s">
        <v>295</v>
      </c>
      <c r="B187" s="338"/>
      <c r="C187" s="339"/>
      <c r="D187" s="33">
        <f>D186/(COUNT(B181:C185)*2)</f>
        <v>0.875</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246</v>
      </c>
      <c r="B197" s="63"/>
      <c r="C197" s="63"/>
      <c r="D197" s="294">
        <v>0</v>
      </c>
      <c r="E197" s="286">
        <f>COUNTIF('A1 Technique'!F17:F193,"ok")</f>
        <v>0</v>
      </c>
      <c r="F197" s="287">
        <f>COUNTA('A1 Technique'!F17:F193)</f>
        <v>1</v>
      </c>
    </row>
    <row r="198" spans="1:6" ht="22.5" x14ac:dyDescent="0.3">
      <c r="A198" s="35" t="s">
        <v>322</v>
      </c>
      <c r="B198" s="36"/>
      <c r="C198" s="37"/>
      <c r="D198" s="38">
        <f>SUM(D194,D186,D177,D169,D161,D63,D52,D33,D22,D118,D149,D133,D102,D84,D42)</f>
        <v>159</v>
      </c>
    </row>
    <row r="199" spans="1:6" ht="22.5" x14ac:dyDescent="0.3">
      <c r="A199" s="35" t="s">
        <v>323</v>
      </c>
      <c r="B199" s="36"/>
      <c r="C199" s="37"/>
      <c r="D199" s="39">
        <f>D198/(COUNT(B190:C193,B181:C185,B173:C176,B165:C168,B153:C160,B56:C62,B46:C51,B26:C32,B17:C21,B107:C117,B137:C148,B122:C132,B88:C101,B67:C83,B37:C41)*2)</f>
        <v>0.81958762886597936</v>
      </c>
    </row>
  </sheetData>
  <sheetProtection algorithmName="SHA-512" hashValue="tPRVMBFQ5k1rW/P1W714N+XeIAG7w4P55xdSMYvgeUQ+dA8CV2uMHfPtUxEjXLNO/ePoDcnSYGFUbgDlUyimJQ==" saltValue="xZ/Pdxt0gWXZ0bEzSj1qD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31"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t="s">
        <v>500</v>
      </c>
      <c r="C9" s="333"/>
      <c r="D9" s="333"/>
      <c r="E9" s="333"/>
      <c r="F9" s="333"/>
      <c r="G9" s="125"/>
    </row>
    <row r="10" spans="1:7" ht="24" x14ac:dyDescent="0.45">
      <c r="A10" s="15" t="s">
        <v>44</v>
      </c>
      <c r="B10" s="334" t="s">
        <v>449</v>
      </c>
      <c r="C10" s="334"/>
      <c r="D10" s="334"/>
      <c r="E10" s="334"/>
      <c r="F10" s="334"/>
      <c r="G10" s="125"/>
    </row>
    <row r="11" spans="1:7" ht="24" x14ac:dyDescent="0.45">
      <c r="A11" s="14" t="s">
        <v>43</v>
      </c>
      <c r="B11" s="329">
        <v>43313</v>
      </c>
      <c r="C11" s="329"/>
      <c r="D11" s="329"/>
      <c r="E11" s="329"/>
      <c r="F11" s="329"/>
      <c r="G11" s="125"/>
    </row>
    <row r="12" spans="1:7" ht="24" x14ac:dyDescent="0.45">
      <c r="A12" s="14" t="s">
        <v>239</v>
      </c>
      <c r="B12" s="327">
        <f>D549</f>
        <v>0.91439688715953304</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66.75" x14ac:dyDescent="0.35">
      <c r="A30" s="215" t="s">
        <v>169</v>
      </c>
      <c r="B30" s="130">
        <v>1</v>
      </c>
      <c r="C30" s="136" t="str">
        <f>IF(B30=0, -5, "0")</f>
        <v>0</v>
      </c>
      <c r="D30" s="95" t="s">
        <v>533</v>
      </c>
      <c r="E30" s="94"/>
      <c r="F30" s="204" t="s">
        <v>356</v>
      </c>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123"/>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1</v>
      </c>
      <c r="C39" s="130"/>
      <c r="D39" s="95" t="s">
        <v>501</v>
      </c>
      <c r="E39" s="94"/>
      <c r="F39" s="204" t="s">
        <v>356</v>
      </c>
    </row>
    <row r="40" spans="1:7" ht="52.5" customHeight="1" x14ac:dyDescent="0.3">
      <c r="A40" s="70" t="s">
        <v>381</v>
      </c>
      <c r="B40" s="130">
        <v>1</v>
      </c>
      <c r="C40" s="130"/>
      <c r="D40" s="95" t="s">
        <v>519</v>
      </c>
      <c r="E40" s="94"/>
      <c r="F40" s="204" t="s">
        <v>356</v>
      </c>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49.5" x14ac:dyDescent="0.3">
      <c r="A66" s="8" t="s">
        <v>129</v>
      </c>
      <c r="B66" s="130">
        <v>0</v>
      </c>
      <c r="C66" s="130"/>
      <c r="D66" s="113" t="s">
        <v>555</v>
      </c>
      <c r="E66" s="113" t="s">
        <v>546</v>
      </c>
      <c r="F66" s="204" t="s">
        <v>356</v>
      </c>
    </row>
    <row r="67" spans="1:7" x14ac:dyDescent="0.3">
      <c r="A67" s="8" t="s">
        <v>110</v>
      </c>
      <c r="B67" s="130">
        <v>1</v>
      </c>
      <c r="C67" s="130"/>
      <c r="D67" s="113" t="s">
        <v>505</v>
      </c>
      <c r="E67" s="94"/>
      <c r="F67" s="204" t="s">
        <v>357</v>
      </c>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7" t="s">
        <v>508</v>
      </c>
      <c r="E74" s="116"/>
      <c r="F74" s="204" t="s">
        <v>356</v>
      </c>
      <c r="G74" s="214"/>
    </row>
    <row r="75" spans="1:7" s="112" customFormat="1" x14ac:dyDescent="0.3">
      <c r="A75" s="70" t="s">
        <v>251</v>
      </c>
      <c r="B75" s="130">
        <v>2</v>
      </c>
      <c r="C75" s="131"/>
      <c r="D75" s="151"/>
      <c r="E75" s="106"/>
      <c r="F75" s="204"/>
      <c r="G75" s="214"/>
    </row>
    <row r="76" spans="1:7" s="112" customFormat="1" ht="82.5" x14ac:dyDescent="0.3">
      <c r="A76" s="70" t="s">
        <v>156</v>
      </c>
      <c r="B76" s="130">
        <v>1</v>
      </c>
      <c r="C76" s="131"/>
      <c r="D76" s="138" t="s">
        <v>556</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0.8529411764705882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82.5" x14ac:dyDescent="0.3">
      <c r="A92" s="70" t="s">
        <v>384</v>
      </c>
      <c r="B92" s="130">
        <v>1</v>
      </c>
      <c r="C92" s="218"/>
      <c r="D92" s="147" t="s">
        <v>528</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81.75" customHeight="1" x14ac:dyDescent="0.3">
      <c r="A98" s="219" t="s">
        <v>392</v>
      </c>
      <c r="B98" s="130">
        <v>0</v>
      </c>
      <c r="C98" s="213"/>
      <c r="D98" s="223" t="s">
        <v>534</v>
      </c>
      <c r="E98" s="116" t="s">
        <v>557</v>
      </c>
      <c r="F98" s="204" t="s">
        <v>356</v>
      </c>
      <c r="G98" s="127"/>
    </row>
    <row r="99" spans="1:7" s="112" customFormat="1" ht="42.75" customHeight="1" x14ac:dyDescent="0.3">
      <c r="A99" s="219" t="s">
        <v>249</v>
      </c>
      <c r="B99" s="280">
        <f>IF(D99=1, 2, IF(AND(D99&lt;1,D99&gt;0), 1, "0"))</f>
        <v>1</v>
      </c>
      <c r="C99" s="213"/>
      <c r="D99" s="281">
        <f>IFERROR(E99/F99,"N.A")</f>
        <v>0.4</v>
      </c>
      <c r="E99" s="282">
        <f>COUNTIF('A2 Exploitation'!F53:F98,"ok")</f>
        <v>2</v>
      </c>
      <c r="F99" s="283">
        <f>COUNTA('A2 Exploitation'!F53:F98)</f>
        <v>5</v>
      </c>
      <c r="G99" s="127"/>
    </row>
    <row r="100" spans="1:7" x14ac:dyDescent="0.3">
      <c r="A100" s="5" t="s">
        <v>36</v>
      </c>
      <c r="B100" s="5"/>
      <c r="C100" s="5"/>
      <c r="D100" s="5">
        <f>SUM(B88:C93,B95:C99)</f>
        <v>18</v>
      </c>
    </row>
    <row r="101" spans="1:7" x14ac:dyDescent="0.3">
      <c r="A101" s="5" t="s">
        <v>35</v>
      </c>
      <c r="B101" s="132"/>
      <c r="C101" s="133"/>
      <c r="D101" s="134">
        <f>D100/(COUNT(B88:C93,B95:C99)*2)</f>
        <v>0.81818181818181823</v>
      </c>
    </row>
    <row r="102" spans="1:7" ht="18" x14ac:dyDescent="0.35">
      <c r="A102" s="42" t="s">
        <v>61</v>
      </c>
      <c r="B102" s="152"/>
      <c r="C102" s="153"/>
      <c r="D102" s="143">
        <f>SUM(D84,D100,D61)</f>
        <v>63</v>
      </c>
    </row>
    <row r="103" spans="1:7" ht="18" x14ac:dyDescent="0.35">
      <c r="A103" s="42" t="s">
        <v>199</v>
      </c>
      <c r="B103" s="152"/>
      <c r="C103" s="153"/>
      <c r="D103" s="144">
        <f>D102/(COUNT(B88:C93,B53:C60,B65:C83,B95:C99)*2)</f>
        <v>0.875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558</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4" customHeight="1" x14ac:dyDescent="0.3">
      <c r="A129" s="238" t="s">
        <v>387</v>
      </c>
      <c r="B129" s="130">
        <v>1</v>
      </c>
      <c r="C129" s="213" t="str">
        <f>IF(B129=0, -5, "0")</f>
        <v>0</v>
      </c>
      <c r="D129" s="116" t="s">
        <v>520</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2</v>
      </c>
      <c r="C176" s="130"/>
      <c r="D176" s="113" t="s">
        <v>559</v>
      </c>
      <c r="E176" s="94"/>
      <c r="F176" s="204"/>
    </row>
    <row r="177" spans="1:7" ht="33" x14ac:dyDescent="0.3">
      <c r="A177" s="4" t="s">
        <v>122</v>
      </c>
      <c r="B177" s="130">
        <v>1</v>
      </c>
      <c r="C177" s="130"/>
      <c r="D177" s="113" t="s">
        <v>560</v>
      </c>
      <c r="E177" s="94"/>
      <c r="F177" s="204" t="s">
        <v>356</v>
      </c>
    </row>
    <row r="178" spans="1:7" x14ac:dyDescent="0.3">
      <c r="A178" s="4" t="s">
        <v>59</v>
      </c>
      <c r="B178" s="130">
        <v>2</v>
      </c>
      <c r="C178" s="130"/>
      <c r="D178" s="94"/>
      <c r="E178" s="94"/>
      <c r="F178" s="204"/>
    </row>
    <row r="179" spans="1:7" x14ac:dyDescent="0.3">
      <c r="A179" s="4" t="s">
        <v>241</v>
      </c>
      <c r="B179" s="130">
        <v>2</v>
      </c>
      <c r="C179" s="130"/>
      <c r="D179" s="156"/>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0</v>
      </c>
      <c r="C183" s="150"/>
      <c r="D183" s="157" t="s">
        <v>513</v>
      </c>
      <c r="E183" s="116" t="s">
        <v>561</v>
      </c>
      <c r="F183" s="204" t="s">
        <v>357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76" t="s">
        <v>186</v>
      </c>
      <c r="B186" s="130">
        <v>1</v>
      </c>
      <c r="C186" s="136" t="str">
        <f>IF(B186=0, -10, "0")</f>
        <v>0</v>
      </c>
      <c r="D186" s="298" t="s">
        <v>512</v>
      </c>
      <c r="E186" s="94"/>
      <c r="F186" s="204" t="s">
        <v>357</v>
      </c>
    </row>
    <row r="187" spans="1:7" x14ac:dyDescent="0.3">
      <c r="A187" s="70" t="s">
        <v>251</v>
      </c>
      <c r="B187" s="130">
        <v>2</v>
      </c>
      <c r="C187" s="130"/>
      <c r="D187" s="116"/>
      <c r="E187" s="94"/>
      <c r="F187" s="204"/>
    </row>
    <row r="188" spans="1:7" ht="36" customHeight="1" x14ac:dyDescent="0.3">
      <c r="A188" s="70" t="s">
        <v>170</v>
      </c>
      <c r="B188" s="130">
        <v>2</v>
      </c>
      <c r="C188" s="130"/>
      <c r="D188" s="95"/>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t="s">
        <v>511</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0.4</v>
      </c>
      <c r="E200" s="282">
        <f>COUNTIF('A2 Exploitation'!F165:F199,"ok")</f>
        <v>2</v>
      </c>
      <c r="F200" s="283">
        <f>COUNTA('A2 Exploitation'!F165:F199)</f>
        <v>5</v>
      </c>
      <c r="G200" s="127"/>
    </row>
    <row r="201" spans="1:7" x14ac:dyDescent="0.3">
      <c r="A201" s="59" t="s">
        <v>36</v>
      </c>
      <c r="B201" s="59"/>
      <c r="C201" s="59"/>
      <c r="D201" s="59">
        <f>SUM(B176:C194,B196:C200)</f>
        <v>43</v>
      </c>
    </row>
    <row r="202" spans="1:7" x14ac:dyDescent="0.3">
      <c r="A202" s="5" t="s">
        <v>35</v>
      </c>
      <c r="B202" s="132"/>
      <c r="C202" s="133"/>
      <c r="D202" s="134">
        <f>D201/(COUNT(B176:C194,B196:C200)*2)</f>
        <v>0.89583333333333337</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0.91935483870967738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535</v>
      </c>
      <c r="E226" s="95" t="s">
        <v>547</v>
      </c>
      <c r="F226" s="204" t="s">
        <v>357</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t="s">
        <v>32</v>
      </c>
      <c r="C230" s="136" t="str">
        <f>IF(B230=0, -10, "0")</f>
        <v>0</v>
      </c>
      <c r="D230" s="156"/>
      <c r="E230" s="94"/>
      <c r="F230" s="204"/>
    </row>
    <row r="231" spans="1:7" x14ac:dyDescent="0.3">
      <c r="A231" s="70" t="s">
        <v>59</v>
      </c>
      <c r="B231" s="130">
        <v>2</v>
      </c>
      <c r="C231" s="130"/>
      <c r="D231" s="94"/>
      <c r="E231" s="94"/>
      <c r="F231" s="204"/>
    </row>
    <row r="232" spans="1:7" ht="49.5" x14ac:dyDescent="0.3">
      <c r="A232" s="4" t="s">
        <v>64</v>
      </c>
      <c r="B232" s="130">
        <v>0</v>
      </c>
      <c r="C232" s="131"/>
      <c r="D232" s="156" t="s">
        <v>513</v>
      </c>
      <c r="E232" s="95" t="s">
        <v>561</v>
      </c>
      <c r="F232" s="204" t="s">
        <v>357</v>
      </c>
    </row>
    <row r="233" spans="1:7" x14ac:dyDescent="0.3">
      <c r="A233" s="70" t="s">
        <v>251</v>
      </c>
      <c r="B233" s="130">
        <v>2</v>
      </c>
      <c r="C233" s="130"/>
      <c r="D233" s="157"/>
      <c r="E233" s="94"/>
      <c r="F233" s="204"/>
    </row>
    <row r="234" spans="1:7" ht="49.5" x14ac:dyDescent="0.3">
      <c r="A234" s="4" t="s">
        <v>170</v>
      </c>
      <c r="B234" s="130">
        <v>0</v>
      </c>
      <c r="C234" s="130"/>
      <c r="D234" s="95" t="s">
        <v>536</v>
      </c>
      <c r="E234" s="95" t="s">
        <v>548</v>
      </c>
      <c r="F234" s="204" t="s">
        <v>357</v>
      </c>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514</v>
      </c>
      <c r="E254" s="106"/>
      <c r="F254" s="204" t="s">
        <v>357</v>
      </c>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16" t="s">
        <v>511</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"0"))</f>
        <v>0</v>
      </c>
      <c r="C261" s="140"/>
      <c r="D261" s="281">
        <f>IFERROR(E261/F261,"N.A")</f>
        <v>0</v>
      </c>
      <c r="E261" s="282">
        <f>COUNTIF('A2 Exploitation'!F212:F260,"ok")</f>
        <v>0</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0.90540540540540537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10</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1</v>
      </c>
      <c r="C339" s="130"/>
      <c r="D339" s="129" t="s">
        <v>562</v>
      </c>
      <c r="E339" s="94"/>
      <c r="F339" s="204" t="s">
        <v>357</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ht="33" x14ac:dyDescent="0.3">
      <c r="A365" s="70" t="s">
        <v>99</v>
      </c>
      <c r="B365" s="130">
        <v>1</v>
      </c>
      <c r="C365" s="130"/>
      <c r="D365" s="113" t="s">
        <v>502</v>
      </c>
      <c r="E365" s="94"/>
      <c r="F365" s="204" t="s">
        <v>357</v>
      </c>
    </row>
    <row r="366" spans="1:7" ht="33" x14ac:dyDescent="0.3">
      <c r="A366" s="70" t="s">
        <v>49</v>
      </c>
      <c r="B366" s="130">
        <v>1</v>
      </c>
      <c r="C366" s="130"/>
      <c r="D366" s="113" t="s">
        <v>537</v>
      </c>
      <c r="E366" s="94"/>
      <c r="F366" s="204" t="s">
        <v>357</v>
      </c>
    </row>
    <row r="367" spans="1:7" x14ac:dyDescent="0.3">
      <c r="A367" s="70" t="s">
        <v>91</v>
      </c>
      <c r="B367" s="130">
        <v>2</v>
      </c>
      <c r="C367" s="130"/>
      <c r="D367" s="113"/>
      <c r="E367" s="94"/>
      <c r="F367" s="204"/>
    </row>
    <row r="368" spans="1:7" ht="33" x14ac:dyDescent="0.3">
      <c r="A368" s="210" t="s">
        <v>22</v>
      </c>
      <c r="B368" s="130">
        <v>1</v>
      </c>
      <c r="C368" s="150" t="str">
        <f>IF(B368=0, -5, "0")</f>
        <v>0</v>
      </c>
      <c r="D368" s="95" t="s">
        <v>538</v>
      </c>
      <c r="E368" s="94"/>
      <c r="F368" s="204" t="s">
        <v>356</v>
      </c>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0</v>
      </c>
      <c r="C372" s="131"/>
      <c r="D372" s="149" t="s">
        <v>539</v>
      </c>
      <c r="E372" s="116" t="s">
        <v>563</v>
      </c>
      <c r="F372" s="204" t="s">
        <v>356</v>
      </c>
      <c r="G372" s="127"/>
    </row>
    <row r="373" spans="1:7" x14ac:dyDescent="0.3">
      <c r="A373" s="5" t="s">
        <v>36</v>
      </c>
      <c r="B373" s="5"/>
      <c r="C373" s="5"/>
      <c r="D373" s="59">
        <f>SUM(B365:C372)</f>
        <v>11</v>
      </c>
      <c r="G373" s="127"/>
    </row>
    <row r="374" spans="1:7" x14ac:dyDescent="0.3">
      <c r="A374" s="5" t="s">
        <v>35</v>
      </c>
      <c r="B374" s="132"/>
      <c r="C374" s="133"/>
      <c r="D374" s="134">
        <f>D373/(COUNT(B365:C372)*2)</f>
        <v>0.6875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521</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529</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39" customHeight="1" x14ac:dyDescent="0.3">
      <c r="A385" s="10" t="s">
        <v>391</v>
      </c>
      <c r="B385" s="130">
        <v>1</v>
      </c>
      <c r="C385" s="130"/>
      <c r="D385" s="129" t="s">
        <v>530</v>
      </c>
      <c r="E385" s="94"/>
      <c r="F385" s="204" t="s">
        <v>356</v>
      </c>
      <c r="G385" s="127"/>
    </row>
    <row r="386" spans="1:7" ht="45" x14ac:dyDescent="0.3">
      <c r="A386" s="8" t="s">
        <v>249</v>
      </c>
      <c r="B386" s="280">
        <f>IF(D386=1, 2, IF(AND(D386&lt;1,D386&gt;0), 1, "0"))</f>
        <v>1</v>
      </c>
      <c r="C386" s="130"/>
      <c r="D386" s="281">
        <f>IFERROR(E386/F386,"N.A")</f>
        <v>0.66666666666666663</v>
      </c>
      <c r="E386" s="282">
        <f>COUNTIF('A2 Exploitation'!F365:F385,"ok")</f>
        <v>2</v>
      </c>
      <c r="F386" s="283">
        <f>COUNTA('A2 Exploitation'!F365:F385)</f>
        <v>3</v>
      </c>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25</v>
      </c>
      <c r="G390" s="127"/>
    </row>
    <row r="391" spans="1:7" ht="18" x14ac:dyDescent="0.35">
      <c r="A391" s="42" t="s">
        <v>205</v>
      </c>
      <c r="B391" s="152"/>
      <c r="C391" s="153"/>
      <c r="D391" s="168">
        <f>D390/(COUNT(B377:C382,B365:C372,B384:C386)*2)</f>
        <v>0.73529411764705888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550</v>
      </c>
      <c r="E410" s="113" t="s">
        <v>549</v>
      </c>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45" customHeight="1" x14ac:dyDescent="0.3">
      <c r="A437" s="10" t="s">
        <v>391</v>
      </c>
      <c r="B437" s="130">
        <v>1</v>
      </c>
      <c r="C437" s="130"/>
      <c r="D437" s="129" t="s">
        <v>530</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1</v>
      </c>
      <c r="C439" s="130"/>
      <c r="D439" s="281">
        <f>IFERROR(E439/F439,"N.A")</f>
        <v>0.5</v>
      </c>
      <c r="E439" s="282">
        <f>COUNTIF('A2 Exploitation'!F398:F438,"ok")</f>
        <v>1</v>
      </c>
      <c r="F439" s="283">
        <f>COUNTA('A2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2</v>
      </c>
      <c r="C464" s="130"/>
      <c r="D464" s="138"/>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43313</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t="s">
        <v>32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t="s">
        <v>32</v>
      </c>
      <c r="C491" s="131"/>
      <c r="D491" s="94"/>
      <c r="E491" s="106"/>
      <c r="F491" s="204"/>
    </row>
    <row r="492" spans="1:7" ht="30" x14ac:dyDescent="0.3">
      <c r="A492" s="66" t="s">
        <v>400</v>
      </c>
      <c r="B492" s="130" t="s">
        <v>32</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t="e">
        <f>D493/(COUNT(B488:C492)*2)</f>
        <v>#DIV/0!</v>
      </c>
    </row>
    <row r="495" spans="1:7" ht="18" x14ac:dyDescent="0.3">
      <c r="A495" s="194" t="s">
        <v>369</v>
      </c>
      <c r="B495" s="195"/>
      <c r="C495" s="195"/>
      <c r="D495" s="195"/>
      <c r="E495" s="195"/>
      <c r="F495" s="197"/>
    </row>
    <row r="496" spans="1:7" x14ac:dyDescent="0.3">
      <c r="A496" s="6" t="s">
        <v>3</v>
      </c>
      <c r="B496" s="130" t="s">
        <v>32</v>
      </c>
      <c r="C496" s="130"/>
      <c r="D496" s="95"/>
      <c r="E496" s="94"/>
      <c r="F496" s="204" t="s">
        <v>356</v>
      </c>
    </row>
    <row r="497" spans="1:7" x14ac:dyDescent="0.3">
      <c r="A497" s="9" t="s">
        <v>29</v>
      </c>
      <c r="B497" s="130" t="s">
        <v>32</v>
      </c>
      <c r="C497" s="130"/>
      <c r="D497" s="95"/>
      <c r="E497" s="94"/>
      <c r="F497" s="204"/>
    </row>
    <row r="498" spans="1:7" ht="45" x14ac:dyDescent="0.3">
      <c r="A498" s="62" t="s">
        <v>249</v>
      </c>
      <c r="B498" s="280">
        <f>IF(D498=1, 2, IF(AND(D498&lt;1,D498&gt;0), 1, "0"))</f>
        <v>2</v>
      </c>
      <c r="C498" s="213"/>
      <c r="D498" s="281">
        <f>IFERROR(E498/F498,"N.A")</f>
        <v>1</v>
      </c>
      <c r="E498" s="282">
        <f>COUNTIF('A2 Exploitation'!F488:F497,"ok")</f>
        <v>1</v>
      </c>
      <c r="F498" s="283">
        <f>COUNTA('A2 Exploitation'!F488:F497)</f>
        <v>1</v>
      </c>
    </row>
    <row r="499" spans="1:7" x14ac:dyDescent="0.3">
      <c r="A499" s="5" t="s">
        <v>36</v>
      </c>
      <c r="B499" s="5"/>
      <c r="C499" s="5"/>
      <c r="D499" s="234">
        <f>SUM(B496:C498)</f>
        <v>2</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t="s">
        <v>518</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42.75" customHeight="1" x14ac:dyDescent="0.3">
      <c r="A524" s="8" t="s">
        <v>108</v>
      </c>
      <c r="B524" s="130">
        <v>0</v>
      </c>
      <c r="C524" s="130"/>
      <c r="D524" s="95" t="s">
        <v>517</v>
      </c>
      <c r="E524" s="95" t="s">
        <v>564</v>
      </c>
      <c r="F524" s="204" t="s">
        <v>356</v>
      </c>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1</v>
      </c>
      <c r="C532" s="140"/>
      <c r="D532" s="281">
        <f>IFERROR(E532/F532,"N.A")</f>
        <v>0.5</v>
      </c>
      <c r="E532" s="282">
        <f>COUNTIF('A2 Exploitation'!F520:F531,"ok")</f>
        <v>1</v>
      </c>
      <c r="F532" s="283">
        <f>COUNTA('A2 Exploitation'!F520:F531)</f>
        <v>2</v>
      </c>
    </row>
    <row r="533" spans="1:7" x14ac:dyDescent="0.3">
      <c r="A533" s="5" t="s">
        <v>36</v>
      </c>
      <c r="B533" s="5"/>
      <c r="C533" s="5"/>
      <c r="D533" s="5">
        <f>SUM(B520:C532)</f>
        <v>13</v>
      </c>
    </row>
    <row r="534" spans="1:7" x14ac:dyDescent="0.3">
      <c r="A534" s="5" t="s">
        <v>35</v>
      </c>
      <c r="B534" s="132"/>
      <c r="C534" s="133"/>
      <c r="D534" s="134">
        <f>D533/(COUNT(B520:C532)*2)</f>
        <v>0.8125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t="s">
        <v>356</v>
      </c>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0.68974358974358974</v>
      </c>
    </row>
    <row r="548" spans="1:4" ht="22.5" x14ac:dyDescent="0.45">
      <c r="A548" s="35" t="s">
        <v>45</v>
      </c>
      <c r="B548" s="181"/>
      <c r="C548" s="182"/>
      <c r="D548" s="183">
        <f>SUM(D544,D533,D513,D502,D443,D390,D357,D45,D317,D265,D157,D480,D204,D102)</f>
        <v>470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0.91439688715953304</v>
      </c>
    </row>
  </sheetData>
  <sheetProtection algorithmName="SHA-512" hashValue="fOY/IgvaB69s9iHcvYi1ZKRot33/jA1OTtzDKhoXZ1DbUvLPEorsUqw4+Vfab5+Rls4Gj49y5QLPXgG9jo804A==" saltValue="btVYWWLMEQPq2inJK/hr+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5" orientation="portrait" r:id="rId1"/>
  <rowBreaks count="3" manualBreakCount="3">
    <brk id="85" max="6" man="1"/>
    <brk id="174"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Jarzouna</v>
      </c>
      <c r="B7" s="332"/>
      <c r="C7" s="332"/>
      <c r="D7" s="332"/>
      <c r="E7" s="332"/>
      <c r="F7" s="332"/>
      <c r="G7" s="125"/>
    </row>
    <row r="8" spans="1:7" s="12" customFormat="1" ht="24" x14ac:dyDescent="0.45">
      <c r="A8" s="14" t="s">
        <v>42</v>
      </c>
      <c r="B8" s="352" t="str">
        <f>'A3 Exploitation'!B9:F9</f>
        <v>Meriam Lahmer</v>
      </c>
      <c r="C8" s="352"/>
      <c r="D8" s="352"/>
      <c r="E8" s="352"/>
      <c r="F8" s="352"/>
      <c r="G8" s="125"/>
    </row>
    <row r="9" spans="1:7" s="12" customFormat="1" ht="24" x14ac:dyDescent="0.45">
      <c r="A9" s="15" t="s">
        <v>44</v>
      </c>
      <c r="B9" s="353" t="str">
        <f>'A3 Exploitation'!B10:F10</f>
        <v>Directeur du magasin et chefs rayons.</v>
      </c>
      <c r="C9" s="353"/>
      <c r="D9" s="353"/>
      <c r="E9" s="353"/>
      <c r="F9" s="353"/>
      <c r="G9" s="125"/>
    </row>
    <row r="10" spans="1:7" s="12" customFormat="1" ht="24" x14ac:dyDescent="0.45">
      <c r="A10" s="14" t="s">
        <v>43</v>
      </c>
      <c r="B10" s="350">
        <f>'A3 Exploitation'!B11:F11</f>
        <v>43313</v>
      </c>
      <c r="C10" s="350"/>
      <c r="D10" s="350"/>
      <c r="E10" s="350"/>
      <c r="F10" s="350"/>
      <c r="G10" s="125"/>
    </row>
    <row r="11" spans="1:7" s="12" customFormat="1" ht="24" x14ac:dyDescent="0.45">
      <c r="A11" s="14" t="s">
        <v>294</v>
      </c>
      <c r="B11" s="349">
        <f>D199</f>
        <v>0.8202247191011236</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541</v>
      </c>
      <c r="E17" s="94"/>
      <c r="F17" s="94"/>
      <c r="G17" s="126" t="s">
        <v>357</v>
      </c>
    </row>
    <row r="18" spans="1:7" x14ac:dyDescent="0.3">
      <c r="A18" s="20" t="s">
        <v>80</v>
      </c>
      <c r="B18" s="94">
        <v>2</v>
      </c>
      <c r="C18" s="94"/>
      <c r="D18" s="95"/>
      <c r="E18" s="94"/>
      <c r="F18" s="94"/>
    </row>
    <row r="19" spans="1:7" ht="49.5" x14ac:dyDescent="0.3">
      <c r="A19" s="17" t="s">
        <v>81</v>
      </c>
      <c r="B19" s="94">
        <v>0</v>
      </c>
      <c r="C19" s="94"/>
      <c r="D19" s="95" t="s">
        <v>551</v>
      </c>
      <c r="E19" s="95" t="s">
        <v>552</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7</v>
      </c>
    </row>
    <row r="23" spans="1:7" x14ac:dyDescent="0.3">
      <c r="A23" s="337" t="s">
        <v>295</v>
      </c>
      <c r="B23" s="338"/>
      <c r="C23" s="339"/>
      <c r="D23" s="33">
        <f>D22/(COUNT(B17:C21)*2)</f>
        <v>0.7</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t="s">
        <v>356</v>
      </c>
    </row>
    <row r="27" spans="1:7" x14ac:dyDescent="0.3">
      <c r="A27" s="17" t="s">
        <v>90</v>
      </c>
      <c r="B27" s="94" t="s">
        <v>32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10</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1</v>
      </c>
      <c r="C46" s="94"/>
      <c r="D46" s="95" t="s">
        <v>540</v>
      </c>
      <c r="E46" s="94"/>
      <c r="F46" s="94" t="s">
        <v>357</v>
      </c>
    </row>
    <row r="47" spans="1:7" x14ac:dyDescent="0.3">
      <c r="A47" s="17" t="s">
        <v>83</v>
      </c>
      <c r="B47" s="94">
        <v>2</v>
      </c>
      <c r="C47" s="94"/>
      <c r="D47" s="95"/>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503</v>
      </c>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5" t="s">
        <v>542</v>
      </c>
      <c r="E56" s="94"/>
      <c r="F56" s="94" t="s">
        <v>357</v>
      </c>
    </row>
    <row r="57" spans="1:7" x14ac:dyDescent="0.3">
      <c r="A57" s="21" t="s">
        <v>168</v>
      </c>
      <c r="B57" s="94">
        <v>2</v>
      </c>
      <c r="C57" s="94"/>
      <c r="D57" s="94"/>
      <c r="E57" s="99"/>
      <c r="F57" s="94"/>
    </row>
    <row r="58" spans="1:7" ht="33" x14ac:dyDescent="0.3">
      <c r="A58" s="23" t="s">
        <v>244</v>
      </c>
      <c r="B58" s="94">
        <v>1</v>
      </c>
      <c r="C58" s="94"/>
      <c r="D58" s="95" t="s">
        <v>515</v>
      </c>
      <c r="E58" s="95"/>
      <c r="F58" s="94" t="s">
        <v>357</v>
      </c>
    </row>
    <row r="59" spans="1:7" x14ac:dyDescent="0.3">
      <c r="A59" s="23" t="s">
        <v>92</v>
      </c>
      <c r="B59" s="94">
        <v>2</v>
      </c>
      <c r="C59" s="94"/>
      <c r="D59" s="98"/>
      <c r="E59" s="94"/>
      <c r="F59" s="94"/>
    </row>
    <row r="60" spans="1:7" ht="50.25" x14ac:dyDescent="0.35">
      <c r="A60" s="43" t="s">
        <v>221</v>
      </c>
      <c r="B60" s="94">
        <v>2</v>
      </c>
      <c r="C60" s="120" t="str">
        <f>IF(B60=0, -5, "0")</f>
        <v>0</v>
      </c>
      <c r="D60" s="95" t="s">
        <v>516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1</v>
      </c>
      <c r="C67" s="101"/>
      <c r="D67" s="95" t="s">
        <v>542</v>
      </c>
      <c r="E67" s="102"/>
      <c r="F67" s="94" t="s">
        <v>357</v>
      </c>
    </row>
    <row r="68" spans="1:7" ht="19.5" x14ac:dyDescent="0.4">
      <c r="A68" s="17" t="s">
        <v>272</v>
      </c>
      <c r="B68" s="100">
        <v>1</v>
      </c>
      <c r="C68" s="101"/>
      <c r="D68" s="95" t="s">
        <v>542</v>
      </c>
      <c r="E68" s="102"/>
      <c r="F68" s="94" t="s">
        <v>357</v>
      </c>
    </row>
    <row r="69" spans="1:7" ht="19.5" x14ac:dyDescent="0.4">
      <c r="A69" s="17" t="s">
        <v>293</v>
      </c>
      <c r="B69" s="100">
        <v>2</v>
      </c>
      <c r="C69" s="101"/>
      <c r="D69" s="95"/>
      <c r="E69" s="103"/>
      <c r="F69" s="94"/>
    </row>
    <row r="70" spans="1:7" ht="19.5" x14ac:dyDescent="0.4">
      <c r="A70" s="20" t="s">
        <v>247</v>
      </c>
      <c r="B70" s="100">
        <v>2</v>
      </c>
      <c r="C70" s="101"/>
      <c r="D70" s="95"/>
      <c r="E70" s="103"/>
      <c r="F70" s="94"/>
    </row>
    <row r="71" spans="1:7" ht="19.5" x14ac:dyDescent="0.4">
      <c r="A71" s="17" t="s">
        <v>84</v>
      </c>
      <c r="B71" s="100">
        <v>2</v>
      </c>
      <c r="C71" s="101"/>
      <c r="D71" s="95" t="s">
        <v>503</v>
      </c>
      <c r="E71" s="103"/>
      <c r="F71" s="94"/>
    </row>
    <row r="72" spans="1:7" ht="19.5" x14ac:dyDescent="0.4">
      <c r="A72" s="17" t="s">
        <v>289</v>
      </c>
      <c r="B72" s="100">
        <v>2</v>
      </c>
      <c r="C72" s="101"/>
      <c r="D72" s="95"/>
      <c r="E72" s="99"/>
      <c r="F72" s="94"/>
    </row>
    <row r="73" spans="1:7" ht="34.5" x14ac:dyDescent="0.4">
      <c r="A73" s="17" t="s">
        <v>94</v>
      </c>
      <c r="B73" s="100">
        <v>1</v>
      </c>
      <c r="C73" s="101"/>
      <c r="D73" s="95" t="s">
        <v>509</v>
      </c>
      <c r="E73" s="94"/>
      <c r="F73" s="94" t="s">
        <v>357</v>
      </c>
    </row>
    <row r="74" spans="1:7" x14ac:dyDescent="0.3">
      <c r="A74" s="20" t="s">
        <v>298</v>
      </c>
      <c r="B74" s="100" t="s">
        <v>32</v>
      </c>
      <c r="C74" s="94"/>
      <c r="D74" s="95"/>
      <c r="E74" s="104"/>
      <c r="F74" s="94"/>
    </row>
    <row r="75" spans="1:7" ht="36" x14ac:dyDescent="0.35">
      <c r="A75" s="46" t="s">
        <v>192</v>
      </c>
      <c r="B75" s="100">
        <v>2</v>
      </c>
      <c r="C75" s="120" t="str">
        <f>IF(B75=0, -5, "0")</f>
        <v>0</v>
      </c>
      <c r="D75" s="95"/>
      <c r="E75" s="105"/>
      <c r="F75" s="94"/>
    </row>
    <row r="76" spans="1:7" ht="50.25" x14ac:dyDescent="0.35">
      <c r="A76" s="46" t="s">
        <v>234</v>
      </c>
      <c r="B76" s="100">
        <v>1</v>
      </c>
      <c r="C76" s="120" t="str">
        <f>IF(B76=0, -5, "0")</f>
        <v>0</v>
      </c>
      <c r="D76" s="95" t="s">
        <v>504</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95"/>
      <c r="E79" s="105"/>
      <c r="F79" s="94"/>
    </row>
    <row r="80" spans="1:7" ht="36" x14ac:dyDescent="0.35">
      <c r="A80" s="43" t="s">
        <v>167</v>
      </c>
      <c r="B80" s="100" t="s">
        <v>32</v>
      </c>
      <c r="C80" s="120" t="str">
        <f>IF(B80=0, -5, "0")</f>
        <v>0</v>
      </c>
      <c r="D80" s="95" t="s">
        <v>510</v>
      </c>
      <c r="E80" s="105"/>
      <c r="F80" s="94"/>
    </row>
    <row r="81" spans="1:7" x14ac:dyDescent="0.3">
      <c r="A81" s="17" t="s">
        <v>299</v>
      </c>
      <c r="B81" s="100">
        <v>2</v>
      </c>
      <c r="C81" s="94"/>
      <c r="D81" s="95"/>
      <c r="E81" s="108"/>
      <c r="F81" s="94"/>
    </row>
    <row r="82" spans="1:7" ht="18" x14ac:dyDescent="0.35">
      <c r="A82" s="45" t="s">
        <v>297</v>
      </c>
      <c r="B82" s="100" t="s">
        <v>32</v>
      </c>
      <c r="C82" s="120" t="str">
        <f>IF(B82=0, -5, "0")</f>
        <v>0</v>
      </c>
      <c r="D82" s="95"/>
      <c r="E82" s="109"/>
      <c r="F82" s="94"/>
    </row>
    <row r="83" spans="1:7" x14ac:dyDescent="0.3">
      <c r="A83" s="17" t="s">
        <v>85</v>
      </c>
      <c r="B83" s="100">
        <v>2</v>
      </c>
      <c r="C83" s="94"/>
      <c r="D83" s="95"/>
      <c r="E83" s="108"/>
      <c r="F83" s="94"/>
    </row>
    <row r="84" spans="1:7" x14ac:dyDescent="0.3">
      <c r="A84" s="337" t="s">
        <v>36</v>
      </c>
      <c r="B84" s="338"/>
      <c r="C84" s="339"/>
      <c r="D84" s="91">
        <f>SUM(B67:C83)</f>
        <v>24</v>
      </c>
    </row>
    <row r="85" spans="1:7" x14ac:dyDescent="0.3">
      <c r="A85" s="337" t="s">
        <v>295</v>
      </c>
      <c r="B85" s="338"/>
      <c r="C85" s="339"/>
      <c r="D85" s="33">
        <f>D84/(COUNT(B67:C83)*2)</f>
        <v>0.8571428571428571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1</v>
      </c>
      <c r="C88" s="101"/>
      <c r="D88" s="95" t="s">
        <v>542</v>
      </c>
      <c r="E88" s="95"/>
      <c r="F88" s="94" t="s">
        <v>357</v>
      </c>
    </row>
    <row r="89" spans="1:7" ht="19.5" x14ac:dyDescent="0.4">
      <c r="A89" s="17" t="s">
        <v>272</v>
      </c>
      <c r="B89" s="110">
        <v>1</v>
      </c>
      <c r="C89" s="101"/>
      <c r="D89" s="95" t="s">
        <v>542</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67.5" x14ac:dyDescent="0.4">
      <c r="A92" s="20" t="s">
        <v>248</v>
      </c>
      <c r="B92" s="110">
        <v>0</v>
      </c>
      <c r="C92" s="101"/>
      <c r="D92" s="95" t="s">
        <v>531</v>
      </c>
      <c r="E92" s="95" t="s">
        <v>565</v>
      </c>
      <c r="F92" s="94" t="s">
        <v>357</v>
      </c>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506</v>
      </c>
      <c r="E95" s="94"/>
      <c r="F95" s="94" t="s">
        <v>357</v>
      </c>
    </row>
    <row r="96" spans="1:7" x14ac:dyDescent="0.3">
      <c r="A96" s="25" t="s">
        <v>282</v>
      </c>
      <c r="B96" s="110">
        <v>2</v>
      </c>
      <c r="C96" s="94"/>
      <c r="D96" s="95"/>
      <c r="E96" s="94"/>
      <c r="F96" s="94"/>
    </row>
    <row r="97" spans="1:7" ht="99" x14ac:dyDescent="0.3">
      <c r="A97" s="25" t="s">
        <v>283</v>
      </c>
      <c r="B97" s="110">
        <v>0</v>
      </c>
      <c r="C97" s="94"/>
      <c r="D97" s="95" t="s">
        <v>566</v>
      </c>
      <c r="E97" s="95" t="s">
        <v>567</v>
      </c>
      <c r="F97" s="94" t="s">
        <v>357</v>
      </c>
    </row>
    <row r="98" spans="1:7" x14ac:dyDescent="0.3">
      <c r="A98" s="17" t="s">
        <v>134</v>
      </c>
      <c r="B98" s="110">
        <v>2</v>
      </c>
      <c r="C98" s="94"/>
      <c r="D98" s="95"/>
      <c r="E98" s="94"/>
      <c r="F98" s="94"/>
    </row>
    <row r="99" spans="1:7" ht="36" x14ac:dyDescent="0.35">
      <c r="A99" s="46" t="s">
        <v>193</v>
      </c>
      <c r="B99" s="110">
        <v>1</v>
      </c>
      <c r="C99" s="120" t="str">
        <f>IF(B99=0, -5, "0")</f>
        <v>0</v>
      </c>
      <c r="D99" s="95" t="s">
        <v>507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91">
        <f>SUM(B88:C101)</f>
        <v>18</v>
      </c>
    </row>
    <row r="103" spans="1:7" x14ac:dyDescent="0.3">
      <c r="A103" s="337" t="s">
        <v>295</v>
      </c>
      <c r="B103" s="338"/>
      <c r="C103" s="339"/>
      <c r="D103" s="33">
        <f>D102/(COUNT(B88:C101)*2)</f>
        <v>0.69230769230769229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1</v>
      </c>
      <c r="C107" s="101"/>
      <c r="D107" s="95" t="s">
        <v>542</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522</v>
      </c>
      <c r="E113" s="94"/>
      <c r="F113" s="94" t="s">
        <v>356</v>
      </c>
      <c r="G113" s="126"/>
    </row>
    <row r="114" spans="1:7" s="22" customFormat="1" x14ac:dyDescent="0.3">
      <c r="A114" s="65" t="s">
        <v>282</v>
      </c>
      <c r="B114" s="110">
        <v>2</v>
      </c>
      <c r="C114" s="94"/>
      <c r="D114" s="95"/>
      <c r="E114" s="94"/>
      <c r="F114" s="94"/>
      <c r="G114" s="126"/>
    </row>
    <row r="115" spans="1:7" s="22" customFormat="1" ht="50.25" x14ac:dyDescent="0.35">
      <c r="A115" s="46" t="s">
        <v>312</v>
      </c>
      <c r="B115" s="110">
        <v>1</v>
      </c>
      <c r="C115" s="120" t="str">
        <f>IF(B115=0, -5, "0")</f>
        <v>0</v>
      </c>
      <c r="D115" s="95" t="s">
        <v>525</v>
      </c>
      <c r="E115" s="94"/>
      <c r="F115" s="94" t="s">
        <v>356</v>
      </c>
      <c r="G115" s="126"/>
    </row>
    <row r="116" spans="1:7" s="22" customFormat="1" ht="18" x14ac:dyDescent="0.35">
      <c r="A116" s="46" t="s">
        <v>317</v>
      </c>
      <c r="B116" s="110">
        <v>1</v>
      </c>
      <c r="C116" s="120" t="str">
        <f>IF(B116=0, -5, "0")</f>
        <v>0</v>
      </c>
      <c r="D116" s="95" t="s">
        <v>523</v>
      </c>
      <c r="E116" s="94"/>
      <c r="F116" s="94" t="s">
        <v>356</v>
      </c>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18</v>
      </c>
      <c r="E118" s="13"/>
      <c r="F118" s="13"/>
      <c r="G118" s="126"/>
    </row>
    <row r="119" spans="1:7" s="22" customFormat="1" x14ac:dyDescent="0.3">
      <c r="A119" s="337" t="s">
        <v>295</v>
      </c>
      <c r="B119" s="338"/>
      <c r="C119" s="339"/>
      <c r="D119" s="33">
        <f>D118/(COUNT(B107:C117)*2)</f>
        <v>0.81818181818181823</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1</v>
      </c>
      <c r="C122" s="94"/>
      <c r="D122" s="95" t="s">
        <v>542</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50.25" x14ac:dyDescent="0.35">
      <c r="A130" s="43" t="s">
        <v>194</v>
      </c>
      <c r="B130" s="111">
        <v>1</v>
      </c>
      <c r="C130" s="120" t="str">
        <f>IF(B130=0, -5, "0")</f>
        <v>0</v>
      </c>
      <c r="D130" s="95" t="s">
        <v>525</v>
      </c>
      <c r="E130" s="95"/>
      <c r="F130" s="94" t="s">
        <v>356</v>
      </c>
    </row>
    <row r="131" spans="1:7" x14ac:dyDescent="0.3">
      <c r="A131" s="23" t="s">
        <v>276</v>
      </c>
      <c r="B131" s="111">
        <v>2</v>
      </c>
      <c r="C131" s="121"/>
      <c r="D131" s="95"/>
      <c r="E131" s="95"/>
      <c r="F131" s="94"/>
    </row>
    <row r="132" spans="1:7" ht="18" x14ac:dyDescent="0.35">
      <c r="A132" s="45" t="s">
        <v>317</v>
      </c>
      <c r="B132" s="111">
        <v>1</v>
      </c>
      <c r="C132" s="120" t="str">
        <f>IF(B132=0, -5, "0")</f>
        <v>0</v>
      </c>
      <c r="D132" s="95" t="s">
        <v>524</v>
      </c>
      <c r="E132" s="102"/>
      <c r="F132" s="94" t="s">
        <v>356</v>
      </c>
    </row>
    <row r="133" spans="1:7" x14ac:dyDescent="0.3">
      <c r="A133" s="337" t="s">
        <v>36</v>
      </c>
      <c r="B133" s="338"/>
      <c r="C133" s="339"/>
      <c r="D133" s="91">
        <f>SUM(B122:C132)</f>
        <v>17</v>
      </c>
    </row>
    <row r="134" spans="1:7" x14ac:dyDescent="0.3">
      <c r="A134" s="337" t="s">
        <v>295</v>
      </c>
      <c r="B134" s="338"/>
      <c r="C134" s="339"/>
      <c r="D134" s="32">
        <f>D133/(COUNT(B122:C132)*2)</f>
        <v>0.85</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91">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t="s">
        <v>32</v>
      </c>
      <c r="C153" s="94"/>
      <c r="D153" s="95"/>
      <c r="E153" s="94"/>
      <c r="F153" s="94"/>
    </row>
    <row r="154" spans="1:7" x14ac:dyDescent="0.3">
      <c r="A154" s="17" t="s">
        <v>149</v>
      </c>
      <c r="B154" s="94" t="s">
        <v>32</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t="s">
        <v>32</v>
      </c>
      <c r="C158" s="94"/>
      <c r="D158" s="117"/>
      <c r="E158" s="94"/>
      <c r="F158" s="94"/>
    </row>
    <row r="159" spans="1:7" x14ac:dyDescent="0.3">
      <c r="A159" s="75" t="s">
        <v>321</v>
      </c>
      <c r="B159" s="94" t="s">
        <v>32</v>
      </c>
      <c r="C159" s="94"/>
      <c r="D159" s="118"/>
      <c r="E159" s="94"/>
      <c r="F159" s="94"/>
    </row>
    <row r="160" spans="1:7" x14ac:dyDescent="0.3">
      <c r="A160" s="75" t="s">
        <v>164</v>
      </c>
      <c r="B160" s="94" t="s">
        <v>32</v>
      </c>
      <c r="C160" s="94"/>
      <c r="D160" s="118"/>
      <c r="E160" s="94"/>
      <c r="F160" s="94"/>
    </row>
    <row r="161" spans="1:7" x14ac:dyDescent="0.3">
      <c r="A161" s="337" t="s">
        <v>36</v>
      </c>
      <c r="B161" s="342"/>
      <c r="C161" s="343"/>
      <c r="D161" s="92">
        <f>SUM(B153:C160)</f>
        <v>0</v>
      </c>
    </row>
    <row r="162" spans="1:7" x14ac:dyDescent="0.3">
      <c r="A162" s="337" t="s">
        <v>295</v>
      </c>
      <c r="B162" s="338"/>
      <c r="C162" s="339"/>
      <c r="D162" s="33" t="e">
        <f>D161/(COUNT(B153:C160)*2)</f>
        <v>#DIV/0!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6</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ht="33" x14ac:dyDescent="0.3">
      <c r="A174" s="17" t="s">
        <v>87</v>
      </c>
      <c r="B174" s="94">
        <v>1</v>
      </c>
      <c r="C174" s="94"/>
      <c r="D174" s="95" t="s">
        <v>477</v>
      </c>
      <c r="E174" s="94"/>
      <c r="F174" s="94" t="s">
        <v>357</v>
      </c>
    </row>
    <row r="175" spans="1:7" ht="66" x14ac:dyDescent="0.3">
      <c r="A175" s="44" t="s">
        <v>197</v>
      </c>
      <c r="B175" s="94">
        <v>0</v>
      </c>
      <c r="C175" s="94"/>
      <c r="D175" s="95" t="s">
        <v>543</v>
      </c>
      <c r="E175" s="95" t="s">
        <v>553</v>
      </c>
      <c r="F175" s="94" t="s">
        <v>356</v>
      </c>
    </row>
    <row r="176" spans="1:7" ht="66" x14ac:dyDescent="0.3">
      <c r="A176" s="17" t="s">
        <v>150</v>
      </c>
      <c r="B176" s="94">
        <v>0</v>
      </c>
      <c r="C176" s="94"/>
      <c r="D176" s="95" t="s">
        <v>544</v>
      </c>
      <c r="E176" s="95" t="s">
        <v>554</v>
      </c>
      <c r="F176" s="94" t="s">
        <v>356</v>
      </c>
    </row>
    <row r="177" spans="1:7" x14ac:dyDescent="0.3">
      <c r="A177" s="337" t="s">
        <v>36</v>
      </c>
      <c r="B177" s="338"/>
      <c r="C177" s="339"/>
      <c r="D177" s="91">
        <f>SUM(B173:C176)</f>
        <v>3</v>
      </c>
    </row>
    <row r="178" spans="1:7" x14ac:dyDescent="0.3">
      <c r="A178" s="337" t="s">
        <v>295</v>
      </c>
      <c r="B178" s="338"/>
      <c r="C178" s="339"/>
      <c r="D178" s="33">
        <f>D177/(COUNT(B173:C176)*2)</f>
        <v>0.375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95" t="s">
        <v>545</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1</v>
      </c>
      <c r="C184" s="94"/>
      <c r="D184" s="95" t="s">
        <v>532</v>
      </c>
      <c r="E184" s="94"/>
      <c r="F184" s="94" t="s">
        <v>357</v>
      </c>
    </row>
    <row r="185" spans="1:7" x14ac:dyDescent="0.3">
      <c r="A185" s="17" t="s">
        <v>309</v>
      </c>
      <c r="B185" s="94">
        <v>2</v>
      </c>
      <c r="C185" s="94"/>
      <c r="D185" s="95"/>
      <c r="E185" s="94"/>
      <c r="F185" s="94"/>
    </row>
    <row r="186" spans="1:7" x14ac:dyDescent="0.3">
      <c r="A186" s="337" t="s">
        <v>36</v>
      </c>
      <c r="B186" s="338"/>
      <c r="C186" s="339"/>
      <c r="D186" s="91">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t="s">
        <v>32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1</v>
      </c>
    </row>
    <row r="197" spans="1:6" ht="18" x14ac:dyDescent="0.35">
      <c r="A197" s="64" t="s">
        <v>246</v>
      </c>
      <c r="B197" s="63"/>
      <c r="C197" s="63"/>
      <c r="D197" s="294">
        <f>E197/F197</f>
        <v>4.7619047619047616E-2</v>
      </c>
      <c r="E197" s="299">
        <f>COUNTIF('A2 Technique'!F17:F193,"ok")</f>
        <v>1</v>
      </c>
      <c r="F197" s="299">
        <f>COUNTA('A2 Technique'!F17:F193)</f>
        <v>21</v>
      </c>
    </row>
    <row r="198" spans="1:6" ht="22.5" x14ac:dyDescent="0.3">
      <c r="A198" s="35" t="s">
        <v>322</v>
      </c>
      <c r="B198" s="36"/>
      <c r="C198" s="37"/>
      <c r="D198" s="38">
        <f>SUM(D194,D186,D177,D169,D161,D63,D52,D33,D22,D118,D149,D133,D102,D84,D42)</f>
        <v>146</v>
      </c>
    </row>
    <row r="199" spans="1:6" ht="22.5" x14ac:dyDescent="0.3">
      <c r="A199" s="35" t="s">
        <v>323</v>
      </c>
      <c r="B199" s="36"/>
      <c r="C199" s="37"/>
      <c r="D199" s="39">
        <f>D198/(COUNT(B190:C193,B181:C185,B173:C176,B165:C168,B153:C160,B56:C62,B46:C51,B26:C32,B17:C21,B107:C117,B137:C148,B122:C132,B88:C101,B67:C83,B37:C41)*2)</f>
        <v>0.8202247191011236</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496" sqref="F49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Jarzouna</v>
      </c>
      <c r="B8" s="332"/>
      <c r="C8" s="332"/>
      <c r="D8" s="332"/>
      <c r="E8" s="332"/>
      <c r="F8" s="332"/>
      <c r="G8" s="125"/>
    </row>
    <row r="9" spans="1:7" ht="24" x14ac:dyDescent="0.45">
      <c r="A9" s="14" t="s">
        <v>42</v>
      </c>
      <c r="B9" s="333" t="s">
        <v>448</v>
      </c>
      <c r="C9" s="333"/>
      <c r="D9" s="333"/>
      <c r="E9" s="333"/>
      <c r="F9" s="333"/>
      <c r="G9" s="125"/>
    </row>
    <row r="10" spans="1:7" ht="24" x14ac:dyDescent="0.45">
      <c r="A10" s="15" t="s">
        <v>44</v>
      </c>
      <c r="B10" s="334" t="s">
        <v>568</v>
      </c>
      <c r="C10" s="334"/>
      <c r="D10" s="334"/>
      <c r="E10" s="334"/>
      <c r="F10" s="334"/>
      <c r="G10" s="125"/>
    </row>
    <row r="11" spans="1:7" ht="24" x14ac:dyDescent="0.45">
      <c r="A11" s="14" t="s">
        <v>43</v>
      </c>
      <c r="B11" s="329">
        <v>43438</v>
      </c>
      <c r="C11" s="329"/>
      <c r="D11" s="329"/>
      <c r="E11" s="329"/>
      <c r="F11" s="329"/>
      <c r="G11" s="125"/>
    </row>
    <row r="12" spans="1:7" ht="24" x14ac:dyDescent="0.45">
      <c r="A12" s="14" t="s">
        <v>239</v>
      </c>
      <c r="B12" s="327">
        <f>D549</f>
        <v>0.91825095057034223</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3" x14ac:dyDescent="0.3">
      <c r="A33" s="4" t="s">
        <v>51</v>
      </c>
      <c r="B33" s="130">
        <v>2</v>
      </c>
      <c r="C33" s="131"/>
      <c r="D33" s="240" t="s">
        <v>569</v>
      </c>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3</v>
      </c>
      <c r="F41" s="283">
        <f>COUNTA('A3 Exploitation'!F21:F40)</f>
        <v>3</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43438</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29.25" customHeight="1" x14ac:dyDescent="0.3">
      <c r="A66" s="8" t="s">
        <v>129</v>
      </c>
      <c r="B66" s="130">
        <v>2</v>
      </c>
      <c r="C66" s="130"/>
      <c r="D66" s="113"/>
      <c r="E66" s="94"/>
      <c r="F66" s="204"/>
    </row>
    <row r="67" spans="1:7" ht="25.5" customHeight="1"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98" x14ac:dyDescent="0.3">
      <c r="A76" s="70" t="s">
        <v>156</v>
      </c>
      <c r="B76" s="130">
        <v>0</v>
      </c>
      <c r="C76" s="131"/>
      <c r="D76" s="138" t="s">
        <v>618</v>
      </c>
      <c r="E76" s="165" t="s">
        <v>619</v>
      </c>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570</v>
      </c>
      <c r="E92" s="106"/>
      <c r="F92" s="204" t="s">
        <v>357</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COUNTIF('A3 Exploitation'!F53:F98,"ok")</f>
        <v>4</v>
      </c>
      <c r="F99" s="283">
        <f>COUNTA('A3 Exploitation'!F53:F98)</f>
        <v>6</v>
      </c>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43438</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483</v>
      </c>
      <c r="B129" s="130">
        <v>2</v>
      </c>
      <c r="C129" s="213" t="str">
        <f>IF(B129=0, -5, "0")</f>
        <v>0</v>
      </c>
      <c r="D129" s="116"/>
      <c r="E129" s="116"/>
      <c r="F129" s="204"/>
      <c r="G129" s="127"/>
    </row>
    <row r="130" spans="1:7" ht="49.5" x14ac:dyDescent="0.3">
      <c r="A130" s="70" t="s">
        <v>240</v>
      </c>
      <c r="B130" s="130">
        <v>1</v>
      </c>
      <c r="C130" s="131"/>
      <c r="D130" s="138" t="s">
        <v>635</v>
      </c>
      <c r="E130" s="106"/>
      <c r="F130" s="204" t="s">
        <v>356</v>
      </c>
    </row>
    <row r="131" spans="1:7" ht="49.5" x14ac:dyDescent="0.3">
      <c r="A131" s="209" t="s">
        <v>380</v>
      </c>
      <c r="B131" s="130">
        <v>1</v>
      </c>
      <c r="C131" s="213" t="str">
        <f>IF(B131=0, -5, "0")</f>
        <v>0</v>
      </c>
      <c r="D131" s="95" t="s">
        <v>571</v>
      </c>
      <c r="E131" s="95"/>
      <c r="F131" s="204" t="s">
        <v>356</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2</v>
      </c>
      <c r="F153" s="283">
        <f>COUNTA('A3 Exploitation'!F110:F152)</f>
        <v>2</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43438</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66" x14ac:dyDescent="0.3">
      <c r="A178" s="4" t="s">
        <v>59</v>
      </c>
      <c r="B178" s="130">
        <v>1</v>
      </c>
      <c r="C178" s="130"/>
      <c r="D178" s="157" t="s">
        <v>620</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9.75" customHeight="1" x14ac:dyDescent="0.35">
      <c r="A186" s="276" t="s">
        <v>186</v>
      </c>
      <c r="B186" s="130">
        <v>1</v>
      </c>
      <c r="C186" s="136" t="str">
        <f>IF(B186=0, -10, "0")</f>
        <v>0</v>
      </c>
      <c r="D186" s="165" t="s">
        <v>572</v>
      </c>
      <c r="E186" s="94"/>
      <c r="F186" s="204" t="s">
        <v>356</v>
      </c>
    </row>
    <row r="187" spans="1:7" x14ac:dyDescent="0.3">
      <c r="A187" s="70" t="s">
        <v>251</v>
      </c>
      <c r="B187" s="130">
        <v>2</v>
      </c>
      <c r="C187" s="130"/>
      <c r="D187" s="116"/>
      <c r="E187" s="94"/>
      <c r="F187" s="204"/>
    </row>
    <row r="188" spans="1:7" ht="35.25" customHeight="1" x14ac:dyDescent="0.3">
      <c r="A188" s="70" t="s">
        <v>170</v>
      </c>
      <c r="B188" s="130" t="s">
        <v>32</v>
      </c>
      <c r="C188" s="130"/>
      <c r="D188" s="165" t="s">
        <v>573</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121.5" customHeight="1" x14ac:dyDescent="0.3">
      <c r="A197" s="70" t="s">
        <v>386</v>
      </c>
      <c r="B197" s="130">
        <v>1</v>
      </c>
      <c r="C197" s="131"/>
      <c r="D197" s="165" t="s">
        <v>636</v>
      </c>
      <c r="E197" s="106"/>
      <c r="F197" s="204" t="s">
        <v>356</v>
      </c>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0.33333333333333331</v>
      </c>
      <c r="E200" s="282">
        <f>COUNTIF('A3 Exploitation'!F165:F199,"ok")</f>
        <v>1</v>
      </c>
      <c r="F200" s="283">
        <f>COUNTA('A3 Exploitation'!F165:F199)</f>
        <v>3</v>
      </c>
      <c r="G200" s="127"/>
    </row>
    <row r="201" spans="1:7" x14ac:dyDescent="0.3">
      <c r="A201" s="59" t="s">
        <v>36</v>
      </c>
      <c r="B201" s="59"/>
      <c r="C201" s="59"/>
      <c r="D201" s="59">
        <f>SUM(B176:C194,B196:C200)</f>
        <v>42</v>
      </c>
    </row>
    <row r="202" spans="1:7" x14ac:dyDescent="0.3">
      <c r="A202" s="5" t="s">
        <v>35</v>
      </c>
      <c r="B202" s="132"/>
      <c r="C202" s="133"/>
      <c r="D202" s="134">
        <f>D201/(COUNT(B176:C194,B196:C200)*2)</f>
        <v>0.91304347826086951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43438</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156" t="s">
        <v>574</v>
      </c>
      <c r="E226" s="116" t="s">
        <v>575</v>
      </c>
      <c r="F226" s="204" t="s">
        <v>356</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78" t="s">
        <v>388</v>
      </c>
      <c r="B230" s="130">
        <v>2</v>
      </c>
      <c r="C230" s="136" t="str">
        <f>IF(B230=0, -10, "0")</f>
        <v>0</v>
      </c>
      <c r="D230" s="156"/>
      <c r="E230" s="94"/>
      <c r="F230" s="204"/>
    </row>
    <row r="231" spans="1:7" ht="69.75" customHeight="1" x14ac:dyDescent="0.3">
      <c r="A231" s="70" t="s">
        <v>59</v>
      </c>
      <c r="B231" s="130">
        <v>1</v>
      </c>
      <c r="C231" s="130"/>
      <c r="D231" s="138" t="s">
        <v>620</v>
      </c>
      <c r="E231" s="94"/>
      <c r="F231" s="204" t="s">
        <v>357</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0</v>
      </c>
      <c r="C234" s="130"/>
      <c r="D234" s="156" t="s">
        <v>587</v>
      </c>
      <c r="E234" s="95" t="s">
        <v>576</v>
      </c>
      <c r="F234" s="204" t="s">
        <v>356</v>
      </c>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25</v>
      </c>
    </row>
    <row r="245" spans="1:7" x14ac:dyDescent="0.3">
      <c r="A245" s="5" t="s">
        <v>35</v>
      </c>
      <c r="B245" s="132"/>
      <c r="C245" s="133"/>
      <c r="D245" s="134">
        <f>D244/(COUNT(B226:C243)*2)</f>
        <v>0.83333333333333337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577</v>
      </c>
      <c r="E254" s="106"/>
      <c r="F254" s="204" t="s">
        <v>356</v>
      </c>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ht="39.75" customHeight="1" x14ac:dyDescent="0.3">
      <c r="A258" s="55" t="s">
        <v>386</v>
      </c>
      <c r="B258" s="130">
        <v>2</v>
      </c>
      <c r="C258" s="131"/>
      <c r="D258" s="296" t="s">
        <v>632</v>
      </c>
      <c r="E258" s="106"/>
      <c r="F258" s="204"/>
      <c r="G258" s="127"/>
    </row>
    <row r="259" spans="1:7" ht="66" x14ac:dyDescent="0.3">
      <c r="A259" s="219" t="s">
        <v>391</v>
      </c>
      <c r="B259" s="130">
        <v>1</v>
      </c>
      <c r="C259" s="131"/>
      <c r="D259" s="147" t="s">
        <v>633</v>
      </c>
      <c r="E259" s="106"/>
      <c r="F259" s="204" t="s">
        <v>356</v>
      </c>
      <c r="G259" s="127"/>
    </row>
    <row r="260" spans="1:7" x14ac:dyDescent="0.3">
      <c r="A260" s="219" t="s">
        <v>392</v>
      </c>
      <c r="B260" s="130">
        <v>2</v>
      </c>
      <c r="C260" s="131"/>
      <c r="D260" s="147"/>
      <c r="E260" s="106"/>
      <c r="F260" s="204"/>
      <c r="G260" s="127"/>
    </row>
    <row r="261" spans="1:7" ht="45" x14ac:dyDescent="0.3">
      <c r="A261" s="55" t="s">
        <v>249</v>
      </c>
      <c r="B261" s="280" t="str">
        <f>IF(D261=1, 2, IF(AND(D261&lt;1,D261&gt;0), 1, IF(D261=0,"0","NA")))</f>
        <v>0</v>
      </c>
      <c r="C261" s="140"/>
      <c r="D261" s="281">
        <f>IFERROR(E261/F261,"N.A")</f>
        <v>0</v>
      </c>
      <c r="E261" s="282">
        <f>COUNTIF('A3 Exploitation'!F212:F260,"ok")</f>
        <v>0</v>
      </c>
      <c r="F261" s="283">
        <f>COUNTA('A3 Exploitation'!F212:F260)</f>
        <v>4</v>
      </c>
    </row>
    <row r="262" spans="1:7" x14ac:dyDescent="0.3">
      <c r="A262" s="5" t="s">
        <v>36</v>
      </c>
      <c r="B262" s="5"/>
      <c r="C262" s="5"/>
      <c r="D262" s="5">
        <f>SUM(B248:C255,B257:C261)</f>
        <v>22</v>
      </c>
    </row>
    <row r="263" spans="1:7" x14ac:dyDescent="0.3">
      <c r="A263" s="5" t="s">
        <v>35</v>
      </c>
      <c r="B263" s="132"/>
      <c r="C263" s="133"/>
      <c r="D263" s="134">
        <f>D262/(COUNT(B248:C255,B257:C261)*2)</f>
        <v>0.91666666666666663</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0.90540540540540537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43438</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43438</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578</v>
      </c>
      <c r="E341" s="95"/>
      <c r="F341" s="204" t="s">
        <v>357</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0</v>
      </c>
      <c r="C353" s="130"/>
      <c r="D353" s="281">
        <f>IFERROR(E353/F353,"N.A")</f>
        <v>0</v>
      </c>
      <c r="E353" s="282">
        <f>COUNTIF('A3 Exploitation'!F325:F352,"ok")</f>
        <v>0</v>
      </c>
      <c r="F353" s="283">
        <f>COUNTA('A3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43438</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101.25" customHeight="1" x14ac:dyDescent="0.3">
      <c r="A366" s="70" t="s">
        <v>49</v>
      </c>
      <c r="B366" s="130">
        <v>0</v>
      </c>
      <c r="C366" s="130"/>
      <c r="D366" s="301" t="s">
        <v>621</v>
      </c>
      <c r="E366" s="156" t="s">
        <v>622</v>
      </c>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66" x14ac:dyDescent="0.3">
      <c r="A377" s="70" t="s">
        <v>100</v>
      </c>
      <c r="B377" s="130">
        <v>1</v>
      </c>
      <c r="C377" s="130"/>
      <c r="D377" s="95" t="s">
        <v>623</v>
      </c>
      <c r="E377" s="94"/>
      <c r="F377" s="204" t="s">
        <v>357</v>
      </c>
      <c r="G377" s="127"/>
    </row>
    <row r="378" spans="1:7" ht="50.25" x14ac:dyDescent="0.35">
      <c r="A378" s="261" t="s">
        <v>7</v>
      </c>
      <c r="B378" s="130">
        <v>1</v>
      </c>
      <c r="C378" s="136">
        <f>IF(B378=0, -10, IF(B378=1, -5, "0"))</f>
        <v>-5</v>
      </c>
      <c r="D378" s="95" t="s">
        <v>579</v>
      </c>
      <c r="E378" s="106"/>
      <c r="F378" s="204" t="s">
        <v>356</v>
      </c>
      <c r="G378" s="127"/>
    </row>
    <row r="379" spans="1:7" x14ac:dyDescent="0.3">
      <c r="A379" s="70" t="s">
        <v>132</v>
      </c>
      <c r="B379" s="130">
        <v>2</v>
      </c>
      <c r="C379" s="130"/>
      <c r="D379" s="95"/>
      <c r="E379" s="94"/>
      <c r="F379" s="204"/>
      <c r="G379" s="127"/>
    </row>
    <row r="380" spans="1:7" ht="132" x14ac:dyDescent="0.3">
      <c r="A380" s="70" t="s">
        <v>225</v>
      </c>
      <c r="B380" s="130">
        <v>0</v>
      </c>
      <c r="C380" s="130"/>
      <c r="D380" s="156" t="s">
        <v>624</v>
      </c>
      <c r="E380" s="156" t="s">
        <v>625</v>
      </c>
      <c r="F380" s="204" t="s">
        <v>356</v>
      </c>
      <c r="G380" s="127"/>
    </row>
    <row r="381" spans="1:7" ht="105" customHeight="1" x14ac:dyDescent="0.3">
      <c r="A381" s="8" t="s">
        <v>101</v>
      </c>
      <c r="B381" s="130">
        <v>1</v>
      </c>
      <c r="C381" s="130" t="str">
        <f>IF(B381=0, -5, "0")</f>
        <v>0</v>
      </c>
      <c r="D381" s="149" t="s">
        <v>627</v>
      </c>
      <c r="E381" s="94"/>
      <c r="F381" s="204" t="s">
        <v>357</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0.5714285714285714</v>
      </c>
      <c r="E386" s="282">
        <f>COUNTIF('A3 Exploitation'!F365:F385,"ok")</f>
        <v>4</v>
      </c>
      <c r="F386" s="283">
        <f>COUNTA('A3 Exploitation'!F365:F385)</f>
        <v>7</v>
      </c>
      <c r="G386" s="127"/>
    </row>
    <row r="387" spans="1:7" ht="39.75" customHeight="1" x14ac:dyDescent="0.3">
      <c r="A387" s="59" t="s">
        <v>36</v>
      </c>
      <c r="B387" s="59"/>
      <c r="C387" s="59"/>
      <c r="D387" s="59">
        <f>SUM(B377:C382,B384:C386)</f>
        <v>7</v>
      </c>
      <c r="G387" s="127"/>
    </row>
    <row r="388" spans="1:7" x14ac:dyDescent="0.3">
      <c r="A388" s="5" t="s">
        <v>35</v>
      </c>
      <c r="B388" s="132"/>
      <c r="C388" s="133"/>
      <c r="D388" s="134">
        <f>D387/(COUNT(B377:C382,B384:C386)*2)</f>
        <v>0.35</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0.55882352941176472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43438</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580</v>
      </c>
      <c r="E410" s="94"/>
      <c r="F410" s="204" t="s">
        <v>357</v>
      </c>
      <c r="G410" s="127"/>
    </row>
    <row r="411" spans="1:7" ht="17.25" x14ac:dyDescent="0.35">
      <c r="A411" s="261" t="s">
        <v>55</v>
      </c>
      <c r="B411" s="130">
        <v>2</v>
      </c>
      <c r="C411" s="136" t="str">
        <f>IF(B411=0, -10, IF(B411=1, -5, "0"))</f>
        <v>0</v>
      </c>
      <c r="D411" s="95"/>
      <c r="E411" s="94"/>
      <c r="F411" s="204"/>
      <c r="G411" s="127"/>
    </row>
    <row r="412" spans="1:7" ht="99" x14ac:dyDescent="0.3">
      <c r="A412" s="4" t="s">
        <v>225</v>
      </c>
      <c r="B412" s="130">
        <v>0</v>
      </c>
      <c r="C412" s="130"/>
      <c r="D412" s="156" t="s">
        <v>581</v>
      </c>
      <c r="E412" s="156" t="s">
        <v>626</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165"/>
      <c r="E415" s="94"/>
      <c r="F415" s="204"/>
      <c r="G415" s="127"/>
    </row>
    <row r="416" spans="1:7" ht="24.75" customHeight="1" x14ac:dyDescent="0.3">
      <c r="A416" s="70" t="s">
        <v>155</v>
      </c>
      <c r="B416" s="130">
        <v>2</v>
      </c>
      <c r="C416" s="131"/>
      <c r="D416" s="165"/>
      <c r="E416" s="94"/>
      <c r="F416" s="204"/>
      <c r="G416" s="127"/>
    </row>
    <row r="417" spans="1:16382" x14ac:dyDescent="0.3">
      <c r="A417" s="5" t="s">
        <v>36</v>
      </c>
      <c r="B417" s="5"/>
      <c r="C417" s="5"/>
      <c r="D417" s="5">
        <f>SUM(B410:C416)</f>
        <v>11</v>
      </c>
    </row>
    <row r="418" spans="1:16382" x14ac:dyDescent="0.3">
      <c r="A418" s="5" t="s">
        <v>35</v>
      </c>
      <c r="B418" s="132"/>
      <c r="C418" s="132"/>
      <c r="D418" s="169">
        <f>D417/(COUNT(B410:C416)*2)</f>
        <v>0.7857142857142857</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82.5" customHeight="1" x14ac:dyDescent="0.3">
      <c r="A431" s="210" t="s">
        <v>137</v>
      </c>
      <c r="B431" s="130">
        <v>1</v>
      </c>
      <c r="C431" s="150" t="str">
        <f>IF(B431=0, -5, "0")</f>
        <v>0</v>
      </c>
      <c r="D431" s="151" t="s">
        <v>637</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33" x14ac:dyDescent="0.3">
      <c r="A438" s="10" t="s">
        <v>392</v>
      </c>
      <c r="B438" s="130">
        <v>1</v>
      </c>
      <c r="C438" s="150" t="str">
        <f>IF(B438=0, -5, "0")</f>
        <v>0</v>
      </c>
      <c r="D438" s="129" t="s">
        <v>582</v>
      </c>
      <c r="E438" s="94"/>
      <c r="F438" s="204" t="s">
        <v>356</v>
      </c>
      <c r="G438" s="12"/>
    </row>
    <row r="439" spans="1:7" ht="45" x14ac:dyDescent="0.3">
      <c r="A439" s="4" t="s">
        <v>249</v>
      </c>
      <c r="B439" s="280">
        <f>IF(D439=1, 2, IF(AND(D439&lt;1,D439&gt;0), 1, IF(D439=0,"0","NA")))</f>
        <v>1</v>
      </c>
      <c r="C439" s="130"/>
      <c r="D439" s="281">
        <f>IFERROR(E439/F439,"N.A")</f>
        <v>0.5</v>
      </c>
      <c r="E439" s="282">
        <f>COUNTIF('A3 Exploitation'!F398:F438,"ok")</f>
        <v>1</v>
      </c>
      <c r="F439" s="283">
        <f>COUNTA('A3 Exploitation'!F398:F438)</f>
        <v>2</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0.89655172413793105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43438</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2.75" customHeight="1" x14ac:dyDescent="0.3">
      <c r="A464" s="302" t="s">
        <v>133</v>
      </c>
      <c r="B464" s="130">
        <v>1</v>
      </c>
      <c r="C464" s="130"/>
      <c r="D464" s="138" t="s">
        <v>628</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0">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43438</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583</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43438</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ht="33" x14ac:dyDescent="0.3">
      <c r="A509" s="6" t="s">
        <v>15</v>
      </c>
      <c r="B509" s="130">
        <v>2</v>
      </c>
      <c r="C509" s="130"/>
      <c r="D509" s="95" t="s">
        <v>634</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43438</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584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66" x14ac:dyDescent="0.3">
      <c r="A528" s="55" t="s">
        <v>353</v>
      </c>
      <c r="B528" s="130">
        <v>1</v>
      </c>
      <c r="C528" s="289" t="str">
        <f>IF(B528=0, -5, "0")</f>
        <v>0</v>
      </c>
      <c r="D528" s="174" t="s">
        <v>585</v>
      </c>
      <c r="E528" s="106"/>
      <c r="F528" s="204" t="s">
        <v>357</v>
      </c>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586</v>
      </c>
      <c r="E530" s="106"/>
      <c r="F530" s="204"/>
      <c r="G530" s="127"/>
    </row>
    <row r="531" spans="1:7" s="112" customFormat="1" ht="38.25" customHeight="1" x14ac:dyDescent="0.3">
      <c r="A531" s="224" t="s">
        <v>395</v>
      </c>
      <c r="B531" s="130">
        <v>1</v>
      </c>
      <c r="C531" s="225"/>
      <c r="D531" s="228" t="s">
        <v>631</v>
      </c>
      <c r="E531" s="106"/>
      <c r="F531" s="204" t="s">
        <v>356</v>
      </c>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43438</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0.69780219780219777</v>
      </c>
    </row>
    <row r="548" spans="1:4" ht="22.5" x14ac:dyDescent="0.45">
      <c r="A548" s="35" t="s">
        <v>45</v>
      </c>
      <c r="B548" s="181"/>
      <c r="C548" s="182"/>
      <c r="D548" s="183">
        <f>SUM(D544,D533,D513,D502,D443,D390,D357,D45,D317,D265,D157,D480,D204,D102)</f>
        <v>483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0.91825095057034223</v>
      </c>
    </row>
  </sheetData>
  <sheetProtection algorithmName="SHA-512" hashValue="2BsKDREEJGN1l824zIxgigkmxWLrLluf8cSZepDy8CE07rBd41RbM9X4ZEXUfqEz+hJPPd5aqAeSW3poXlzyJQ==" saltValue="OXK6NfWdjMCj7SC8G7i7h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4" manualBreakCount="4">
    <brk id="85" max="6" man="1"/>
    <brk id="267" max="6" man="1"/>
    <brk id="359" max="6" man="1"/>
    <brk id="44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46" zoomScale="80" zoomScaleNormal="90" zoomScaleSheetLayoutView="80" workbookViewId="0">
      <selection activeCell="D131" sqref="D13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Jarzouna</v>
      </c>
      <c r="B7" s="332"/>
      <c r="C7" s="332"/>
      <c r="D7" s="332"/>
      <c r="E7" s="332"/>
      <c r="F7" s="332"/>
      <c r="G7" s="125"/>
    </row>
    <row r="8" spans="1:7" s="12" customFormat="1" ht="24" x14ac:dyDescent="0.45">
      <c r="A8" s="14" t="s">
        <v>42</v>
      </c>
      <c r="B8" s="352" t="str">
        <f>'A4 Exploitation'!B9:F9</f>
        <v>Dr Raja Bouhalfaya</v>
      </c>
      <c r="C8" s="352"/>
      <c r="D8" s="352"/>
      <c r="E8" s="352"/>
      <c r="F8" s="352"/>
      <c r="G8" s="125"/>
    </row>
    <row r="9" spans="1:7" s="12" customFormat="1" ht="24" x14ac:dyDescent="0.45">
      <c r="A9" s="15" t="s">
        <v>44</v>
      </c>
      <c r="B9" s="353" t="str">
        <f>'A4 Exploitation'!B10:F10</f>
        <v>Directeur du magasin et chefs rayons</v>
      </c>
      <c r="C9" s="353"/>
      <c r="D9" s="353"/>
      <c r="E9" s="353"/>
      <c r="F9" s="353"/>
      <c r="G9" s="125"/>
    </row>
    <row r="10" spans="1:7" s="12" customFormat="1" ht="24" x14ac:dyDescent="0.45">
      <c r="A10" s="14" t="s">
        <v>43</v>
      </c>
      <c r="B10" s="350">
        <f>'A4 Exploitation'!A11:F11</f>
        <v>43438</v>
      </c>
      <c r="C10" s="350"/>
      <c r="D10" s="350"/>
      <c r="E10" s="350"/>
      <c r="F10" s="350"/>
      <c r="G10" s="125"/>
    </row>
    <row r="11" spans="1:7" s="12" customFormat="1" ht="24" x14ac:dyDescent="0.45">
      <c r="A11" s="14" t="s">
        <v>294</v>
      </c>
      <c r="B11" s="349">
        <f>D199</f>
        <v>0.74509803921568629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588</v>
      </c>
      <c r="E17" s="94"/>
      <c r="F17" s="94" t="s">
        <v>357</v>
      </c>
      <c r="G17" s="126" t="s">
        <v>357</v>
      </c>
    </row>
    <row r="18" spans="1:7" x14ac:dyDescent="0.3">
      <c r="A18" s="20" t="s">
        <v>80</v>
      </c>
      <c r="B18" s="94">
        <v>2</v>
      </c>
      <c r="C18" s="94"/>
      <c r="D18" s="95"/>
      <c r="E18" s="94"/>
      <c r="F18" s="94"/>
    </row>
    <row r="19" spans="1:7" ht="49.5" x14ac:dyDescent="0.3">
      <c r="A19" s="17" t="s">
        <v>81</v>
      </c>
      <c r="B19" s="94">
        <v>1</v>
      </c>
      <c r="C19" s="94"/>
      <c r="D19" s="156" t="s">
        <v>589</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45">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33.75" x14ac:dyDescent="0.35">
      <c r="A26" s="40" t="s">
        <v>97</v>
      </c>
      <c r="B26" s="94">
        <v>1</v>
      </c>
      <c r="C26" s="120" t="str">
        <f>IF(B26=0, -5, "0")</f>
        <v>0</v>
      </c>
      <c r="D26" s="95" t="s">
        <v>590</v>
      </c>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4">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4">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3" x14ac:dyDescent="0.3">
      <c r="A46" s="17" t="s">
        <v>270</v>
      </c>
      <c r="B46" s="94">
        <v>1</v>
      </c>
      <c r="C46" s="94"/>
      <c r="D46" s="95" t="s">
        <v>494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629</v>
      </c>
      <c r="E50" s="94"/>
      <c r="F50" s="94"/>
    </row>
    <row r="51" spans="1:7" ht="18" x14ac:dyDescent="0.35">
      <c r="A51" s="40" t="s">
        <v>296</v>
      </c>
      <c r="B51" s="94">
        <v>2</v>
      </c>
      <c r="C51" s="120" t="str">
        <f>IF(B51=0, -5, "0")</f>
        <v>0</v>
      </c>
      <c r="D51" s="98"/>
      <c r="E51" s="94"/>
      <c r="F51" s="94"/>
    </row>
    <row r="52" spans="1:7" x14ac:dyDescent="0.3">
      <c r="A52" s="337" t="s">
        <v>36</v>
      </c>
      <c r="B52" s="338"/>
      <c r="C52" s="339"/>
      <c r="D52" s="244">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5" t="s">
        <v>455</v>
      </c>
      <c r="E56" s="94"/>
      <c r="F56" s="94" t="s">
        <v>357</v>
      </c>
    </row>
    <row r="57" spans="1:7" x14ac:dyDescent="0.3">
      <c r="A57" s="21" t="s">
        <v>168</v>
      </c>
      <c r="B57" s="94">
        <v>2</v>
      </c>
      <c r="C57" s="94"/>
      <c r="D57" s="94"/>
      <c r="E57" s="99"/>
      <c r="F57" s="94"/>
    </row>
    <row r="58" spans="1:7" ht="33" x14ac:dyDescent="0.3">
      <c r="A58" s="23" t="s">
        <v>244</v>
      </c>
      <c r="B58" s="94">
        <v>1</v>
      </c>
      <c r="C58" s="94"/>
      <c r="D58" s="95" t="s">
        <v>459</v>
      </c>
      <c r="E58" s="95"/>
      <c r="F58" s="94" t="s">
        <v>356</v>
      </c>
    </row>
    <row r="59" spans="1:7" x14ac:dyDescent="0.3">
      <c r="A59" s="23" t="s">
        <v>92</v>
      </c>
      <c r="B59" s="94">
        <v>2</v>
      </c>
      <c r="C59" s="94"/>
      <c r="D59" s="98"/>
      <c r="E59" s="94"/>
      <c r="F59" s="94"/>
    </row>
    <row r="60" spans="1:7" ht="54.75" customHeight="1" x14ac:dyDescent="0.35">
      <c r="A60" s="43" t="s">
        <v>221</v>
      </c>
      <c r="B60" s="94">
        <v>2</v>
      </c>
      <c r="C60" s="120" t="str">
        <f>IF(B60=0, -5, "0")</f>
        <v>0</v>
      </c>
      <c r="D60" s="156" t="s">
        <v>591</v>
      </c>
      <c r="E60" s="94"/>
      <c r="F60" s="94"/>
    </row>
    <row r="61" spans="1:7" ht="18" x14ac:dyDescent="0.35">
      <c r="A61" s="40" t="s">
        <v>297</v>
      </c>
      <c r="B61" s="94">
        <v>2</v>
      </c>
      <c r="C61" s="120" t="str">
        <f>IF(B61=0, -5, "0")</f>
        <v>0</v>
      </c>
      <c r="D61" s="95"/>
      <c r="E61" s="94"/>
      <c r="F61" s="94"/>
    </row>
    <row r="62" spans="1:7" ht="52.5" customHeight="1" x14ac:dyDescent="0.3">
      <c r="A62" s="17" t="s">
        <v>293</v>
      </c>
      <c r="B62" s="94">
        <v>1</v>
      </c>
      <c r="C62" s="94"/>
      <c r="D62" s="156" t="s">
        <v>592</v>
      </c>
      <c r="E62" s="94"/>
      <c r="F62" s="94" t="s">
        <v>356</v>
      </c>
    </row>
    <row r="63" spans="1:7" x14ac:dyDescent="0.3">
      <c r="A63" s="337" t="s">
        <v>36</v>
      </c>
      <c r="B63" s="338"/>
      <c r="C63" s="339"/>
      <c r="D63" s="244">
        <f>SUM(B56:C62)</f>
        <v>11</v>
      </c>
    </row>
    <row r="64" spans="1:7" x14ac:dyDescent="0.3">
      <c r="A64" s="337" t="s">
        <v>295</v>
      </c>
      <c r="B64" s="338"/>
      <c r="C64" s="339"/>
      <c r="D64" s="33">
        <f>D63/(COUNT(B56:C62)*2)</f>
        <v>0.7857142857142857</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1</v>
      </c>
      <c r="C67" s="101"/>
      <c r="D67" s="95" t="s">
        <v>455</v>
      </c>
      <c r="E67" s="102"/>
      <c r="F67" s="94" t="s">
        <v>357</v>
      </c>
    </row>
    <row r="68" spans="1:7" ht="19.5" x14ac:dyDescent="0.4">
      <c r="A68" s="17" t="s">
        <v>272</v>
      </c>
      <c r="B68" s="100">
        <v>1</v>
      </c>
      <c r="C68" s="101"/>
      <c r="D68" s="95" t="s">
        <v>455</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v>1</v>
      </c>
      <c r="C73" s="101"/>
      <c r="D73" s="95" t="s">
        <v>593</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95"/>
      <c r="E75" s="105"/>
      <c r="F75" s="94"/>
    </row>
    <row r="76" spans="1:7" ht="72" customHeight="1" x14ac:dyDescent="0.35">
      <c r="A76" s="46" t="s">
        <v>234</v>
      </c>
      <c r="B76" s="100">
        <v>1</v>
      </c>
      <c r="C76" s="120" t="str">
        <f>IF(B76=0, -5, "0")</f>
        <v>0</v>
      </c>
      <c r="D76" s="156" t="s">
        <v>630</v>
      </c>
      <c r="E76" s="105"/>
      <c r="F76" s="94" t="s">
        <v>356</v>
      </c>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ht="33" x14ac:dyDescent="0.3">
      <c r="A79" s="17" t="s">
        <v>177</v>
      </c>
      <c r="B79" s="100">
        <v>1</v>
      </c>
      <c r="C79" s="94"/>
      <c r="D79" s="156" t="s">
        <v>595</v>
      </c>
      <c r="E79" s="105"/>
      <c r="F79" s="94" t="s">
        <v>356</v>
      </c>
    </row>
    <row r="80" spans="1:7" ht="18" customHeight="1" x14ac:dyDescent="0.35">
      <c r="A80" s="43" t="s">
        <v>167</v>
      </c>
      <c r="B80" s="100">
        <v>2</v>
      </c>
      <c r="C80" s="120" t="str">
        <f>IF(B80=0, -5, "0")</f>
        <v>0</v>
      </c>
      <c r="D80" s="156" t="s">
        <v>594</v>
      </c>
      <c r="E80" s="105"/>
      <c r="F80" s="94"/>
    </row>
    <row r="81" spans="1:7" ht="33" x14ac:dyDescent="0.3">
      <c r="A81" s="17" t="s">
        <v>299</v>
      </c>
      <c r="B81" s="100">
        <v>1</v>
      </c>
      <c r="C81" s="94"/>
      <c r="D81" s="156" t="s">
        <v>596</v>
      </c>
      <c r="E81" s="108"/>
      <c r="F81" s="94" t="s">
        <v>356</v>
      </c>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4">
        <f>SUM(B67:C83)</f>
        <v>22</v>
      </c>
    </row>
    <row r="85" spans="1:7" x14ac:dyDescent="0.3">
      <c r="A85" s="337" t="s">
        <v>295</v>
      </c>
      <c r="B85" s="338"/>
      <c r="C85" s="339"/>
      <c r="D85" s="33">
        <f>D84/(COUNT(B67:C83)*2)</f>
        <v>0.7857142857142857</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1</v>
      </c>
      <c r="C88" s="101"/>
      <c r="D88" s="95" t="s">
        <v>455</v>
      </c>
      <c r="E88" s="95"/>
      <c r="F88" s="94" t="s">
        <v>357</v>
      </c>
    </row>
    <row r="89" spans="1:7" ht="19.5" x14ac:dyDescent="0.4">
      <c r="A89" s="17" t="s">
        <v>272</v>
      </c>
      <c r="B89" s="110">
        <v>1</v>
      </c>
      <c r="C89" s="101"/>
      <c r="D89" s="95" t="s">
        <v>455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6" customHeight="1" x14ac:dyDescent="0.4">
      <c r="A92" s="20" t="s">
        <v>248</v>
      </c>
      <c r="B92" s="110">
        <v>1</v>
      </c>
      <c r="C92" s="101"/>
      <c r="D92" s="156" t="s">
        <v>597</v>
      </c>
      <c r="E92" s="94"/>
      <c r="F92" s="94" t="s">
        <v>356</v>
      </c>
    </row>
    <row r="93" spans="1:7" ht="36" x14ac:dyDescent="0.35">
      <c r="A93" s="46" t="s">
        <v>230</v>
      </c>
      <c r="B93" s="110">
        <v>2</v>
      </c>
      <c r="C93" s="120" t="str">
        <f>IF(B93=0, -5, "0")</f>
        <v>0</v>
      </c>
      <c r="D93" s="124" t="s">
        <v>598</v>
      </c>
      <c r="E93" s="94"/>
      <c r="F93" s="94"/>
    </row>
    <row r="94" spans="1:7" ht="18" x14ac:dyDescent="0.35">
      <c r="A94" s="40" t="s">
        <v>235</v>
      </c>
      <c r="B94" s="110" t="s">
        <v>32</v>
      </c>
      <c r="C94" s="120" t="str">
        <f>IF(B94=0, -5, "0")</f>
        <v>0</v>
      </c>
      <c r="D94" s="95"/>
      <c r="E94" s="94"/>
      <c r="F94" s="94"/>
    </row>
    <row r="95" spans="1:7" ht="132" x14ac:dyDescent="0.3">
      <c r="A95" s="20" t="s">
        <v>165</v>
      </c>
      <c r="B95" s="110">
        <v>1</v>
      </c>
      <c r="C95" s="94"/>
      <c r="D95" s="95" t="s">
        <v>638</v>
      </c>
      <c r="E95" s="94"/>
      <c r="F95" s="94" t="s">
        <v>357</v>
      </c>
    </row>
    <row r="96" spans="1:7" x14ac:dyDescent="0.3">
      <c r="A96" s="25" t="s">
        <v>282</v>
      </c>
      <c r="B96" s="110">
        <v>2</v>
      </c>
      <c r="C96" s="94"/>
      <c r="D96" s="95"/>
      <c r="E96" s="94"/>
      <c r="F96" s="94"/>
    </row>
    <row r="97" spans="1:7" ht="66" x14ac:dyDescent="0.3">
      <c r="A97" s="25" t="s">
        <v>283</v>
      </c>
      <c r="B97" s="110">
        <v>1</v>
      </c>
      <c r="C97" s="94"/>
      <c r="D97" s="95" t="s">
        <v>599</v>
      </c>
      <c r="E97" s="94"/>
      <c r="F97" s="94" t="s">
        <v>356</v>
      </c>
    </row>
    <row r="98" spans="1:7" x14ac:dyDescent="0.3">
      <c r="A98" s="17" t="s">
        <v>134</v>
      </c>
      <c r="B98" s="110">
        <v>2</v>
      </c>
      <c r="C98" s="94"/>
      <c r="D98" s="95"/>
      <c r="E98" s="94"/>
      <c r="F98" s="94"/>
    </row>
    <row r="99" spans="1:7" ht="66.75" x14ac:dyDescent="0.35">
      <c r="A99" s="46" t="s">
        <v>193</v>
      </c>
      <c r="B99" s="110">
        <v>0</v>
      </c>
      <c r="C99" s="120">
        <f>IF(B99=0, -5, "0")</f>
        <v>-5</v>
      </c>
      <c r="D99" s="156" t="s">
        <v>600</v>
      </c>
      <c r="E99" s="95" t="s">
        <v>601</v>
      </c>
      <c r="F99" s="94" t="s">
        <v>356</v>
      </c>
    </row>
    <row r="100" spans="1:7" ht="18" x14ac:dyDescent="0.35">
      <c r="A100" s="45" t="s">
        <v>297</v>
      </c>
      <c r="B100" s="110">
        <v>2</v>
      </c>
      <c r="C100" s="120" t="str">
        <f>IF(B100=0, -5, "0")</f>
        <v>0</v>
      </c>
      <c r="D100" s="95"/>
      <c r="E100" s="94"/>
      <c r="F100" s="94"/>
    </row>
    <row r="101" spans="1:7" ht="66" x14ac:dyDescent="0.3">
      <c r="A101" s="51" t="s">
        <v>232</v>
      </c>
      <c r="B101" s="110">
        <v>1</v>
      </c>
      <c r="C101" s="94"/>
      <c r="D101" s="95" t="s">
        <v>639</v>
      </c>
      <c r="E101" s="94"/>
      <c r="F101" s="94" t="s">
        <v>356</v>
      </c>
    </row>
    <row r="102" spans="1:7" x14ac:dyDescent="0.3">
      <c r="A102" s="337" t="s">
        <v>36</v>
      </c>
      <c r="B102" s="338"/>
      <c r="C102" s="339"/>
      <c r="D102" s="244">
        <f>SUM(B88:C101)</f>
        <v>13</v>
      </c>
    </row>
    <row r="103" spans="1:7" x14ac:dyDescent="0.3">
      <c r="A103" s="337" t="s">
        <v>295</v>
      </c>
      <c r="B103" s="338"/>
      <c r="C103" s="339"/>
      <c r="D103" s="33">
        <f>D102/(COUNT(B88:C101)*2)</f>
        <v>0.4642857142857143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1</v>
      </c>
      <c r="C107" s="101"/>
      <c r="D107" s="156" t="s">
        <v>455</v>
      </c>
      <c r="E107" s="94"/>
      <c r="F107" s="94" t="s">
        <v>357</v>
      </c>
      <c r="G107" s="126"/>
    </row>
    <row r="108" spans="1:7" s="22" customFormat="1" ht="33" x14ac:dyDescent="0.4">
      <c r="A108" s="17" t="s">
        <v>184</v>
      </c>
      <c r="B108" s="110">
        <v>1</v>
      </c>
      <c r="C108" s="101"/>
      <c r="D108" s="156" t="s">
        <v>496</v>
      </c>
      <c r="E108" s="94"/>
      <c r="F108" s="94" t="s">
        <v>357</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602</v>
      </c>
      <c r="E112" s="94"/>
      <c r="F112" s="94"/>
      <c r="G112" s="126"/>
    </row>
    <row r="113" spans="1:7" s="22" customFormat="1" ht="99" x14ac:dyDescent="0.3">
      <c r="A113" s="21" t="s">
        <v>165</v>
      </c>
      <c r="B113" s="110">
        <v>0</v>
      </c>
      <c r="C113" s="94"/>
      <c r="D113" s="156" t="s">
        <v>603</v>
      </c>
      <c r="E113" s="95" t="s">
        <v>604</v>
      </c>
      <c r="F113" s="94" t="s">
        <v>357</v>
      </c>
      <c r="G113" s="126"/>
    </row>
    <row r="114" spans="1:7" s="22" customFormat="1" x14ac:dyDescent="0.3">
      <c r="A114" s="65" t="s">
        <v>282</v>
      </c>
      <c r="B114" s="110">
        <v>2</v>
      </c>
      <c r="C114" s="94"/>
      <c r="D114" s="95"/>
      <c r="E114" s="94"/>
      <c r="F114" s="94"/>
      <c r="G114" s="126"/>
    </row>
    <row r="115" spans="1:7" s="22" customFormat="1" ht="66.75" x14ac:dyDescent="0.35">
      <c r="A115" s="46" t="s">
        <v>312</v>
      </c>
      <c r="B115" s="110">
        <v>2</v>
      </c>
      <c r="C115" s="120" t="str">
        <f>IF(B115=0, -5, "0")</f>
        <v>0</v>
      </c>
      <c r="D115" s="95" t="s">
        <v>605</v>
      </c>
      <c r="E115" s="94"/>
      <c r="F115" s="94"/>
      <c r="G115" s="126"/>
    </row>
    <row r="116" spans="1:7" s="22" customFormat="1" ht="18" x14ac:dyDescent="0.35">
      <c r="A116" s="46" t="s">
        <v>317</v>
      </c>
      <c r="B116" s="110">
        <v>2</v>
      </c>
      <c r="C116" s="120" t="str">
        <f>IF(B116=0, -5, "0")</f>
        <v>0</v>
      </c>
      <c r="D116" s="95"/>
      <c r="E116" s="94"/>
      <c r="F116" s="94"/>
      <c r="G116" s="126"/>
    </row>
    <row r="117" spans="1:7" s="22" customFormat="1" ht="56.25" customHeight="1" x14ac:dyDescent="0.3">
      <c r="A117" s="51" t="s">
        <v>232</v>
      </c>
      <c r="B117" s="110">
        <v>1</v>
      </c>
      <c r="C117" s="94"/>
      <c r="D117" s="156" t="s">
        <v>606</v>
      </c>
      <c r="E117" s="94"/>
      <c r="F117" s="94" t="s">
        <v>356</v>
      </c>
      <c r="G117" s="126"/>
    </row>
    <row r="118" spans="1:7" s="22" customFormat="1" x14ac:dyDescent="0.3">
      <c r="A118" s="337" t="s">
        <v>36</v>
      </c>
      <c r="B118" s="338"/>
      <c r="C118" s="339"/>
      <c r="D118" s="244">
        <f>SUM(B107:C117)</f>
        <v>17</v>
      </c>
      <c r="E118" s="13"/>
      <c r="F118" s="13"/>
      <c r="G118" s="126"/>
    </row>
    <row r="119" spans="1:7" s="22" customFormat="1" x14ac:dyDescent="0.3">
      <c r="A119" s="337" t="s">
        <v>295</v>
      </c>
      <c r="B119" s="338"/>
      <c r="C119" s="339"/>
      <c r="D119" s="33">
        <f>D118/(COUNT(B107:C117)*2)</f>
        <v>0.77272727272727271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3" x14ac:dyDescent="0.3">
      <c r="A122" s="44" t="s">
        <v>275</v>
      </c>
      <c r="B122" s="111">
        <v>2</v>
      </c>
      <c r="C122" s="94"/>
      <c r="D122" s="113" t="s">
        <v>607</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95" t="s">
        <v>609</v>
      </c>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472</v>
      </c>
      <c r="E129" s="95"/>
      <c r="F129" s="94" t="s">
        <v>357</v>
      </c>
    </row>
    <row r="130" spans="1:7" ht="36" x14ac:dyDescent="0.35">
      <c r="A130" s="43" t="s">
        <v>194</v>
      </c>
      <c r="B130" s="111">
        <v>2</v>
      </c>
      <c r="C130" s="120" t="str">
        <f>IF(B130=0, -5, "0")</f>
        <v>0</v>
      </c>
      <c r="D130" s="123" t="s">
        <v>610</v>
      </c>
      <c r="E130" s="95"/>
      <c r="F130" s="94"/>
    </row>
    <row r="131" spans="1:7" x14ac:dyDescent="0.3">
      <c r="A131" s="23" t="s">
        <v>276</v>
      </c>
      <c r="B131" s="111">
        <v>1</v>
      </c>
      <c r="C131" s="121"/>
      <c r="D131" s="95" t="s">
        <v>608</v>
      </c>
      <c r="E131" s="95"/>
      <c r="F131" s="94" t="s">
        <v>357</v>
      </c>
    </row>
    <row r="132" spans="1:7" ht="18" x14ac:dyDescent="0.35">
      <c r="A132" s="45" t="s">
        <v>317</v>
      </c>
      <c r="B132" s="111">
        <v>2</v>
      </c>
      <c r="C132" s="120" t="str">
        <f>IF(B132=0, -5, "0")</f>
        <v>0</v>
      </c>
      <c r="D132" s="107"/>
      <c r="E132" s="102"/>
      <c r="F132" s="94"/>
    </row>
    <row r="133" spans="1:7" x14ac:dyDescent="0.3">
      <c r="A133" s="337" t="s">
        <v>36</v>
      </c>
      <c r="B133" s="338"/>
      <c r="C133" s="339"/>
      <c r="D133" s="244">
        <f>SUM(B122:C132)</f>
        <v>18</v>
      </c>
    </row>
    <row r="134" spans="1:7" x14ac:dyDescent="0.3">
      <c r="A134" s="337" t="s">
        <v>295</v>
      </c>
      <c r="B134" s="338"/>
      <c r="C134" s="339"/>
      <c r="D134" s="32">
        <f>D133/(COUNT(B122:C132)*2)</f>
        <v>0.9</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4">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640</v>
      </c>
      <c r="E155" s="94"/>
      <c r="F155" s="94" t="s">
        <v>357</v>
      </c>
    </row>
    <row r="156" spans="1:7" ht="50.25" x14ac:dyDescent="0.35">
      <c r="A156" s="40" t="s">
        <v>307</v>
      </c>
      <c r="B156" s="94">
        <v>0</v>
      </c>
      <c r="C156" s="120">
        <f>IF(B156=0, -5, "0")</f>
        <v>-5</v>
      </c>
      <c r="D156" s="156" t="s">
        <v>641</v>
      </c>
      <c r="E156" s="95" t="s">
        <v>611</v>
      </c>
      <c r="F156" s="94" t="s">
        <v>356</v>
      </c>
    </row>
    <row r="157" spans="1:7" ht="18" x14ac:dyDescent="0.35">
      <c r="A157" s="40" t="s">
        <v>308</v>
      </c>
      <c r="B157" s="94">
        <v>2</v>
      </c>
      <c r="C157" s="120" t="str">
        <f>IF(B157=0, -5, "0")</f>
        <v>0</v>
      </c>
      <c r="D157" s="95"/>
      <c r="E157" s="94"/>
      <c r="F157" s="94"/>
    </row>
    <row r="158" spans="1:7" ht="33" x14ac:dyDescent="0.3">
      <c r="A158" s="76" t="s">
        <v>196</v>
      </c>
      <c r="B158" s="94">
        <v>1</v>
      </c>
      <c r="C158" s="94"/>
      <c r="D158" s="129" t="s">
        <v>612</v>
      </c>
      <c r="E158" s="94"/>
      <c r="F158" s="94" t="s">
        <v>357</v>
      </c>
    </row>
    <row r="159" spans="1:7" ht="33" x14ac:dyDescent="0.3">
      <c r="A159" s="75" t="s">
        <v>321</v>
      </c>
      <c r="B159" s="94">
        <v>1</v>
      </c>
      <c r="C159" s="94"/>
      <c r="D159" s="129" t="s">
        <v>613</v>
      </c>
      <c r="E159" s="94"/>
      <c r="F159" s="94" t="s">
        <v>356</v>
      </c>
    </row>
    <row r="160" spans="1:7" x14ac:dyDescent="0.3">
      <c r="A160" s="75" t="s">
        <v>164</v>
      </c>
      <c r="B160" s="94">
        <v>2</v>
      </c>
      <c r="C160" s="94"/>
      <c r="D160" s="118"/>
      <c r="E160" s="94"/>
      <c r="F160" s="94"/>
    </row>
    <row r="161" spans="1:7" x14ac:dyDescent="0.3">
      <c r="A161" s="337" t="s">
        <v>36</v>
      </c>
      <c r="B161" s="342"/>
      <c r="C161" s="343"/>
      <c r="D161" s="245">
        <f>SUM(B153:C160)</f>
        <v>6</v>
      </c>
    </row>
    <row r="162" spans="1:7" x14ac:dyDescent="0.3">
      <c r="A162" s="337" t="s">
        <v>295</v>
      </c>
      <c r="B162" s="338"/>
      <c r="C162" s="339"/>
      <c r="D162" s="33">
        <f>D161/(COUNT(B153:C160)*2)</f>
        <v>0.33333333333333331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9.75" customHeight="1" x14ac:dyDescent="0.3">
      <c r="A167" s="44" t="s">
        <v>215</v>
      </c>
      <c r="B167" s="94">
        <v>1</v>
      </c>
      <c r="C167" s="94"/>
      <c r="D167" s="156" t="s">
        <v>614</v>
      </c>
      <c r="E167" s="94"/>
      <c r="F167" s="94" t="s">
        <v>357</v>
      </c>
    </row>
    <row r="168" spans="1:7" x14ac:dyDescent="0.3">
      <c r="A168" s="17" t="s">
        <v>86</v>
      </c>
      <c r="B168" s="94">
        <v>2</v>
      </c>
      <c r="C168" s="94"/>
      <c r="D168" s="94"/>
      <c r="E168" s="95"/>
      <c r="F168" s="94"/>
    </row>
    <row r="169" spans="1:7" x14ac:dyDescent="0.3">
      <c r="A169" s="337" t="s">
        <v>36</v>
      </c>
      <c r="B169" s="338"/>
      <c r="C169" s="339"/>
      <c r="D169" s="244">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ht="49.5" x14ac:dyDescent="0.3">
      <c r="A174" s="17" t="s">
        <v>87</v>
      </c>
      <c r="B174" s="94">
        <v>1</v>
      </c>
      <c r="C174" s="94"/>
      <c r="D174" s="156" t="s">
        <v>615</v>
      </c>
      <c r="E174" s="94"/>
      <c r="F174" s="94" t="s">
        <v>356</v>
      </c>
    </row>
    <row r="175" spans="1:7" ht="33" x14ac:dyDescent="0.3">
      <c r="A175" s="44" t="s">
        <v>197</v>
      </c>
      <c r="B175" s="94">
        <v>1</v>
      </c>
      <c r="C175" s="94"/>
      <c r="D175" s="95" t="s">
        <v>616</v>
      </c>
      <c r="E175" s="94"/>
      <c r="F175" s="94" t="s">
        <v>356</v>
      </c>
    </row>
    <row r="176" spans="1:7" x14ac:dyDescent="0.3">
      <c r="A176" s="17" t="s">
        <v>150</v>
      </c>
      <c r="B176" s="94">
        <v>2</v>
      </c>
      <c r="C176" s="94"/>
      <c r="D176" s="95"/>
      <c r="E176" s="95"/>
      <c r="F176" s="94"/>
    </row>
    <row r="177" spans="1:7" x14ac:dyDescent="0.3">
      <c r="A177" s="337" t="s">
        <v>36</v>
      </c>
      <c r="B177" s="338"/>
      <c r="C177" s="339"/>
      <c r="D177" s="244">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1</v>
      </c>
      <c r="C181" s="94"/>
      <c r="D181" s="113" t="s">
        <v>617</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t="s">
        <v>32</v>
      </c>
      <c r="C184" s="94"/>
      <c r="D184" s="95"/>
      <c r="E184" s="94"/>
      <c r="F184" s="94"/>
    </row>
    <row r="185" spans="1:7" x14ac:dyDescent="0.3">
      <c r="A185" s="17" t="s">
        <v>309</v>
      </c>
      <c r="B185" s="94">
        <v>2</v>
      </c>
      <c r="C185" s="94"/>
      <c r="D185" s="95"/>
      <c r="E185" s="94"/>
      <c r="F185" s="94"/>
    </row>
    <row r="186" spans="1:7" x14ac:dyDescent="0.3">
      <c r="A186" s="337" t="s">
        <v>36</v>
      </c>
      <c r="B186" s="338"/>
      <c r="C186" s="339"/>
      <c r="D186" s="244">
        <f>SUM(B181:C185)</f>
        <v>7</v>
      </c>
    </row>
    <row r="187" spans="1:7" x14ac:dyDescent="0.3">
      <c r="A187" s="337" t="s">
        <v>295</v>
      </c>
      <c r="B187" s="338"/>
      <c r="C187" s="339"/>
      <c r="D187" s="33">
        <f>D186/(COUNT(B181:C185)*2)</f>
        <v>0.875</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50" t="s">
        <v>371</v>
      </c>
      <c r="B190" s="94">
        <v>1</v>
      </c>
      <c r="C190" s="94"/>
      <c r="D190" s="95" t="s">
        <v>642</v>
      </c>
      <c r="E190" s="94"/>
      <c r="F190" s="94" t="s">
        <v>357</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3</v>
      </c>
    </row>
    <row r="195" spans="1:6" x14ac:dyDescent="0.3">
      <c r="A195" s="337" t="s">
        <v>295</v>
      </c>
      <c r="B195" s="338"/>
      <c r="C195" s="339"/>
      <c r="D195" s="33">
        <f>D194/(COUNT(B190:C193)*2)</f>
        <v>0.75</v>
      </c>
    </row>
    <row r="197" spans="1:6" ht="18" x14ac:dyDescent="0.35">
      <c r="A197" s="64" t="s">
        <v>246</v>
      </c>
      <c r="B197" s="63"/>
      <c r="C197" s="63"/>
      <c r="D197" s="294">
        <f>E197/F197</f>
        <v>0.37931034482758619</v>
      </c>
      <c r="E197" s="299">
        <f>COUNTIF('A3 Technique'!F17:F193,"ok")</f>
        <v>11</v>
      </c>
      <c r="F197" s="299">
        <f>COUNTA('A3 Technique'!F17:F193)</f>
        <v>29</v>
      </c>
    </row>
    <row r="198" spans="1:6" ht="22.5" x14ac:dyDescent="0.3">
      <c r="A198" s="35" t="s">
        <v>322</v>
      </c>
      <c r="B198" s="36"/>
      <c r="C198" s="37"/>
      <c r="D198" s="38">
        <f>SUM(D194,D186,D177,D169,D161,D63,D52,D33,D22,D118,D149,D133,D102,D84,D42)</f>
        <v>152</v>
      </c>
    </row>
    <row r="199" spans="1:6" ht="22.5" x14ac:dyDescent="0.3">
      <c r="A199" s="35" t="s">
        <v>323</v>
      </c>
      <c r="B199" s="36"/>
      <c r="C199" s="37"/>
      <c r="D199" s="39">
        <f>D198/(COUNT(B190:C193,B181:C185,B173:C176,B165:C168,B153:C160,B56:C62,B46:C51,B26:C32,B17:C21,B107:C117,B137:C148,B122:C132,B88:C101,B67:C83,B37:C41)*2)</f>
        <v>0.74509803921568629</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rowBreaks count="1" manualBreakCount="1">
    <brk id="65" max="5" man="1"/>
  </rowBreaks>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2018-02-22T14:54:44Z</cp:lastPrinted>
  <dcterms:created xsi:type="dcterms:W3CDTF">2015-10-03T07:44:26Z</dcterms:created>
  <dcterms:modified xsi:type="dcterms:W3CDTF">2019-03-05T22:08:44Z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