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DIA_QLC\DESKTOP_DIA_QLC\Rapports en cours\"/>
    </mc:Choice>
  </mc:AlternateContent>
  <bookViews>
    <workbookView xWindow="-120" yWindow="-120" windowWidth="20730" windowHeight="11160" tabRatio="916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12" i="29" l="1"/>
  <c r="D714" i="48" l="1"/>
  <c r="D715" i="48"/>
  <c r="D711" i="48"/>
  <c r="D712" i="48" s="1"/>
  <c r="D704" i="48"/>
  <c r="D705" i="48" s="1"/>
  <c r="D690" i="48"/>
  <c r="D691" i="48"/>
  <c r="D640" i="48"/>
  <c r="D630" i="48"/>
  <c r="D616" i="48"/>
  <c r="D617" i="48" s="1"/>
  <c r="D599" i="48"/>
  <c r="D600" i="48"/>
  <c r="D596" i="48"/>
  <c r="D597" i="48"/>
  <c r="D578" i="48"/>
  <c r="D579" i="48"/>
  <c r="D59" i="45"/>
  <c r="D517" i="44"/>
  <c r="D129" i="44"/>
  <c r="B10" i="47" l="1"/>
  <c r="B9" i="47"/>
  <c r="B8" i="47"/>
  <c r="B10" i="45"/>
  <c r="B9" i="45"/>
  <c r="B8" i="45"/>
  <c r="E710" i="48"/>
  <c r="E657" i="48"/>
  <c r="E43" i="48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A694" i="48"/>
  <c r="C684" i="48"/>
  <c r="C677" i="48"/>
  <c r="C672" i="48"/>
  <c r="A666" i="48"/>
  <c r="C654" i="48"/>
  <c r="C648" i="48"/>
  <c r="C646" i="48"/>
  <c r="C634" i="48"/>
  <c r="D639" i="48" s="1"/>
  <c r="C628" i="48"/>
  <c r="C627" i="48"/>
  <c r="C621" i="48"/>
  <c r="D629" i="48" s="1"/>
  <c r="C615" i="48"/>
  <c r="C612" i="48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D385" i="48"/>
  <c r="D386" i="48" s="1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D199" i="48" s="1"/>
  <c r="D200" i="48" s="1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261" i="48" l="1"/>
  <c r="D223" i="48"/>
  <c r="D224" i="48" s="1"/>
  <c r="D339" i="48"/>
  <c r="D340" i="48" s="1"/>
  <c r="D710" i="48"/>
  <c r="B710" i="48" s="1"/>
  <c r="D689" i="48"/>
  <c r="B689" i="48" s="1"/>
  <c r="B102" i="29" s="1"/>
  <c r="D657" i="48"/>
  <c r="B657" i="48" s="1"/>
  <c r="D658" i="48" s="1"/>
  <c r="D659" i="48" s="1"/>
  <c r="B91" i="29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244" i="48" s="1"/>
  <c r="D245" i="48" s="1"/>
  <c r="B56" i="29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D420" i="48"/>
  <c r="C124" i="44"/>
  <c r="C96" i="44"/>
  <c r="D661" i="48" l="1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B36" i="29" s="1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D165" i="47" s="1"/>
  <c r="D166" i="47" s="1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D79" i="45" s="1"/>
  <c r="D80" i="45" s="1"/>
  <c r="C76" i="45"/>
  <c r="C72" i="45"/>
  <c r="C67" i="45"/>
  <c r="D68" i="45" s="1"/>
  <c r="D69" i="45" s="1"/>
  <c r="C57" i="45"/>
  <c r="C55" i="45"/>
  <c r="C52" i="45"/>
  <c r="C51" i="45"/>
  <c r="C50" i="45"/>
  <c r="D58" i="45" s="1"/>
  <c r="C37" i="45"/>
  <c r="D42" i="45" s="1"/>
  <c r="D43" i="45" s="1"/>
  <c r="C26" i="45"/>
  <c r="D33" i="45" s="1"/>
  <c r="D34" i="45" s="1"/>
  <c r="D22" i="45"/>
  <c r="D23" i="45" s="1"/>
  <c r="A7" i="45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D385" i="44" s="1"/>
  <c r="D386" i="44" s="1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134" i="45" l="1"/>
  <c r="D135" i="45" s="1"/>
  <c r="D556" i="44"/>
  <c r="D557" i="44" s="1"/>
  <c r="D596" i="44"/>
  <c r="D597" i="44" s="1"/>
  <c r="D578" i="44"/>
  <c r="D100" i="45"/>
  <c r="D101" i="45" s="1"/>
  <c r="D58" i="47"/>
  <c r="D59" i="47" s="1"/>
  <c r="D134" i="47"/>
  <c r="D135" i="47" s="1"/>
  <c r="D118" i="47"/>
  <c r="D119" i="47" s="1"/>
  <c r="D44" i="44"/>
  <c r="D182" i="44"/>
  <c r="B12" i="48"/>
  <c r="B31" i="29"/>
  <c r="B25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D211" i="47"/>
  <c r="D658" i="44"/>
  <c r="D659" i="44" s="1"/>
  <c r="D241" i="44"/>
  <c r="D242" i="44" s="1"/>
  <c r="D296" i="44"/>
  <c r="D297" i="44" s="1"/>
  <c r="D420" i="44"/>
  <c r="D467" i="44"/>
  <c r="D468" i="44" s="1"/>
  <c r="D690" i="44"/>
  <c r="D711" i="44"/>
  <c r="D515" i="44"/>
  <c r="B515" i="44" s="1"/>
  <c r="D516" i="44" s="1"/>
  <c r="B80" i="29" s="1"/>
  <c r="D362" i="44"/>
  <c r="D363" i="44" s="1"/>
  <c r="D127" i="44"/>
  <c r="B127" i="44" s="1"/>
  <c r="D128" i="44" s="1"/>
  <c r="B45" i="29" s="1"/>
  <c r="D714" i="44" l="1"/>
  <c r="D715" i="44" s="1"/>
  <c r="B106" i="29" s="1"/>
  <c r="D712" i="44"/>
  <c r="D691" i="44"/>
  <c r="B101" i="29" s="1"/>
  <c r="D423" i="44"/>
  <c r="D424" i="44" s="1"/>
  <c r="B70" i="29" s="1"/>
  <c r="D421" i="44"/>
  <c r="D183" i="44"/>
  <c r="B50" i="29" s="1"/>
  <c r="D47" i="44"/>
  <c r="D48" i="44" s="1"/>
  <c r="B40" i="29" s="1"/>
  <c r="D45" i="44"/>
  <c r="D599" i="44"/>
  <c r="D600" i="44" s="1"/>
  <c r="D579" i="44"/>
  <c r="D214" i="47"/>
  <c r="D215" i="47" s="1"/>
  <c r="B11" i="47" s="1"/>
  <c r="D717" i="44"/>
  <c r="B35" i="29" s="1"/>
  <c r="D214" i="45"/>
  <c r="D215" i="45" s="1"/>
  <c r="B111" i="29" s="1"/>
  <c r="D244" i="44"/>
  <c r="D661" i="44"/>
  <c r="D299" i="44"/>
  <c r="D559" i="44"/>
  <c r="D470" i="44"/>
  <c r="D365" i="44"/>
  <c r="D662" i="44" l="1"/>
  <c r="B95" i="29" s="1"/>
  <c r="D471" i="44"/>
  <c r="B75" i="29" s="1"/>
  <c r="D366" i="44"/>
  <c r="B65" i="29" s="1"/>
  <c r="D300" i="44"/>
  <c r="B60" i="29" s="1"/>
  <c r="D245" i="44"/>
  <c r="B55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<sst xmlns="http://schemas.openxmlformats.org/spreadsheetml/2006/main" count="2626" uniqueCount="529">
  <si>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</si>
  <si>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</si>
  <si>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</si>
  <si>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</si>
  <si>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</si>
  <si>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</si>
  <si>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</si>
  <si>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</si>
  <si>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</si>
  <si>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</si>
  <si>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</si>
  <si>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</si>
  <si>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</si>
  <si>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</si>
  <si>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</si>
  <si>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</si>
  <si>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</si>
  <si>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</si>
  <si>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</si>
  <si>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</si>
  <si>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</si>
  <si>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</si>
  <si>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</si>
  <si>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</si>
  <si>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</si>
  <si>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</si>
  <si>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</si>
  <si>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</si>
  <si>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</si>
  <si>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</si>
  <si>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</si>
  <si>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</si>
  <si>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</si>
  <si>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</si>
  <si>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</si>
  <si>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</si>
  <si>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</si>
  <si>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</si>
  <si>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</si>
  <si>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</si>
  <si>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</si>
  <si>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</si>
  <si>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</si>
  <si>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</si>
  <si>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</si>
  <si>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</si>
  <si>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</si>
  <si>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</si>
  <si>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</si>
  <si>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</si>
  <si>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</si>
  <si>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</si>
  <si>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</si>
  <si>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</si>
  <si>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</si>
  <si>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</si>
  <si>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</si>
  <si>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</si>
  <si>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</si>
  <si>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</si>
  <si>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</si>
  <si>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</si>
  <si>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</si>
  <si>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</si>
  <si>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</si>
  <si>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</si>
  <si>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</si>
  <si>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</si>
  <si>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</si>
  <si>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</si>
  <si>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</si>
  <si>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</si>
  <si>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</si>
  <si>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</si>
  <si>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</si>
  <si>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</si>
  <si>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</si>
  <si>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</si>
  <si>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</si>
  <si>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</si>
  <si>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</si>
  <si>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</si>
  <si>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</si>
  <si>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</si>
  <si>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</si>
  <si>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</si>
  <si>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</si>
  <si>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</si>
  <si>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</si>
  <si>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</si>
  <si>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</si>
  <si>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</si>
  <si>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</si>
  <si>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</si>
  <si>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</si>
  <si>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</si>
  <si>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</si>
  <si>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</si>
  <si>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</si>
  <si>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</si>
  <si>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</si>
  <si>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</si>
  <si>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</si>
  <si>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</si>
  <si>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</si>
  <si>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</si>
  <si>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</si>
  <si>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</si>
  <si>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</si>
  <si>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</si>
  <si>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</si>
  <si>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</si>
  <si>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</si>
  <si>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</si>
  <si>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</si>
  <si>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</si>
  <si>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</si>
  <si>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</si>
  <si>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</si>
  <si>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</si>
  <si>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</si>
  <si>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</si>
  <si>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</si>
  <si>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</si>
  <si>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</si>
  <si>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</si>
  <si>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</si>
  <si>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</si>
  <si>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</si>
  <si>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</si>
  <si>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</si>
  <si>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</si>
  <si>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</si>
  <si>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</si>
  <si>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</si>
  <si>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</si>
  <si>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</si>
  <si>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</si>
  <si>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</si>
  <si>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</si>
  <si>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</si>
  <si>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</si>
  <si>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</si>
  <si>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</si>
  <si>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</si>
  <si>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</si>
  <si>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</si>
  <si>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</si>
  <si>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</si>
  <si>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</si>
  <si>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</si>
  <si>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</si>
  <si>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</si>
  <si>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</si>
  <si>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</si>
  <si>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</si>
  <si>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</si>
  <si>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</si>
  <si>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</si>
  <si>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</si>
  <si>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</si>
  <si>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</si>
  <si>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</si>
  <si>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</si>
  <si>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</si>
  <si>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</si>
  <si>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</si>
  <si>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</si>
  <si>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</si>
  <si>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</si>
  <si>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</si>
  <si>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</si>
  <si>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</si>
  <si>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</si>
  <si>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</si>
  <si>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</si>
  <si>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</si>
  <si>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</si>
  <si>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</si>
  <si>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</si>
  <si>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</si>
  <si>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</si>
  <si>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</si>
  <si>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</si>
  <si>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</si>
  <si>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</si>
  <si>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</si>
  <si>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</si>
  <si>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</si>
  <si>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</si>
  <si>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</si>
  <si>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</si>
  <si>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</si>
  <si>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</si>
  <si>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</si>
  <si>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</si>
  <si>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</si>
  <si>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</si>
  <si>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</si>
  <si>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</si>
  <si>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</si>
  <si>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</si>
  <si>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</si>
  <si>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</si>
  <si>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</si>
  <si>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</si>
  <si>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</si>
  <si>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</si>
  <si>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</si>
  <si>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</si>
  <si>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</si>
  <si>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</si>
  <si>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</si>
  <si>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</si>
  <si>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</si>
  <si>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</si>
  <si>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</si>
  <si>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</si>
  <si>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</si>
  <si>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</si>
  <si>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</si>
  <si>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</si>
  <si>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</si>
  <si>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</si>
  <si>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</si>
  <si>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</si>
  <si>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</si>
  <si>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</si>
  <si>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</si>
  <si>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</si>
  <si>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</si>
  <si>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</si>
  <si>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</si>
  <si>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</si>
  <si>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</si>
  <si>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</si>
  <si>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</si>
  <si>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</si>
  <si>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</si>
  <si>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</si>
  <si>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</si>
  <si>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</si>
  <si>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</si>
  <si>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</si>
  <si>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</si>
  <si>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</si>
  <si>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</si>
  <si>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</si>
  <si>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</si>
  <si>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</si>
  <si>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</si>
  <si>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</si>
  <si>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</si>
  <si>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</si>
  <si>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</si>
  <si>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</si>
  <si>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</si>
  <si>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</si>
  <si>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</si>
  <si>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</si>
  <si>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</si>
  <si>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</si>
  <si>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</si>
  <si>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</si>
  <si>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</si>
  <si>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</si>
  <si>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</si>
  <si>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</si>
  <si>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</si>
  <si>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</si>
  <si>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</si>
  <si>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</si>
  <si>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</si>
  <si>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</si>
  <si>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</si>
  <si>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</si>
  <si>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</si>
  <si>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</si>
  <si>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</si>
  <si>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</si>
  <si>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</si>
  <si>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</si>
  <si>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</si>
  <si>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</si>
  <si>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</si>
  <si>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</si>
  <si>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</si>
  <si>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</si>
  <si>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</si>
  <si>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</si>
  <si>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</si>
  <si>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</si>
  <si>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</si>
  <si>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</si>
  <si>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</si>
  <si>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</si>
  <si>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</si>
  <si>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</si>
  <si>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</si>
  <si>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</si>
  <si>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</si>
  <si>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</si>
  <si>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</si>
  <si>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</si>
  <si>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</si>
  <si>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</si>
  <si>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</si>
  <si>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</si>
  <si>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</si>
  <si>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</si>
  <si>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</si>
  <si>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</si>
  <si>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</si>
  <si>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</si>
  <si>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</si>
  <si>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</si>
  <si>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</si>
  <si>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</si>
  <si>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</si>
  <si>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</si>
  <si>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</si>
  <si>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</si>
  <si>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</si>
  <si>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</si>
  <si>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</si>
  <si>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</si>
  <si>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</si>
  <si>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</si>
  <si>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</si>
  <si>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</si>
  <si>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</si>
  <si>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</si>
  <si>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</si>
  <si>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</si>
  <si>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</si>
  <si>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</si>
  <si>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</si>
  <si>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</si>
  <si>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</si>
  <si>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</si>
  <si>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</si>
  <si>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</si>
  <si>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</si>
  <si>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</si>
  <si>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</si>
  <si>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</si>
  <si>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</si>
  <si>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</si>
  <si>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</si>
  <si>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</si>
  <si>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</si>
  <si>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</si>
  <si>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</si>
  <si>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</si>
  <si>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</si>
  <si>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</si>
  <si>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</si>
  <si>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</si>
  <si>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</si>
  <si>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</si>
  <si>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</si>
  <si>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</si>
  <si>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</si>
  <si>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</si>
  <si>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</si>
  <si>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</si>
  <si>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</si>
  <si>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</si>
  <si>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</si>
  <si>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</si>
  <si>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</si>
  <si>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</si>
  <si>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</si>
  <si>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</si>
  <si>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</si>
  <si>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</si>
  <si>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</si>
  <si>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</si>
  <si>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</si>
  <si>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</si>
  <si>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</si>
  <si>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</si>
  <si>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</si>
  <si>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</si>
  <si>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</si>
  <si>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</si>
  <si>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</si>
  <si>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</si>
  <si>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</si>
  <si>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</si>
  <si>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</si>
  <si>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</si>
  <si>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</si>
  <si>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</si>
  <si>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</si>
  <si>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</si>
  <si>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</si>
  <si>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</si>
  <si>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</si>
  <si>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</si>
  <si>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</si>
  <si>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</si>
  <si>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</si>
  <si>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</si>
  <si>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</si>
  <si>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</si>
  <si>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</si>
  <si>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</si>
  <si>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</si>
  <si>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</si>
  <si>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</si>
  <si>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</si>
  <si>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</si>
  <si>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</si>
  <si>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</si>
  <si>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</si>
  <si>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</si>
  <si>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</si>
  <si>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</si>
  <si>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</si>
  <si>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</si>
  <si>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</si>
  <si>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</si>
  <si>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</si>
  <si>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</si>
  <si>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</si>
  <si>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</si>
  <si>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</si>
  <si>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</si>
  <si>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</si>
  <si>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</si>
  <si>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</si>
  <si>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</si>
  <si>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</si>
  <si>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</si>
  <si>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</si>
  <si>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</si>
  <si>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</si>
  <si>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</si>
  <si>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</si>
  <si>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</si>
  <si>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</si>
  <si>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</si>
  <si>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</si>
  <si>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</si>
  <si>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</si>
  <si>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</si>
  <si>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</si>
  <si>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</si>
  <si>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</si>
  <si>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</si>
  <si>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</si>
  <si>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</si>
  <si>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</si>
  <si>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</si>
  <si>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</si>
  <si>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</si>
  <si>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</si>
  <si>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</si>
  <si>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</si>
  <si>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</si>
  <si>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</si>
  <si>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</si>
  <si>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</si>
  <si>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</si>
  <si>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Etat des élements de sockage</t>
  </si>
  <si>
    <t>CM Jammel</t>
  </si>
  <si>
    <t>M Dhia Mechlaoui</t>
  </si>
  <si>
    <t>Propre.</t>
  </si>
  <si>
    <t>Aviser le fournisseur (SOPRAL) et le service qualité  sur cette écart.</t>
  </si>
  <si>
    <t>Le pain allégé (vendu dans le magasin) ne figure pas sur la fiche de suivi du contrôle des poids des produits finis.</t>
  </si>
  <si>
    <t>Veuillez avertir le relais métier sur cette écart.</t>
  </si>
  <si>
    <t xml:space="preserve">L’étiquetage des produits du fournisseur (Najari frères) n’était pas conforme, le nom du fabricant ne figure pas sur les paquets:
Sablé vanille
Gourmandise panache
Cookies amande
Coquillage rond
</t>
  </si>
  <si>
    <t>L'opératrice portait des boucles d'oreilles.</t>
  </si>
  <si>
    <t>Interdire le port des bijoux et accessoires.</t>
  </si>
  <si>
    <t>Accorder plus d'attention lors de l'enregistrement des données de traçabilité.
Réaliser des tests de traçabilité avec les employés du rayon.</t>
  </si>
  <si>
    <t>Directeur magasin (M Chakib), chef rayon PFT (M Houssem), et employés professionnels</t>
  </si>
  <si>
    <t>Procédure de contrôle à la réception respectée, le réceptionniste à envoyé un e-mail de refus des yaourts réceptionnés (Délice, température des produits non conforme) auprès de service qualité mais sans aucune réponse.</t>
  </si>
  <si>
    <t xml:space="preserve">Non-conformité du poids de deux baguettes mesurées sur 3:
Pain au son1: 194g&lt;195g
Pain au son2: 188g&lt;195g
Pain complet: 226g, conforme.
</t>
  </si>
  <si>
    <t>Envoyer une réclamation au fournisseur Najari frères.</t>
  </si>
  <si>
    <t>Nous avons constaté une défaillance de traçabilité pour l'article (poulet rôti) réceptionné le 11/09/19, lot: 25319:
Les données inscrites sur le cadencier et la fiche de traçabilité ne correspondent pas:
Traçabilité: 12 pièces
Cadencier: 6 pièces
Après la vérification du hit-parade (vente), le nombre de pièces vendues était de 12 pièces alors que la quantité réceptionnée était de 16 pièces, il y a manque de 4 pièces.</t>
  </si>
  <si>
    <t xml:space="preserve">Hausse de la T° à cœur des produits exposés (ex: T° à cœur du fromage Kaiser était à 7°C&gt;4°C).
Nous avons constaté également une élévation de la T° de stockage du meuble (12°C).
</t>
  </si>
  <si>
    <t>Veuillez renforcer le contrôle des températures à cœur des produits exposés ainsi que les températures de stockage des meubles.</t>
  </si>
  <si>
    <t>Passage du prestataire du laboratoire le 03/07/19, résultats d'analyses reçus le 04/08/19.
Résultats conformes pour le rayon 20.</t>
  </si>
  <si>
    <t>Renforcer le nettoyage de l'élément de stockage après chaque service.</t>
  </si>
  <si>
    <t>L'élément de rangement des couteaux n'était pas propre.
Présence de souillures sur les couteaux rouges.</t>
  </si>
  <si>
    <t>Tests de traçabilité effectué corrects:
1/ Escalope de dinde (Mliha), lot: 24603 du 04/09/19.
2/Globe de bœuf (Somovir), lot 260/2019 du 17/09/19.</t>
  </si>
  <si>
    <t>La pelle (inox) était usée (oxydée).
Voir technique.</t>
  </si>
  <si>
    <t>La table de travail n'était pas propre.</t>
  </si>
  <si>
    <t>Absence de l'archivage des certificats de salubrités.</t>
  </si>
  <si>
    <t>Archivage des autocontrôles au rayon pendant 2 ans.</t>
  </si>
  <si>
    <t>Veuillez ajouter le nom de l'employée au prochain passage.</t>
  </si>
  <si>
    <t>Avertir le prestataire de la société de dératisation sur cette écart.</t>
  </si>
  <si>
    <t>Présence excessif de mouche au niveau du rayon fruits et légumes.</t>
  </si>
  <si>
    <t>Manque de louches pour certains compartiments (fruits secs).</t>
  </si>
  <si>
    <t>Fournir une louche pour chaque bac.</t>
  </si>
  <si>
    <t>Hygrométrie mesurée est de l'ordre de 50%, conforme.</t>
  </si>
  <si>
    <t>Meuble LS yaourt:
T° affichée: 8°C
T° mesurée: 7,3°C</t>
  </si>
  <si>
    <t>Meuble LS des gâteaux:
T° affichée: 5°C
T° mesurée: 6,5°C</t>
  </si>
  <si>
    <t>Réparer ces éléments.</t>
  </si>
  <si>
    <t>Aucun produit n'était exposé dans le meuble froid.</t>
  </si>
  <si>
    <t>Meuble fromage:
T° affichée: 11,3°C
T° mesurée: entre 12°C et 13,5°C</t>
  </si>
  <si>
    <t>Renforcer le contrôle des températures à cœur des produits entamés et exposé dans les meubles.</t>
  </si>
  <si>
    <t>Température à cœur de l'escalope de dinde mesurée était à 3,5°C, conforme.</t>
  </si>
  <si>
    <t>Hausse de la température au niveau du laboratoire:
T° affichée: 11°C
T° mesurée: 13°C</t>
  </si>
  <si>
    <t>Contacter le service technique.</t>
  </si>
  <si>
    <t>Certains couteaux étaient altérés par la rouille.</t>
  </si>
  <si>
    <t>Procéder au nettoyage par le produit antirouille et remplacer les couteaux en cas de besoin.</t>
  </si>
  <si>
    <t xml:space="preserve">La pelle à glace était oxydé, le remplacement de cet outil est recommandé afin d’éliminer le risque de contamination du glace avec le revêtement décollé de la pelle.
</t>
  </si>
  <si>
    <t>Fournir une nouvelle pelle.</t>
  </si>
  <si>
    <t>L'opératrice nouvellement recrutée au niveau du rayon traiteur ne fait pas l'objet des analyses coproparasitologique.</t>
  </si>
  <si>
    <t>Passage du prestataire du laboratoire le 03/07/19, résultats d'analyses reçus le 04/08/19.
Présence de salmonelle: plan d'action effectué.</t>
  </si>
  <si>
    <t>Effectuer le protocole de lavage et désinfection du stand et équipements après chaque service.</t>
  </si>
  <si>
    <t>Présence excessive de mouche sous le rayon fruits et légumes.</t>
  </si>
  <si>
    <t>Revoir le positionnement des DEIVs, le changement des tubes néons est à prévoir.</t>
  </si>
  <si>
    <t>Stagnation d'eau sous les meubles froids du rayon charcuterie/fromage, le nettoyage est difficile à ce niveau.</t>
  </si>
  <si>
    <t>Revoir le niveau du sol et dégager l'eau stagnant en continue.</t>
  </si>
  <si>
    <t>La pédale de la poubelle était rompue.</t>
  </si>
  <si>
    <t>Réparer la pédale.</t>
  </si>
  <si>
    <t>Absence d'un local déchet dans le magasin.</t>
  </si>
  <si>
    <t>Aménager un local poubelle.</t>
  </si>
  <si>
    <t>Dégivrer l'enceinte frigorifique.</t>
  </si>
  <si>
    <t>Revoir la fonctionnalité de ce meuble.</t>
  </si>
  <si>
    <t>La température à cœur du fromage gouda, Kaiser entamé était à 7°C&gt;4°C</t>
  </si>
  <si>
    <t>Développement de givre au niveau de la CF négative.</t>
  </si>
  <si>
    <t xml:space="preserve">Les charnières de fixation pour deux meubles étaient démontées.
</t>
  </si>
  <si>
    <t>Le meuble froid était conforme.</t>
  </si>
  <si>
    <t>Exposer la merguez et filmer le récipient uniquement et non la totalité du produit.</t>
  </si>
  <si>
    <t>La merguez TRAD était exposée et filmée par du papier cellophane, cette pratique n’est pas tolérée car le papier cellophane empêche la merguez de libérer leur eau.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</si>
</sst>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85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33" fillId="0" borderId="1" xfId="0" applyFont="1" applyBorder="1" applyAlignment="1">
      <alignment wrapText="1"/>
    </xf>
    <xf numFmtId="0" fontId="35" fillId="0" borderId="1" xfId="0" applyFont="1" applyBorder="1" applyAlignment="1" applyProtection="1">
      <alignment horizontal="left" wrapText="1"/>
      <protection locked="0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10" fontId="28" fillId="8" borderId="5" xfId="2" applyNumberFormat="1" applyFont="1" applyFill="1" applyBorder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165" fontId="29" fillId="0" borderId="6" xfId="2" applyNumberFormat="1" applyFont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32780096"/>
        <c:axId val="-1632783360"/>
      </c:barChart>
      <c:catAx>
        <c:axId val="-163278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32783360"/>
        <c:crosses val="autoZero"/>
        <c:auto val="1"/>
        <c:lblAlgn val="ctr"/>
        <c:lblOffset val="100"/>
        <c:noMultiLvlLbl val="0"/>
      </c:catAx>
      <c:valAx>
        <c:axId val="-1632783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32780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0.97916666666666663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04800496"/>
        <c:axId val="-1504799952"/>
      </c:barChart>
      <c:catAx>
        <c:axId val="-1504800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04799952"/>
        <c:crosses val="autoZero"/>
        <c:auto val="1"/>
        <c:lblAlgn val="ctr"/>
        <c:lblOffset val="100"/>
        <c:noMultiLvlLbl val="0"/>
      </c:catAx>
      <c:valAx>
        <c:axId val="-1504799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04800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03858352"/>
        <c:axId val="-1503856720"/>
      </c:barChart>
      <c:catAx>
        <c:axId val="-1503858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03856720"/>
        <c:crosses val="autoZero"/>
        <c:auto val="1"/>
        <c:lblAlgn val="ctr"/>
        <c:lblOffset val="100"/>
        <c:noMultiLvlLbl val="0"/>
      </c:catAx>
      <c:valAx>
        <c:axId val="-1503856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03858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03863792"/>
        <c:axId val="-1503863248"/>
      </c:barChart>
      <c:catAx>
        <c:axId val="-150386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03863248"/>
        <c:crosses val="autoZero"/>
        <c:auto val="1"/>
        <c:lblAlgn val="ctr"/>
        <c:lblOffset val="100"/>
        <c:noMultiLvlLbl val="0"/>
      </c:catAx>
      <c:valAx>
        <c:axId val="-1503863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0386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0.8214285714285714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03853456"/>
        <c:axId val="-1503862704"/>
      </c:barChart>
      <c:catAx>
        <c:axId val="-1503853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03862704"/>
        <c:crosses val="autoZero"/>
        <c:auto val="1"/>
        <c:lblAlgn val="ctr"/>
        <c:lblOffset val="100"/>
        <c:noMultiLvlLbl val="0"/>
      </c:catAx>
      <c:valAx>
        <c:axId val="-1503862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03853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0.875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03851824"/>
        <c:axId val="-1503859440"/>
      </c:barChart>
      <c:catAx>
        <c:axId val="-1503851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03859440"/>
        <c:crosses val="autoZero"/>
        <c:auto val="1"/>
        <c:lblAlgn val="ctr"/>
        <c:lblOffset val="100"/>
        <c:noMultiLvlLbl val="0"/>
      </c:catAx>
      <c:valAx>
        <c:axId val="-1503859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03851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0.82894736842105265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03856176"/>
        <c:axId val="-1503859984"/>
      </c:barChart>
      <c:catAx>
        <c:axId val="-1503856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03859984"/>
        <c:crosses val="autoZero"/>
        <c:auto val="1"/>
        <c:lblAlgn val="ctr"/>
        <c:lblOffset val="100"/>
        <c:noMultiLvlLbl val="0"/>
      </c:catAx>
      <c:valAx>
        <c:axId val="-1503859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03856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0.91159420289855075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03866512"/>
        <c:axId val="-1503865424"/>
      </c:barChart>
      <c:catAx>
        <c:axId val="-1503866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03865424"/>
        <c:crosses val="autoZero"/>
        <c:auto val="1"/>
        <c:lblAlgn val="ctr"/>
        <c:lblOffset val="100"/>
        <c:noMultiLvlLbl val="0"/>
      </c:catAx>
      <c:valAx>
        <c:axId val="-1503865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03866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0.87027078565980176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503855632"/>
        <c:axId val="-1503854544"/>
        <c:extLst xmlns:c16r2="http://schemas.microsoft.com/office/drawing/2015/06/chart"/>
      </c:barChart>
      <c:catAx>
        <c:axId val="-15038556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03854544"/>
        <c:crosses val="autoZero"/>
        <c:auto val="1"/>
        <c:lblAlgn val="ctr"/>
        <c:lblOffset val="100"/>
        <c:noMultiLvlLbl val="0"/>
      </c:catAx>
      <c:valAx>
        <c:axId val="-150385454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03855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0.58333333333333326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502898816"/>
        <c:axId val="-1502896640"/>
        <c:extLst xmlns:c16r2="http://schemas.microsoft.com/office/drawing/2015/06/chart"/>
      </c:barChart>
      <c:catAx>
        <c:axId val="-150289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02896640"/>
        <c:crosses val="autoZero"/>
        <c:auto val="1"/>
        <c:lblAlgn val="ctr"/>
        <c:lblOffset val="100"/>
        <c:noMultiLvlLbl val="0"/>
      </c:catAx>
      <c:valAx>
        <c:axId val="-1502896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02898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32779008"/>
        <c:axId val="-1632778464"/>
      </c:barChart>
      <c:catAx>
        <c:axId val="-1632779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32778464"/>
        <c:crosses val="autoZero"/>
        <c:auto val="1"/>
        <c:lblAlgn val="ctr"/>
        <c:lblOffset val="100"/>
        <c:noMultiLvlLbl val="0"/>
      </c:catAx>
      <c:valAx>
        <c:axId val="-1632778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32779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0.90789473684210531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33020288"/>
        <c:axId val="-1633019200"/>
      </c:barChart>
      <c:catAx>
        <c:axId val="-1633020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33019200"/>
        <c:crosses val="autoZero"/>
        <c:auto val="1"/>
        <c:lblAlgn val="ctr"/>
        <c:lblOffset val="100"/>
        <c:noMultiLvlLbl val="0"/>
      </c:catAx>
      <c:valAx>
        <c:axId val="-1633019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33020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0.6875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04796688"/>
        <c:axId val="-1504796144"/>
      </c:barChart>
      <c:catAx>
        <c:axId val="-1504796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04796144"/>
        <c:crosses val="autoZero"/>
        <c:auto val="1"/>
        <c:lblAlgn val="ctr"/>
        <c:lblOffset val="100"/>
        <c:noMultiLvlLbl val="0"/>
      </c:catAx>
      <c:valAx>
        <c:axId val="-1504796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04796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0.81081081081081086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04795056"/>
        <c:axId val="-1504791792"/>
      </c:barChart>
      <c:catAx>
        <c:axId val="-1504795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04791792"/>
        <c:crosses val="autoZero"/>
        <c:auto val="1"/>
        <c:lblAlgn val="ctr"/>
        <c:lblOffset val="100"/>
        <c:noMultiLvlLbl val="0"/>
      </c:catAx>
      <c:valAx>
        <c:axId val="-1504791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04795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0.96511627906976749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04801040"/>
        <c:axId val="-1504794512"/>
      </c:barChart>
      <c:catAx>
        <c:axId val="-1504801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04794512"/>
        <c:crosses val="autoZero"/>
        <c:auto val="1"/>
        <c:lblAlgn val="ctr"/>
        <c:lblOffset val="100"/>
        <c:noMultiLvlLbl val="0"/>
      </c:catAx>
      <c:valAx>
        <c:axId val="-1504794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04801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0.95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04789072"/>
        <c:axId val="-1504790704"/>
      </c:barChart>
      <c:catAx>
        <c:axId val="-1504789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04790704"/>
        <c:crosses val="autoZero"/>
        <c:auto val="1"/>
        <c:lblAlgn val="ctr"/>
        <c:lblOffset val="100"/>
        <c:noMultiLvlLbl val="0"/>
      </c:catAx>
      <c:valAx>
        <c:axId val="-1504790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04789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04792336"/>
        <c:axId val="-1504790160"/>
      </c:barChart>
      <c:catAx>
        <c:axId val="-1504792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04790160"/>
        <c:crosses val="autoZero"/>
        <c:auto val="1"/>
        <c:lblAlgn val="ctr"/>
        <c:lblOffset val="100"/>
        <c:noMultiLvlLbl val="0"/>
      </c:catAx>
      <c:valAx>
        <c:axId val="-1504790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04792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04803760"/>
        <c:axId val="-1504803216"/>
      </c:barChart>
      <c:catAx>
        <c:axId val="-1504803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04803216"/>
        <c:crosses val="autoZero"/>
        <c:auto val="1"/>
        <c:lblAlgn val="ctr"/>
        <c:lblOffset val="100"/>
        <c:noMultiLvlLbl val="0"/>
      </c:catAx>
      <c:valAx>
        <c:axId val="-1504803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04803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tabSelected="1" view="pageBreakPreview" topLeftCell="A10" zoomScaleSheetLayoutView="100" workbookViewId="0">
      <selection activeCell="B24" sqref="B24:C24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56" t="s">
        <v>275</v>
      </c>
      <c r="B18" s="356"/>
      <c r="C18" s="356"/>
      <c r="D18" s="357" t="s">
        <v>466</v>
      </c>
      <c r="E18" s="357"/>
      <c r="F18" s="357"/>
      <c r="G18" s="357"/>
      <c r="H18" s="357"/>
      <c r="I18" s="357"/>
      <c r="J18" s="357"/>
      <c r="K18" s="357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58" t="s">
        <v>276</v>
      </c>
      <c r="B21" s="358"/>
      <c r="C21" s="358"/>
      <c r="D21" s="358"/>
      <c r="E21" s="358"/>
      <c r="F21" s="358"/>
      <c r="G21" s="358"/>
      <c r="H21" s="358"/>
      <c r="I21" s="358"/>
      <c r="J21" s="358"/>
      <c r="K21" s="358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59" t="s">
        <v>278</v>
      </c>
      <c r="C23" s="359"/>
      <c r="D23" s="42"/>
      <c r="E23" s="42"/>
      <c r="F23" s="42"/>
      <c r="G23" s="42"/>
      <c r="H23" s="42"/>
      <c r="I23" s="42"/>
      <c r="J23" t="str">
        <f>D18</f>
        <v>CM Jammel</v>
      </c>
    </row>
    <row r="24" spans="1:11" ht="33" customHeight="1" x14ac:dyDescent="0.25">
      <c r="A24" s="50" t="s">
        <v>279</v>
      </c>
      <c r="B24" s="360">
        <f>AVERAGE('A3 Exploitation'!D719,'A3 Technique'!D215)</f>
        <v>0.87027078565980176</v>
      </c>
      <c r="C24" s="360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60" t="e">
        <f>AVERAGE('A4 Exploitation'!D719,'A4 Technique'!D215)</f>
        <v>#DIV/0!</v>
      </c>
      <c r="C25" s="360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59" t="s">
        <v>281</v>
      </c>
      <c r="C29" s="359"/>
      <c r="D29" s="42"/>
      <c r="E29" s="42"/>
      <c r="F29" s="42"/>
      <c r="G29" s="42"/>
      <c r="H29" s="42"/>
      <c r="I29" s="42"/>
      <c r="J29" t="str">
        <f>D18</f>
        <v>CM Jammel</v>
      </c>
    </row>
    <row r="30" spans="1:11" ht="33" customHeight="1" x14ac:dyDescent="0.25">
      <c r="A30" s="50" t="s">
        <v>279</v>
      </c>
      <c r="B30" s="360">
        <f>'A3 Exploitation'!D719</f>
        <v>0.91159420289855075</v>
      </c>
      <c r="C30" s="360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60" t="e">
        <f>'A4 Exploitation'!D719</f>
        <v>#DIV/0!</v>
      </c>
      <c r="C31" s="360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61" t="s">
        <v>282</v>
      </c>
      <c r="C34" s="361"/>
      <c r="D34" s="42"/>
      <c r="E34" s="42"/>
      <c r="F34" s="42"/>
      <c r="G34" s="42"/>
      <c r="H34" s="42"/>
      <c r="I34" s="42"/>
      <c r="J34" t="str">
        <f>D18</f>
        <v>CM Jammel</v>
      </c>
    </row>
    <row r="35" spans="1:10" ht="33" customHeight="1" x14ac:dyDescent="0.25">
      <c r="A35" s="50" t="s">
        <v>279</v>
      </c>
      <c r="B35" s="360">
        <f>AVERAGE('A3 Exploitation'!D717, 'A3 Technique'!D213)</f>
        <v>0.58333333333333326</v>
      </c>
      <c r="C35" s="360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60" t="e">
        <f>AVERAGE('A4 Exploitation'!D717, 'A4 Technique'!D213)</f>
        <v>#DIV/0!</v>
      </c>
      <c r="C36" s="360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59" t="s">
        <v>283</v>
      </c>
      <c r="C39" s="359"/>
      <c r="D39" s="42"/>
      <c r="E39" s="42"/>
      <c r="F39" s="42"/>
      <c r="G39" s="42"/>
      <c r="H39" s="42"/>
      <c r="I39" s="42"/>
      <c r="J39" t="str">
        <f>D18</f>
        <v>CM Jammel</v>
      </c>
    </row>
    <row r="40" spans="1:10" ht="33" customHeight="1" x14ac:dyDescent="0.25">
      <c r="A40" s="50" t="s">
        <v>279</v>
      </c>
      <c r="B40" s="362">
        <f>'A3 Exploitation'!D48</f>
        <v>1</v>
      </c>
      <c r="C40" s="362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62" t="e">
        <f>'A4 Exploitation'!D48</f>
        <v>#DIV/0!</v>
      </c>
      <c r="C41" s="362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59" t="s">
        <v>284</v>
      </c>
      <c r="C44" s="359"/>
      <c r="D44" s="42"/>
      <c r="E44" s="42"/>
      <c r="F44" s="42"/>
      <c r="G44" s="42"/>
      <c r="H44" s="42"/>
      <c r="I44" s="42"/>
      <c r="J44" t="str">
        <f>D18</f>
        <v>CM Jammel</v>
      </c>
    </row>
    <row r="45" spans="1:10" ht="33" customHeight="1" x14ac:dyDescent="0.25">
      <c r="A45" s="50" t="s">
        <v>279</v>
      </c>
      <c r="B45" s="362" t="e">
        <f>'A3 Exploitation'!D129</f>
        <v>#DIV/0!</v>
      </c>
      <c r="C45" s="362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62" t="e">
        <f>'A4 Exploitation'!D129</f>
        <v>#DIV/0!</v>
      </c>
      <c r="C46" s="362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59" t="s">
        <v>444</v>
      </c>
      <c r="C49" s="359"/>
      <c r="D49" s="42"/>
      <c r="E49" s="42"/>
      <c r="F49" s="42"/>
      <c r="G49" s="42"/>
      <c r="H49" s="42"/>
      <c r="I49" s="42"/>
      <c r="J49" t="str">
        <f>D18</f>
        <v>CM Jammel</v>
      </c>
    </row>
    <row r="50" spans="1:10" ht="33" customHeight="1" x14ac:dyDescent="0.25">
      <c r="A50" s="50" t="s">
        <v>279</v>
      </c>
      <c r="B50" s="362">
        <f>'A3 Exploitation'!D183</f>
        <v>0.90789473684210531</v>
      </c>
      <c r="C50" s="362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62" t="e">
        <f>'A4 Exploitation'!D183</f>
        <v>#DIV/0!</v>
      </c>
      <c r="C51" s="362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59" t="s">
        <v>445</v>
      </c>
      <c r="C54" s="359"/>
      <c r="D54" s="42"/>
      <c r="E54" s="42"/>
      <c r="F54" s="42"/>
      <c r="G54" s="42"/>
      <c r="H54" s="42"/>
      <c r="I54" s="42"/>
      <c r="J54" t="str">
        <f>D18</f>
        <v>CM Jammel</v>
      </c>
    </row>
    <row r="55" spans="1:10" ht="33" customHeight="1" x14ac:dyDescent="0.25">
      <c r="A55" s="50" t="s">
        <v>279</v>
      </c>
      <c r="B55" s="362">
        <f>'A3 Exploitation'!D245</f>
        <v>0.6875</v>
      </c>
      <c r="C55" s="362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62" t="e">
        <f>'A4 Exploitation'!D245</f>
        <v>#DIV/0!</v>
      </c>
      <c r="C56" s="362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59" t="s">
        <v>446</v>
      </c>
      <c r="C59" s="359"/>
      <c r="D59" s="42"/>
      <c r="E59" s="42"/>
      <c r="F59" s="42"/>
      <c r="G59" s="42"/>
      <c r="H59" s="42"/>
      <c r="I59" s="42"/>
      <c r="J59" t="str">
        <f>D18</f>
        <v>CM Jammel</v>
      </c>
    </row>
    <row r="60" spans="1:10" ht="33" customHeight="1" x14ac:dyDescent="0.25">
      <c r="A60" s="50" t="s">
        <v>279</v>
      </c>
      <c r="B60" s="362">
        <f>'A3 Exploitation'!D300</f>
        <v>0.81081081081081086</v>
      </c>
      <c r="C60" s="362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62" t="e">
        <f>'A4 Exploitation'!D300</f>
        <v>#DIV/0!</v>
      </c>
      <c r="C61" s="362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59" t="s">
        <v>447</v>
      </c>
      <c r="C64" s="359"/>
      <c r="D64" s="42"/>
      <c r="E64" s="42"/>
      <c r="F64" s="42"/>
      <c r="G64" s="42"/>
      <c r="H64" s="42"/>
      <c r="I64" s="42"/>
      <c r="J64" t="str">
        <f>D18</f>
        <v>CM Jammel</v>
      </c>
    </row>
    <row r="65" spans="1:10" ht="33" customHeight="1" x14ac:dyDescent="0.25">
      <c r="A65" s="50" t="s">
        <v>279</v>
      </c>
      <c r="B65" s="362">
        <f>'A3 Exploitation'!D366</f>
        <v>0.96511627906976749</v>
      </c>
      <c r="C65" s="362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62" t="e">
        <f>'A4 Exploitation'!D366</f>
        <v>#DIV/0!</v>
      </c>
      <c r="C66" s="362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59" t="s">
        <v>448</v>
      </c>
      <c r="C69" s="359"/>
      <c r="D69" s="42"/>
      <c r="E69" s="42"/>
      <c r="F69" s="42"/>
      <c r="G69" s="42"/>
      <c r="H69" s="42"/>
      <c r="I69" s="42"/>
      <c r="J69" t="str">
        <f>D18</f>
        <v>CM Jammel</v>
      </c>
    </row>
    <row r="70" spans="1:10" ht="33" customHeight="1" x14ac:dyDescent="0.25">
      <c r="A70" s="50" t="s">
        <v>279</v>
      </c>
      <c r="B70" s="362">
        <f>'A3 Exploitation'!D424</f>
        <v>0.95</v>
      </c>
      <c r="C70" s="362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62" t="e">
        <f>'A4 Exploitation'!D424</f>
        <v>#DIV/0!</v>
      </c>
      <c r="C71" s="362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59" t="s">
        <v>449</v>
      </c>
      <c r="C74" s="359"/>
      <c r="D74" s="42"/>
      <c r="E74" s="42"/>
      <c r="F74" s="42"/>
      <c r="G74" s="42"/>
      <c r="H74" s="42"/>
      <c r="I74" s="42"/>
      <c r="J74" t="str">
        <f>D18</f>
        <v>CM Jammel</v>
      </c>
    </row>
    <row r="75" spans="1:10" ht="33" customHeight="1" x14ac:dyDescent="0.25">
      <c r="A75" s="50" t="s">
        <v>279</v>
      </c>
      <c r="B75" s="362">
        <f>'A3 Exploitation'!D471</f>
        <v>1</v>
      </c>
      <c r="C75" s="362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62" t="e">
        <f>'A4 Exploitation'!D471</f>
        <v>#DIV/0!</v>
      </c>
      <c r="C76" s="362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59" t="s">
        <v>450</v>
      </c>
      <c r="C79" s="359"/>
      <c r="D79" s="42"/>
      <c r="E79" s="42"/>
      <c r="F79" s="42"/>
      <c r="G79" s="42"/>
      <c r="H79" s="42"/>
      <c r="I79" s="42"/>
      <c r="J79" t="str">
        <f>D18</f>
        <v>CM Jammel</v>
      </c>
    </row>
    <row r="80" spans="1:10" ht="33" customHeight="1" x14ac:dyDescent="0.25">
      <c r="A80" s="50" t="s">
        <v>279</v>
      </c>
      <c r="B80" s="362" t="e">
        <f>'A3 Exploitation'!D517</f>
        <v>#DIV/0!</v>
      </c>
      <c r="C80" s="362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62" t="e">
        <f>'A4 Exploitation'!D517</f>
        <v>#DIV/0!</v>
      </c>
      <c r="C81" s="362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59" t="s">
        <v>451</v>
      </c>
      <c r="C84" s="359"/>
      <c r="D84" s="42"/>
      <c r="E84" s="42"/>
      <c r="F84" s="42"/>
      <c r="G84" s="42"/>
      <c r="H84" s="42"/>
      <c r="I84" s="42"/>
      <c r="J84" t="str">
        <f>D18</f>
        <v>CM Jammel</v>
      </c>
    </row>
    <row r="85" spans="1:10" ht="33" customHeight="1" x14ac:dyDescent="0.25">
      <c r="A85" s="50" t="s">
        <v>279</v>
      </c>
      <c r="B85" s="362">
        <f>'A3 Exploitation'!D560</f>
        <v>0.97916666666666663</v>
      </c>
      <c r="C85" s="362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62" t="e">
        <f>'A4 Exploitation'!D560</f>
        <v>#DIV/0!</v>
      </c>
      <c r="C86" s="362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59" t="s">
        <v>285</v>
      </c>
      <c r="C89" s="359"/>
      <c r="D89" s="42"/>
      <c r="E89" s="42"/>
      <c r="F89" s="42"/>
      <c r="G89" s="42"/>
      <c r="H89" s="42"/>
      <c r="I89" s="42"/>
      <c r="J89" t="str">
        <f>D18</f>
        <v>CM Jammel</v>
      </c>
    </row>
    <row r="90" spans="1:10" ht="33" customHeight="1" x14ac:dyDescent="0.25">
      <c r="A90" s="50" t="s">
        <v>279</v>
      </c>
      <c r="B90" s="362">
        <f>'A3 Exploitation'!D600</f>
        <v>1</v>
      </c>
      <c r="C90" s="362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62" t="e">
        <f>'A4 Exploitation'!D600</f>
        <v>#DIV/0!</v>
      </c>
      <c r="C91" s="362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59" t="s">
        <v>286</v>
      </c>
      <c r="C94" s="359"/>
      <c r="D94" s="42"/>
      <c r="E94" s="42"/>
      <c r="F94" s="42"/>
      <c r="G94" s="42"/>
      <c r="H94" s="42"/>
      <c r="I94" s="42"/>
      <c r="J94" t="str">
        <f>D18</f>
        <v>CM Jammel</v>
      </c>
    </row>
    <row r="95" spans="1:10" ht="33" customHeight="1" x14ac:dyDescent="0.25">
      <c r="A95" s="50" t="s">
        <v>279</v>
      </c>
      <c r="B95" s="362">
        <f>'A3 Exploitation'!D662</f>
        <v>1</v>
      </c>
      <c r="C95" s="362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62" t="e">
        <f>'A4 Exploitation'!D662</f>
        <v>#DIV/0!</v>
      </c>
      <c r="C96" s="362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63"/>
      <c r="C99" s="363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59" t="s">
        <v>452</v>
      </c>
      <c r="C100" s="359"/>
      <c r="D100" s="42"/>
      <c r="E100" s="42"/>
      <c r="F100" s="42"/>
      <c r="G100" s="42"/>
      <c r="H100" s="42"/>
      <c r="I100" s="42"/>
      <c r="J100" t="str">
        <f>D18</f>
        <v>CM Jammel</v>
      </c>
    </row>
    <row r="101" spans="1:10" ht="33" customHeight="1" x14ac:dyDescent="0.25">
      <c r="A101" s="50" t="s">
        <v>279</v>
      </c>
      <c r="B101" s="362">
        <f>'A3 Exploitation'!D691</f>
        <v>0.8214285714285714</v>
      </c>
      <c r="C101" s="362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62" t="e">
        <f>'A4 Exploitation'!D691</f>
        <v>#DIV/0!</v>
      </c>
      <c r="C102" s="362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59" t="s">
        <v>453</v>
      </c>
      <c r="C105" s="359"/>
      <c r="J105" t="str">
        <f>D18</f>
        <v>CM Jammel</v>
      </c>
    </row>
    <row r="106" spans="1:10" ht="33" customHeight="1" x14ac:dyDescent="0.25">
      <c r="A106" s="50" t="s">
        <v>279</v>
      </c>
      <c r="B106" s="362">
        <f>'A3 Exploitation'!D715</f>
        <v>0.875</v>
      </c>
      <c r="C106" s="362"/>
    </row>
    <row r="107" spans="1:10" ht="33" customHeight="1" x14ac:dyDescent="0.25">
      <c r="A107" s="50" t="s">
        <v>280</v>
      </c>
      <c r="B107" s="362" t="e">
        <f>'A4 Exploitation'!D715</f>
        <v>#DIV/0!</v>
      </c>
      <c r="C107" s="362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59" t="s">
        <v>287</v>
      </c>
      <c r="C110" s="359"/>
      <c r="J110" t="str">
        <f>D18</f>
        <v>CM Jammel</v>
      </c>
    </row>
    <row r="111" spans="1:10" ht="33" customHeight="1" x14ac:dyDescent="0.25">
      <c r="A111" s="50" t="s">
        <v>279</v>
      </c>
      <c r="B111" s="362">
        <f>'A3 Technique'!D215</f>
        <v>0.82894736842105265</v>
      </c>
      <c r="C111" s="362"/>
    </row>
    <row r="112" spans="1:10" ht="33" customHeight="1" x14ac:dyDescent="0.25">
      <c r="A112" s="50" t="s">
        <v>280</v>
      </c>
      <c r="B112" s="362" t="e">
        <f>'A4 Technique'!D215</f>
        <v>#DIV/0!</v>
      </c>
      <c r="C112" s="362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5scA/CGENG3HaA4SvqXbrpAieAZQtxrfW3Wp7hUcE8nmwprkelUykSX0/wPwhDms4eOn++fyR1ZKr9KyfBI41g==" saltValue="5Wcp5nsxZHtnhM2xU9FXBw==" spinCount="100000" sheet="1" formatCells="0" formatColumns="0" formatRows="0"/>
  <mergeCells count="58">
    <mergeCell ref="B112:C112"/>
    <mergeCell ref="B107:C107"/>
    <mergeCell ref="B106:C106"/>
    <mergeCell ref="B110:C110"/>
    <mergeCell ref="B102:C102"/>
    <mergeCell ref="B105:C105"/>
    <mergeCell ref="B99:C99"/>
    <mergeCell ref="B100:C100"/>
    <mergeCell ref="B111:C111"/>
    <mergeCell ref="B96:C96"/>
    <mergeCell ref="B91:C91"/>
    <mergeCell ref="B101:C101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70:C70"/>
    <mergeCell ref="B71:C71"/>
    <mergeCell ref="B65:C65"/>
    <mergeCell ref="B66:C66"/>
    <mergeCell ref="B79:C79"/>
    <mergeCell ref="B64:C64"/>
    <mergeCell ref="B55:C55"/>
    <mergeCell ref="B56:C56"/>
    <mergeCell ref="B59:C59"/>
    <mergeCell ref="B69:C69"/>
    <mergeCell ref="B51:C51"/>
    <mergeCell ref="B54:C54"/>
    <mergeCell ref="B49:C49"/>
    <mergeCell ref="B50:C50"/>
    <mergeCell ref="B61:C61"/>
    <mergeCell ref="B60:C60"/>
    <mergeCell ref="B36:C36"/>
    <mergeCell ref="B34:C34"/>
    <mergeCell ref="B44:C44"/>
    <mergeCell ref="B46:C46"/>
    <mergeCell ref="B45:C45"/>
    <mergeCell ref="B39:C39"/>
    <mergeCell ref="B41:C41"/>
    <mergeCell ref="B40:C40"/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zoomScale="60" zoomScaleNormal="100" workbookViewId="0">
      <selection activeCell="A8" sqref="A8:F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64"/>
      <c r="E1" s="364"/>
      <c r="F1" s="364"/>
      <c r="G1" s="364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365" t="s">
        <v>149</v>
      </c>
      <c r="B7" s="365"/>
      <c r="C7" s="365"/>
      <c r="D7" s="365"/>
      <c r="E7" s="365"/>
      <c r="F7" s="365"/>
      <c r="G7" s="93"/>
    </row>
    <row r="8" spans="1:7" ht="22.5" x14ac:dyDescent="0.45">
      <c r="A8" s="366" t="str">
        <f>'Page de garde'!D18</f>
        <v>CM Jammel</v>
      </c>
      <c r="B8" s="366"/>
      <c r="C8" s="366"/>
      <c r="D8" s="366"/>
      <c r="E8" s="366"/>
      <c r="F8" s="366"/>
      <c r="G8" s="93"/>
    </row>
    <row r="9" spans="1:7" ht="22.5" x14ac:dyDescent="0.45">
      <c r="A9" s="94" t="s">
        <v>39</v>
      </c>
      <c r="B9" s="367" t="s">
        <v>467</v>
      </c>
      <c r="C9" s="367"/>
      <c r="D9" s="367"/>
      <c r="E9" s="367"/>
      <c r="F9" s="367"/>
      <c r="G9" s="93"/>
    </row>
    <row r="10" spans="1:7" ht="22.5" x14ac:dyDescent="0.45">
      <c r="A10" s="95" t="s">
        <v>41</v>
      </c>
      <c r="B10" s="368" t="s">
        <v>476</v>
      </c>
      <c r="C10" s="368"/>
      <c r="D10" s="368"/>
      <c r="E10" s="368"/>
      <c r="F10" s="368"/>
      <c r="G10" s="93"/>
    </row>
    <row r="11" spans="1:7" ht="22.5" x14ac:dyDescent="0.45">
      <c r="A11" s="94" t="s">
        <v>40</v>
      </c>
      <c r="B11" s="369">
        <v>43735</v>
      </c>
      <c r="C11" s="369"/>
      <c r="D11" s="369"/>
      <c r="E11" s="369"/>
      <c r="F11" s="369"/>
      <c r="G11" s="93"/>
    </row>
    <row r="12" spans="1:7" ht="22.5" x14ac:dyDescent="0.45">
      <c r="A12" s="94" t="s">
        <v>198</v>
      </c>
      <c r="B12" s="374">
        <f>D719</f>
        <v>0.91159420289855075</v>
      </c>
      <c r="C12" s="374"/>
      <c r="D12" s="374"/>
      <c r="E12" s="374"/>
      <c r="F12" s="374"/>
      <c r="G12" s="93"/>
    </row>
    <row r="13" spans="1:7" ht="22.5" x14ac:dyDescent="0.45">
      <c r="A13" s="92"/>
      <c r="B13" s="90"/>
      <c r="C13" s="90"/>
      <c r="D13" s="364"/>
      <c r="E13" s="364"/>
      <c r="F13" s="364"/>
      <c r="G13" s="364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43735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1" t="s">
        <v>28</v>
      </c>
      <c r="B17" s="372" t="s">
        <v>29</v>
      </c>
      <c r="C17" s="372"/>
      <c r="D17" s="372" t="s">
        <v>42</v>
      </c>
      <c r="E17" s="373" t="s">
        <v>264</v>
      </c>
      <c r="F17" s="373" t="s">
        <v>294</v>
      </c>
      <c r="G17" s="96"/>
    </row>
    <row r="18" spans="1:8" ht="16.5" customHeight="1" x14ac:dyDescent="0.4">
      <c r="A18" s="371"/>
      <c r="B18" s="100" t="s">
        <v>32</v>
      </c>
      <c r="C18" s="100" t="s">
        <v>31</v>
      </c>
      <c r="D18" s="372"/>
      <c r="E18" s="373"/>
      <c r="F18" s="373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 t="s">
        <v>468</v>
      </c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8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147" x14ac:dyDescent="0.4">
      <c r="A35" s="187" t="s">
        <v>454</v>
      </c>
      <c r="B35" s="104">
        <v>2</v>
      </c>
      <c r="C35" s="118" t="str">
        <f>IF(B35=0, -10, "0")</f>
        <v>0</v>
      </c>
      <c r="D35" s="105" t="s">
        <v>477</v>
      </c>
      <c r="E35" s="106"/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 t="s">
        <v>30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>
        <v>2</v>
      </c>
      <c r="C43" s="104"/>
      <c r="D43" s="319">
        <v>1</v>
      </c>
      <c r="E43" s="353"/>
      <c r="F43" s="353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24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1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32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1</v>
      </c>
      <c r="E48" s="90"/>
      <c r="F48" s="96"/>
      <c r="G48" s="96"/>
    </row>
    <row r="49" spans="1:7" ht="21" x14ac:dyDescent="0.3">
      <c r="A49" s="370"/>
      <c r="B49" s="370"/>
      <c r="C49" s="370"/>
      <c r="D49" s="370"/>
      <c r="E49" s="370"/>
      <c r="F49" s="370"/>
      <c r="G49" s="370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43735</v>
      </c>
      <c r="B51" s="96"/>
      <c r="C51" s="96"/>
      <c r="D51" s="96"/>
      <c r="E51" s="90"/>
      <c r="F51" s="96"/>
      <c r="G51" s="96"/>
    </row>
    <row r="52" spans="1:7" ht="21" x14ac:dyDescent="0.4">
      <c r="A52" s="371" t="s">
        <v>28</v>
      </c>
      <c r="B52" s="372" t="s">
        <v>29</v>
      </c>
      <c r="C52" s="372"/>
      <c r="D52" s="372" t="s">
        <v>42</v>
      </c>
      <c r="E52" s="373" t="s">
        <v>264</v>
      </c>
      <c r="F52" s="373" t="s">
        <v>295</v>
      </c>
      <c r="G52" s="96"/>
    </row>
    <row r="53" spans="1:7" ht="21" x14ac:dyDescent="0.4">
      <c r="A53" s="371"/>
      <c r="B53" s="100" t="s">
        <v>32</v>
      </c>
      <c r="C53" s="100" t="s">
        <v>31</v>
      </c>
      <c r="D53" s="372"/>
      <c r="E53" s="373"/>
      <c r="F53" s="373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382"/>
      <c r="B64" s="383"/>
      <c r="C64" s="383"/>
      <c r="D64" s="383"/>
      <c r="E64" s="383"/>
      <c r="F64" s="383"/>
      <c r="G64" s="383"/>
    </row>
    <row r="65" spans="1:7" ht="43.5" customHeight="1" x14ac:dyDescent="0.4">
      <c r="A65" s="378" t="s">
        <v>341</v>
      </c>
      <c r="B65" s="378"/>
      <c r="C65" s="378"/>
      <c r="D65" s="378"/>
      <c r="E65" s="378"/>
      <c r="F65" s="378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384"/>
      <c r="B83" s="384"/>
      <c r="C83" s="384"/>
      <c r="D83" s="384"/>
      <c r="E83" s="384"/>
      <c r="F83" s="384"/>
      <c r="G83" s="384"/>
    </row>
    <row r="84" spans="1:7" ht="45" customHeight="1" x14ac:dyDescent="0.45">
      <c r="A84" s="385" t="s">
        <v>342</v>
      </c>
      <c r="B84" s="385"/>
      <c r="C84" s="385"/>
      <c r="D84" s="385"/>
      <c r="E84" s="385"/>
      <c r="F84" s="385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375"/>
      <c r="B101" s="376"/>
      <c r="C101" s="376"/>
      <c r="D101" s="376"/>
      <c r="E101" s="376"/>
      <c r="F101" s="377"/>
      <c r="G101" s="96"/>
    </row>
    <row r="102" spans="1:7" ht="46.5" customHeight="1" x14ac:dyDescent="0.4">
      <c r="A102" s="378" t="s">
        <v>343</v>
      </c>
      <c r="B102" s="378"/>
      <c r="C102" s="378"/>
      <c r="D102" s="378"/>
      <c r="E102" s="378"/>
      <c r="F102" s="378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375"/>
      <c r="B109" s="376"/>
      <c r="C109" s="376"/>
      <c r="D109" s="376"/>
      <c r="E109" s="376"/>
      <c r="F109" s="377"/>
      <c r="G109" s="96"/>
    </row>
    <row r="110" spans="1:7" ht="39.75" customHeight="1" x14ac:dyDescent="0.4">
      <c r="A110" s="378" t="s">
        <v>375</v>
      </c>
      <c r="B110" s="378"/>
      <c r="C110" s="378"/>
      <c r="D110" s="378"/>
      <c r="E110" s="378"/>
      <c r="F110" s="378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376"/>
      <c r="B118" s="376"/>
      <c r="C118" s="376"/>
      <c r="D118" s="376"/>
      <c r="E118" s="376"/>
      <c r="F118" s="376"/>
      <c r="G118" s="96"/>
    </row>
    <row r="119" spans="1:7" ht="22.5" x14ac:dyDescent="0.4">
      <c r="A119" s="378" t="s">
        <v>304</v>
      </c>
      <c r="B119" s="378"/>
      <c r="C119" s="378"/>
      <c r="D119" s="378"/>
      <c r="E119" s="378"/>
      <c r="F119" s="378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379"/>
      <c r="B130" s="379"/>
      <c r="C130" s="379"/>
      <c r="D130" s="379"/>
      <c r="E130" s="379"/>
      <c r="F130" s="379"/>
      <c r="G130" s="96"/>
    </row>
    <row r="131" spans="1:16384" ht="22.5" customHeight="1" x14ac:dyDescent="0.4">
      <c r="A131" s="380" t="s">
        <v>404</v>
      </c>
      <c r="B131" s="380"/>
      <c r="C131" s="380"/>
      <c r="D131" s="380"/>
      <c r="E131" s="380"/>
      <c r="F131" s="380"/>
      <c r="G131" s="96"/>
    </row>
    <row r="132" spans="1:16384" ht="22.5" customHeight="1" x14ac:dyDescent="0.4">
      <c r="A132" s="381"/>
      <c r="B132" s="381"/>
      <c r="C132" s="381"/>
      <c r="D132" s="381"/>
      <c r="E132" s="381"/>
      <c r="F132" s="381"/>
      <c r="G132" s="96"/>
    </row>
    <row r="133" spans="1:16384" s="258" customFormat="1" ht="22.5" customHeight="1" x14ac:dyDescent="0.25">
      <c r="A133" s="371" t="s">
        <v>28</v>
      </c>
      <c r="B133" s="372" t="s">
        <v>29</v>
      </c>
      <c r="C133" s="372"/>
      <c r="D133" s="372" t="s">
        <v>42</v>
      </c>
      <c r="E133" s="373" t="s">
        <v>264</v>
      </c>
      <c r="F133" s="373" t="s">
        <v>295</v>
      </c>
    </row>
    <row r="134" spans="1:16384" s="258" customFormat="1" ht="22.5" customHeight="1" x14ac:dyDescent="0.25">
      <c r="A134" s="371"/>
      <c r="B134" s="100" t="s">
        <v>32</v>
      </c>
      <c r="C134" s="100" t="s">
        <v>31</v>
      </c>
      <c r="D134" s="372"/>
      <c r="E134" s="373"/>
      <c r="F134" s="373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387" t="s">
        <v>441</v>
      </c>
      <c r="B137" s="387"/>
      <c r="C137" s="387"/>
      <c r="D137" s="387"/>
      <c r="E137" s="387"/>
      <c r="F137" s="387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386" t="s">
        <v>340</v>
      </c>
      <c r="B144" s="386"/>
      <c r="C144" s="386"/>
      <c r="D144" s="386"/>
      <c r="E144" s="386"/>
      <c r="F144" s="386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>
        <v>2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63" x14ac:dyDescent="0.4">
      <c r="A151" s="107" t="s">
        <v>331</v>
      </c>
      <c r="B151" s="252">
        <v>1</v>
      </c>
      <c r="C151" s="107"/>
      <c r="D151" s="107" t="s">
        <v>470</v>
      </c>
      <c r="E151" s="107" t="s">
        <v>471</v>
      </c>
      <c r="F151" s="209"/>
      <c r="G151" s="96"/>
    </row>
    <row r="152" spans="1:7" ht="21" x14ac:dyDescent="0.4">
      <c r="A152" s="224" t="s">
        <v>358</v>
      </c>
      <c r="B152" s="252">
        <v>2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>
        <v>2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375"/>
      <c r="B161" s="376"/>
      <c r="C161" s="376"/>
      <c r="D161" s="376"/>
      <c r="E161" s="376"/>
      <c r="F161" s="376"/>
      <c r="G161" s="96"/>
    </row>
    <row r="162" spans="1:7" ht="32.25" customHeight="1" x14ac:dyDescent="0.4">
      <c r="A162" s="387" t="s">
        <v>442</v>
      </c>
      <c r="B162" s="387"/>
      <c r="C162" s="387"/>
      <c r="D162" s="387"/>
      <c r="E162" s="387"/>
      <c r="F162" s="387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126" x14ac:dyDescent="0.4">
      <c r="A166" s="107" t="s">
        <v>334</v>
      </c>
      <c r="B166" s="104">
        <v>0</v>
      </c>
      <c r="C166" s="107"/>
      <c r="D166" s="107" t="s">
        <v>478</v>
      </c>
      <c r="E166" s="105" t="s">
        <v>469</v>
      </c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189" x14ac:dyDescent="0.4">
      <c r="A168" s="107" t="s">
        <v>390</v>
      </c>
      <c r="B168" s="104">
        <v>0</v>
      </c>
      <c r="C168" s="107"/>
      <c r="D168" s="107" t="s">
        <v>472</v>
      </c>
      <c r="E168" s="105" t="s">
        <v>479</v>
      </c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388"/>
      <c r="B172" s="389"/>
      <c r="C172" s="389"/>
      <c r="D172" s="389"/>
      <c r="E172" s="389"/>
      <c r="F172" s="389"/>
      <c r="G172" s="96"/>
    </row>
    <row r="173" spans="1:7" ht="32.25" customHeight="1" x14ac:dyDescent="0.4">
      <c r="A173" s="387" t="s">
        <v>304</v>
      </c>
      <c r="B173" s="387"/>
      <c r="C173" s="387"/>
      <c r="D173" s="387"/>
      <c r="E173" s="387"/>
      <c r="F173" s="387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>
        <v>2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>
        <v>0</v>
      </c>
      <c r="C181" s="103"/>
      <c r="D181" s="319">
        <v>0</v>
      </c>
      <c r="E181" s="353"/>
      <c r="F181" s="353"/>
      <c r="G181" s="96"/>
    </row>
    <row r="182" spans="1:7" ht="22.5" x14ac:dyDescent="0.4">
      <c r="A182" s="231" t="s">
        <v>418</v>
      </c>
      <c r="B182" s="390"/>
      <c r="C182" s="391"/>
      <c r="D182" s="243">
        <f>SUM(B145:C160,B174:C181,B163:C171,B138:C142)</f>
        <v>69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0.90789473684210531</v>
      </c>
      <c r="E183" s="90"/>
      <c r="F183" s="96"/>
      <c r="G183" s="96"/>
    </row>
    <row r="184" spans="1:7" ht="21" x14ac:dyDescent="0.4">
      <c r="A184" s="398"/>
      <c r="B184" s="398"/>
      <c r="C184" s="398"/>
      <c r="D184" s="398"/>
      <c r="E184" s="398"/>
      <c r="F184" s="398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43735</v>
      </c>
      <c r="B186" s="96"/>
      <c r="C186" s="96"/>
      <c r="D186" s="96"/>
      <c r="E186" s="90"/>
      <c r="F186" s="96"/>
      <c r="G186" s="96"/>
    </row>
    <row r="187" spans="1:7" ht="21" x14ac:dyDescent="0.4">
      <c r="A187" s="371" t="s">
        <v>28</v>
      </c>
      <c r="B187" s="372" t="s">
        <v>29</v>
      </c>
      <c r="C187" s="372"/>
      <c r="D187" s="372" t="s">
        <v>42</v>
      </c>
      <c r="E187" s="373" t="s">
        <v>264</v>
      </c>
      <c r="F187" s="373" t="s">
        <v>295</v>
      </c>
      <c r="G187" s="96"/>
    </row>
    <row r="188" spans="1:7" ht="21" x14ac:dyDescent="0.4">
      <c r="A188" s="371"/>
      <c r="B188" s="100" t="s">
        <v>32</v>
      </c>
      <c r="C188" s="100" t="s">
        <v>31</v>
      </c>
      <c r="D188" s="372"/>
      <c r="E188" s="373"/>
      <c r="F188" s="373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92" t="s">
        <v>34</v>
      </c>
      <c r="B199" s="393"/>
      <c r="C199" s="394"/>
      <c r="D199" s="108">
        <f>SUM(B191:C198)</f>
        <v>16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1</v>
      </c>
      <c r="E200" s="90"/>
      <c r="F200" s="96"/>
      <c r="G200" s="96"/>
    </row>
    <row r="201" spans="1:7" ht="21" x14ac:dyDescent="0.4">
      <c r="A201" s="370"/>
      <c r="B201" s="370"/>
      <c r="C201" s="370"/>
      <c r="D201" s="370"/>
      <c r="E201" s="370"/>
      <c r="F201" s="370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>
        <v>2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>
        <v>2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>
        <v>2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294.75" x14ac:dyDescent="0.45">
      <c r="A215" s="184" t="s">
        <v>132</v>
      </c>
      <c r="B215" s="104">
        <v>0</v>
      </c>
      <c r="C215" s="118">
        <f>IF(B215=0, -10, "0")</f>
        <v>-10</v>
      </c>
      <c r="D215" s="355" t="s">
        <v>480</v>
      </c>
      <c r="E215" s="105" t="s">
        <v>475</v>
      </c>
      <c r="F215" s="105"/>
      <c r="G215" s="96"/>
    </row>
    <row r="216" spans="1:7" ht="72.75" customHeight="1" x14ac:dyDescent="0.45">
      <c r="A216" s="139" t="s">
        <v>344</v>
      </c>
      <c r="B216" s="104">
        <v>0</v>
      </c>
      <c r="C216" s="159">
        <f>IF(B216=0, -5, "0")</f>
        <v>-5</v>
      </c>
      <c r="D216" s="105" t="s">
        <v>473</v>
      </c>
      <c r="E216" s="354" t="s">
        <v>474</v>
      </c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2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2" t="s">
        <v>34</v>
      </c>
      <c r="B223" s="393"/>
      <c r="C223" s="394"/>
      <c r="D223" s="123">
        <f>SUM(B203:C222)</f>
        <v>17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0.42499999999999999</v>
      </c>
      <c r="E224" s="90"/>
      <c r="F224" s="96"/>
      <c r="G224" s="96"/>
    </row>
    <row r="225" spans="1:7" ht="21" x14ac:dyDescent="0.4">
      <c r="A225" s="370"/>
      <c r="B225" s="370"/>
      <c r="C225" s="370"/>
      <c r="D225" s="370"/>
      <c r="E225" s="370"/>
      <c r="F225" s="370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>
        <v>2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>
        <v>2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395" t="s">
        <v>304</v>
      </c>
      <c r="B232" s="396"/>
      <c r="C232" s="396"/>
      <c r="D232" s="397"/>
      <c r="E232" s="105"/>
      <c r="F232" s="105"/>
      <c r="G232" s="96"/>
    </row>
    <row r="233" spans="1:7" ht="21.75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v>0</v>
      </c>
      <c r="C240" s="137"/>
      <c r="D240" s="319">
        <v>0</v>
      </c>
      <c r="E240" s="353"/>
      <c r="F240" s="353"/>
      <c r="G240" s="96"/>
    </row>
    <row r="241" spans="1:7" ht="21" x14ac:dyDescent="0.4">
      <c r="A241" s="392" t="s">
        <v>34</v>
      </c>
      <c r="B241" s="393"/>
      <c r="C241" s="394"/>
      <c r="D241" s="108">
        <f>SUM(B227:C231,B233:C240)</f>
        <v>22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0.91666666666666663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55</v>
      </c>
      <c r="E244" s="90"/>
      <c r="F244" s="96"/>
      <c r="G244" s="96"/>
    </row>
    <row r="245" spans="1:7" ht="22.5" x14ac:dyDescent="0.45">
      <c r="A245" s="326" t="s">
        <v>422</v>
      </c>
      <c r="B245" s="153"/>
      <c r="C245" s="154"/>
      <c r="D245" s="127">
        <f>D244/(COUNT(B227:C231,B191:C198,B203:C222,B233:C240)*2)</f>
        <v>0.6875</v>
      </c>
      <c r="E245" s="90"/>
      <c r="F245" s="96"/>
      <c r="G245" s="96"/>
    </row>
    <row r="246" spans="1:7" ht="21" x14ac:dyDescent="0.4">
      <c r="A246" s="370"/>
      <c r="B246" s="370"/>
      <c r="C246" s="370"/>
      <c r="D246" s="370"/>
      <c r="E246" s="370"/>
      <c r="F246" s="370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43735</v>
      </c>
      <c r="B248" s="96"/>
      <c r="C248" s="96"/>
      <c r="D248" s="96"/>
      <c r="E248" s="90"/>
      <c r="F248" s="96"/>
      <c r="G248" s="96"/>
    </row>
    <row r="249" spans="1:7" ht="21" x14ac:dyDescent="0.4">
      <c r="A249" s="371" t="s">
        <v>28</v>
      </c>
      <c r="B249" s="372" t="s">
        <v>29</v>
      </c>
      <c r="C249" s="372"/>
      <c r="D249" s="372" t="s">
        <v>42</v>
      </c>
      <c r="E249" s="373" t="s">
        <v>264</v>
      </c>
      <c r="F249" s="373" t="s">
        <v>295</v>
      </c>
      <c r="G249" s="96"/>
    </row>
    <row r="250" spans="1:7" ht="21" x14ac:dyDescent="0.4">
      <c r="A250" s="371"/>
      <c r="B250" s="100" t="s">
        <v>32</v>
      </c>
      <c r="C250" s="100" t="s">
        <v>31</v>
      </c>
      <c r="D250" s="372"/>
      <c r="E250" s="373"/>
      <c r="F250" s="373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92" t="s">
        <v>34</v>
      </c>
      <c r="B261" s="393"/>
      <c r="C261" s="394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>
        <v>2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>
        <v>2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>
        <v>2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>
        <v>2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>
        <v>2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175.5" customHeight="1" x14ac:dyDescent="0.4">
      <c r="A285" s="147" t="s">
        <v>457</v>
      </c>
      <c r="B285" s="104">
        <v>0</v>
      </c>
      <c r="C285" s="118">
        <f>IF(B285=0, -10, "0")</f>
        <v>-10</v>
      </c>
      <c r="D285" s="105" t="s">
        <v>481</v>
      </c>
      <c r="E285" s="105" t="s">
        <v>482</v>
      </c>
      <c r="F285" s="105"/>
      <c r="G285" s="96"/>
    </row>
    <row r="286" spans="1:7" ht="26.25" customHeight="1" x14ac:dyDescent="0.4">
      <c r="A286" s="399"/>
      <c r="B286" s="399"/>
      <c r="C286" s="399"/>
      <c r="D286" s="399"/>
      <c r="E286" s="399"/>
      <c r="F286" s="399"/>
      <c r="G286" s="96"/>
    </row>
    <row r="287" spans="1:7" ht="31.5" customHeight="1" x14ac:dyDescent="0.4">
      <c r="A287" s="400" t="s">
        <v>304</v>
      </c>
      <c r="B287" s="400"/>
      <c r="C287" s="400"/>
      <c r="D287" s="400"/>
      <c r="E287" s="400"/>
      <c r="F287" s="400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87" customHeight="1" x14ac:dyDescent="0.4">
      <c r="A290" s="103" t="s">
        <v>362</v>
      </c>
      <c r="B290" s="104">
        <v>2</v>
      </c>
      <c r="C290" s="104"/>
      <c r="D290" s="167" t="s">
        <v>483</v>
      </c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v>2</v>
      </c>
      <c r="C295" s="104"/>
      <c r="D295" s="319">
        <v>1</v>
      </c>
      <c r="E295" s="353"/>
      <c r="F295" s="353"/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44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0.75862068965517238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60</v>
      </c>
      <c r="E299" s="90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0.81081081081081086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43735</v>
      </c>
      <c r="B303" s="96"/>
      <c r="C303" s="96"/>
      <c r="D303" s="96"/>
      <c r="E303" s="90"/>
      <c r="F303" s="96"/>
      <c r="G303" s="96"/>
    </row>
    <row r="304" spans="1:7" ht="21" x14ac:dyDescent="0.4">
      <c r="A304" s="371" t="s">
        <v>28</v>
      </c>
      <c r="B304" s="372" t="s">
        <v>29</v>
      </c>
      <c r="C304" s="372"/>
      <c r="D304" s="372" t="s">
        <v>42</v>
      </c>
      <c r="E304" s="373" t="s">
        <v>264</v>
      </c>
      <c r="F304" s="373" t="s">
        <v>295</v>
      </c>
      <c r="G304" s="96"/>
    </row>
    <row r="305" spans="1:7" ht="21" x14ac:dyDescent="0.4">
      <c r="A305" s="371"/>
      <c r="B305" s="100" t="s">
        <v>32</v>
      </c>
      <c r="C305" s="100" t="s">
        <v>31</v>
      </c>
      <c r="D305" s="372"/>
      <c r="E305" s="373"/>
      <c r="F305" s="373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105" x14ac:dyDescent="0.4">
      <c r="A320" s="103" t="s">
        <v>143</v>
      </c>
      <c r="B320" s="104">
        <v>0</v>
      </c>
      <c r="C320" s="118"/>
      <c r="D320" s="141" t="s">
        <v>485</v>
      </c>
      <c r="E320" s="105" t="s">
        <v>484</v>
      </c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>
        <v>2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126" x14ac:dyDescent="0.4">
      <c r="A332" s="173" t="s">
        <v>58</v>
      </c>
      <c r="B332" s="104">
        <v>2</v>
      </c>
      <c r="C332" s="118" t="str">
        <f>IF(B332=0, -10, "0")</f>
        <v>0</v>
      </c>
      <c r="D332" s="172" t="s">
        <v>486</v>
      </c>
      <c r="E332" s="106"/>
      <c r="F332" s="105"/>
      <c r="G332" s="96"/>
    </row>
    <row r="333" spans="1:7" ht="19.5" customHeight="1" x14ac:dyDescent="0.45">
      <c r="A333" s="229" t="s">
        <v>344</v>
      </c>
      <c r="B333" s="104">
        <v>2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>
        <v>2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>
        <v>2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36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0.94736842105263153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126" x14ac:dyDescent="0.4">
      <c r="A348" s="103" t="s">
        <v>212</v>
      </c>
      <c r="B348" s="104">
        <v>1</v>
      </c>
      <c r="C348" s="104"/>
      <c r="D348" s="175" t="s">
        <v>528</v>
      </c>
      <c r="E348" s="175" t="s">
        <v>527</v>
      </c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03"/>
      <c r="B352" s="403"/>
      <c r="C352" s="403"/>
      <c r="D352" s="403"/>
      <c r="E352" s="403"/>
      <c r="F352" s="403"/>
      <c r="G352" s="403"/>
    </row>
    <row r="353" spans="1:7" ht="32.25" customHeight="1" x14ac:dyDescent="0.4">
      <c r="A353" s="404" t="s">
        <v>304</v>
      </c>
      <c r="B353" s="404"/>
      <c r="C353" s="404"/>
      <c r="D353" s="404"/>
      <c r="E353" s="404"/>
      <c r="F353" s="404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105" x14ac:dyDescent="0.4">
      <c r="A356" s="107" t="s">
        <v>362</v>
      </c>
      <c r="B356" s="104">
        <v>2</v>
      </c>
      <c r="C356" s="104"/>
      <c r="D356" s="167" t="s">
        <v>511</v>
      </c>
      <c r="E356" s="106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v>2</v>
      </c>
      <c r="C361" s="137"/>
      <c r="D361" s="319">
        <v>1</v>
      </c>
      <c r="E361" s="353"/>
      <c r="F361" s="353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31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0.96875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83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0.96511627906976749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43735</v>
      </c>
      <c r="B369" s="96"/>
      <c r="C369" s="96"/>
      <c r="D369" s="96"/>
      <c r="E369" s="90"/>
      <c r="F369" s="96"/>
      <c r="G369" s="96"/>
    </row>
    <row r="370" spans="1:7" ht="21" x14ac:dyDescent="0.4">
      <c r="A370" s="371" t="s">
        <v>28</v>
      </c>
      <c r="B370" s="372" t="s">
        <v>29</v>
      </c>
      <c r="C370" s="372"/>
      <c r="D370" s="372" t="s">
        <v>42</v>
      </c>
      <c r="E370" s="373" t="s">
        <v>264</v>
      </c>
      <c r="F370" s="373" t="s">
        <v>295</v>
      </c>
      <c r="G370" s="96"/>
    </row>
    <row r="371" spans="1:7" ht="21" x14ac:dyDescent="0.4">
      <c r="A371" s="371"/>
      <c r="B371" s="100" t="s">
        <v>32</v>
      </c>
      <c r="C371" s="100" t="s">
        <v>31</v>
      </c>
      <c r="D371" s="372"/>
      <c r="E371" s="373"/>
      <c r="F371" s="373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42" x14ac:dyDescent="0.4">
      <c r="A376" s="130" t="s">
        <v>214</v>
      </c>
      <c r="B376" s="104">
        <v>2</v>
      </c>
      <c r="C376" s="104"/>
      <c r="D376" s="105" t="s">
        <v>487</v>
      </c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22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1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>
        <v>2</v>
      </c>
      <c r="C389" s="104"/>
      <c r="D389" s="90"/>
      <c r="E389" s="106"/>
      <c r="F389" s="105"/>
      <c r="G389" s="96"/>
    </row>
    <row r="390" spans="1:7" ht="126" x14ac:dyDescent="0.4">
      <c r="A390" s="103" t="s">
        <v>152</v>
      </c>
      <c r="B390" s="104">
        <v>0</v>
      </c>
      <c r="C390" s="104"/>
      <c r="D390" s="156" t="s">
        <v>488</v>
      </c>
      <c r="E390" s="105" t="s">
        <v>512</v>
      </c>
      <c r="F390" s="105"/>
      <c r="G390" s="96"/>
    </row>
    <row r="391" spans="1:7" ht="22.5" x14ac:dyDescent="0.4">
      <c r="A391" s="173" t="s">
        <v>318</v>
      </c>
      <c r="B391" s="104">
        <v>2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>
        <v>2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>
        <v>2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>
        <v>2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>
        <v>2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>
        <v>2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6"/>
      <c r="F409" s="105"/>
      <c r="G409" s="96"/>
    </row>
    <row r="410" spans="1:7" ht="21" x14ac:dyDescent="0.4">
      <c r="A410" s="401"/>
      <c r="B410" s="384"/>
      <c r="C410" s="384"/>
      <c r="D410" s="384"/>
      <c r="E410" s="384"/>
      <c r="F410" s="384"/>
      <c r="G410" s="384"/>
    </row>
    <row r="411" spans="1:7" ht="24.75" x14ac:dyDescent="0.4">
      <c r="A411" s="402" t="s">
        <v>313</v>
      </c>
      <c r="B411" s="402"/>
      <c r="C411" s="402"/>
      <c r="D411" s="402"/>
      <c r="E411" s="402"/>
      <c r="F411" s="402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6"/>
      <c r="F415" s="105"/>
      <c r="G415" s="96"/>
    </row>
    <row r="416" spans="1:7" ht="84" x14ac:dyDescent="0.4">
      <c r="A416" s="262" t="s">
        <v>396</v>
      </c>
      <c r="B416" s="104">
        <v>0</v>
      </c>
      <c r="C416" s="104"/>
      <c r="D416" s="156" t="s">
        <v>489</v>
      </c>
      <c r="E416" s="105" t="s">
        <v>490</v>
      </c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>
        <v>2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>
        <v>2</v>
      </c>
      <c r="C419" s="104"/>
      <c r="D419" s="319">
        <v>1</v>
      </c>
      <c r="E419" s="353"/>
      <c r="F419" s="353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54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0.93103448275862066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76</v>
      </c>
      <c r="E423" s="90"/>
      <c r="F423" s="96"/>
      <c r="G423" s="96"/>
    </row>
    <row r="424" spans="1:7" ht="22.5" x14ac:dyDescent="0.45">
      <c r="A424" s="326" t="s">
        <v>429</v>
      </c>
      <c r="B424" s="153"/>
      <c r="C424" s="154"/>
      <c r="D424" s="127">
        <f>D423/(COUNT(B374:C384,B389:C409,B412:C419)*2)</f>
        <v>0.95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43735</v>
      </c>
      <c r="B427" s="96"/>
      <c r="C427" s="96"/>
      <c r="D427" s="96"/>
      <c r="E427" s="90"/>
      <c r="F427" s="96"/>
      <c r="G427" s="96"/>
    </row>
    <row r="428" spans="1:7" ht="21" x14ac:dyDescent="0.4">
      <c r="A428" s="371" t="s">
        <v>28</v>
      </c>
      <c r="B428" s="372" t="s">
        <v>29</v>
      </c>
      <c r="C428" s="372"/>
      <c r="D428" s="372" t="s">
        <v>42</v>
      </c>
      <c r="E428" s="373" t="s">
        <v>264</v>
      </c>
      <c r="F428" s="373" t="s">
        <v>295</v>
      </c>
      <c r="G428" s="96"/>
    </row>
    <row r="429" spans="1:7" ht="21" x14ac:dyDescent="0.4">
      <c r="A429" s="371"/>
      <c r="B429" s="100" t="s">
        <v>32</v>
      </c>
      <c r="C429" s="100" t="s">
        <v>31</v>
      </c>
      <c r="D429" s="372"/>
      <c r="E429" s="373"/>
      <c r="F429" s="373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>
        <v>2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>
        <v>2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02" t="s">
        <v>304</v>
      </c>
      <c r="B459" s="402"/>
      <c r="C459" s="402"/>
      <c r="D459" s="402"/>
      <c r="E459" s="402"/>
      <c r="F459" s="402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>
        <v>2</v>
      </c>
      <c r="C466" s="104"/>
      <c r="D466" s="319">
        <v>1</v>
      </c>
      <c r="E466" s="353"/>
      <c r="F466" s="353"/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40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1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56</v>
      </c>
      <c r="E470" s="90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1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08" t="s">
        <v>405</v>
      </c>
      <c r="B473" s="408"/>
      <c r="C473" s="408"/>
      <c r="D473" s="408"/>
      <c r="E473" s="408"/>
      <c r="F473" s="408"/>
      <c r="G473" s="96"/>
    </row>
    <row r="474" spans="1:7" ht="21" customHeight="1" x14ac:dyDescent="0.4">
      <c r="A474" s="191">
        <f>B11</f>
        <v>43735</v>
      </c>
      <c r="F474" s="2"/>
      <c r="G474" s="96"/>
    </row>
    <row r="475" spans="1:7" ht="21" x14ac:dyDescent="0.4">
      <c r="A475" s="409" t="s">
        <v>28</v>
      </c>
      <c r="B475" s="410" t="s">
        <v>29</v>
      </c>
      <c r="C475" s="410"/>
      <c r="D475" s="410" t="s">
        <v>42</v>
      </c>
      <c r="E475" s="411" t="s">
        <v>264</v>
      </c>
      <c r="F475" s="411" t="s">
        <v>295</v>
      </c>
      <c r="G475" s="96"/>
    </row>
    <row r="476" spans="1:7" ht="21" x14ac:dyDescent="0.4">
      <c r="A476" s="409"/>
      <c r="B476" s="254" t="s">
        <v>32</v>
      </c>
      <c r="C476" s="254" t="s">
        <v>31</v>
      </c>
      <c r="D476" s="410"/>
      <c r="E476" s="411"/>
      <c r="F476" s="411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443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5"/>
      <c r="B507" s="405"/>
      <c r="C507" s="405"/>
      <c r="D507" s="405"/>
      <c r="E507" s="405"/>
      <c r="F507" s="405"/>
      <c r="G507" s="405"/>
    </row>
    <row r="508" spans="1:7" ht="26.25" customHeight="1" x14ac:dyDescent="0.5">
      <c r="A508" s="288" t="s">
        <v>304</v>
      </c>
      <c r="B508" s="406"/>
      <c r="C508" s="406"/>
      <c r="D508" s="406"/>
      <c r="E508" s="406"/>
      <c r="F508" s="406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3"/>
      <c r="F515" s="353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07" t="s">
        <v>97</v>
      </c>
      <c r="B520" s="407"/>
      <c r="C520" s="407"/>
      <c r="D520" s="407"/>
      <c r="E520" s="407"/>
      <c r="F520" s="407"/>
      <c r="G520" s="96"/>
    </row>
    <row r="521" spans="1:7" ht="22.5" customHeight="1" x14ac:dyDescent="0.4">
      <c r="A521" s="191">
        <f>B11</f>
        <v>43735</v>
      </c>
      <c r="B521" s="96"/>
      <c r="C521" s="96"/>
      <c r="D521" s="114"/>
      <c r="E521" s="114"/>
      <c r="F521" s="114"/>
      <c r="G521" s="96"/>
    </row>
    <row r="522" spans="1:7" ht="21" x14ac:dyDescent="0.4">
      <c r="A522" s="417" t="s">
        <v>28</v>
      </c>
      <c r="B522" s="419" t="s">
        <v>29</v>
      </c>
      <c r="C522" s="420"/>
      <c r="D522" s="372" t="s">
        <v>42</v>
      </c>
      <c r="E522" s="373" t="s">
        <v>264</v>
      </c>
      <c r="F522" s="373" t="s">
        <v>295</v>
      </c>
      <c r="G522" s="96"/>
    </row>
    <row r="523" spans="1:7" ht="21" x14ac:dyDescent="0.4">
      <c r="A523" s="418"/>
      <c r="B523" s="249" t="s">
        <v>32</v>
      </c>
      <c r="C523" s="250" t="s">
        <v>31</v>
      </c>
      <c r="D523" s="372"/>
      <c r="E523" s="373"/>
      <c r="F523" s="373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21"/>
      <c r="D525" s="421"/>
      <c r="E525" s="421"/>
      <c r="F525" s="422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92" t="s">
        <v>34</v>
      </c>
      <c r="B532" s="393"/>
      <c r="C532" s="394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92" t="s">
        <v>33</v>
      </c>
      <c r="B533" s="393"/>
      <c r="C533" s="394"/>
      <c r="D533" s="298">
        <f>D532/(COUNT(B526:C531)*2)</f>
        <v>1</v>
      </c>
      <c r="E533" s="202"/>
      <c r="F533" s="202"/>
      <c r="G533" s="96"/>
    </row>
    <row r="534" spans="1:7" ht="21" x14ac:dyDescent="0.4">
      <c r="A534" s="370"/>
      <c r="B534" s="370"/>
      <c r="C534" s="370"/>
      <c r="D534" s="370"/>
      <c r="E534" s="370"/>
      <c r="F534" s="370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>
        <v>1</v>
      </c>
      <c r="C537" s="104"/>
      <c r="D537" s="209" t="s">
        <v>494</v>
      </c>
      <c r="E537" s="209" t="s">
        <v>495</v>
      </c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2"/>
      <c r="B546" s="403"/>
      <c r="C546" s="403"/>
      <c r="D546" s="403"/>
      <c r="E546" s="403"/>
      <c r="F546" s="403"/>
      <c r="G546" s="403"/>
    </row>
    <row r="547" spans="1:7" ht="35.25" customHeight="1" x14ac:dyDescent="0.4">
      <c r="A547" s="290" t="s">
        <v>304</v>
      </c>
      <c r="B547" s="265"/>
      <c r="C547" s="413"/>
      <c r="D547" s="413"/>
      <c r="E547" s="413"/>
      <c r="F547" s="414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>
        <v>2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>
        <v>2</v>
      </c>
      <c r="C555" s="104"/>
      <c r="D555" s="319">
        <v>1</v>
      </c>
      <c r="E555" s="353"/>
      <c r="F555" s="353"/>
      <c r="G555" s="96"/>
    </row>
    <row r="556" spans="1:7" ht="21" x14ac:dyDescent="0.4">
      <c r="A556" s="415" t="s">
        <v>34</v>
      </c>
      <c r="B556" s="415"/>
      <c r="C556" s="416"/>
      <c r="D556" s="327">
        <f>SUM(B548:C555,B536:C545)</f>
        <v>35</v>
      </c>
      <c r="E556" s="90"/>
      <c r="F556" s="96"/>
      <c r="G556" s="96"/>
    </row>
    <row r="557" spans="1:7" ht="21" x14ac:dyDescent="0.4">
      <c r="A557" s="415" t="s">
        <v>33</v>
      </c>
      <c r="B557" s="415"/>
      <c r="C557" s="415"/>
      <c r="D557" s="298">
        <f>D556/(COUNT(B548:C555,B536:C545)*2)</f>
        <v>0.97222222222222221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47</v>
      </c>
      <c r="E559" s="90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>
        <f>D559/(COUNT(B536:C545,B526:C531,B548:C555)*2)</f>
        <v>0.97916666666666663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70"/>
      <c r="B562" s="370"/>
      <c r="C562" s="370"/>
      <c r="D562" s="370"/>
      <c r="E562" s="370"/>
      <c r="F562" s="370"/>
      <c r="G562" s="96"/>
    </row>
    <row r="563" spans="1:7" ht="22.5" x14ac:dyDescent="0.45">
      <c r="A563" s="431" t="s">
        <v>19</v>
      </c>
      <c r="B563" s="431"/>
      <c r="C563" s="431"/>
      <c r="D563" s="431"/>
      <c r="E563" s="431"/>
      <c r="F563" s="431"/>
      <c r="G563" s="96"/>
    </row>
    <row r="564" spans="1:7" ht="22.5" x14ac:dyDescent="0.4">
      <c r="A564" s="198">
        <f>B11</f>
        <v>43735</v>
      </c>
      <c r="B564" s="96"/>
      <c r="C564" s="96"/>
      <c r="D564" s="280"/>
      <c r="E564" s="280"/>
      <c r="F564" s="280"/>
      <c r="G564" s="96"/>
    </row>
    <row r="565" spans="1:7" ht="21" x14ac:dyDescent="0.4">
      <c r="A565" s="409" t="s">
        <v>28</v>
      </c>
      <c r="B565" s="410" t="s">
        <v>29</v>
      </c>
      <c r="C565" s="410"/>
      <c r="D565" s="410" t="s">
        <v>42</v>
      </c>
      <c r="E565" s="411" t="s">
        <v>264</v>
      </c>
      <c r="F565" s="411" t="s">
        <v>295</v>
      </c>
      <c r="G565" s="96"/>
    </row>
    <row r="566" spans="1:7" ht="21" x14ac:dyDescent="0.4">
      <c r="A566" s="409"/>
      <c r="B566" s="254" t="s">
        <v>32</v>
      </c>
      <c r="C566" s="254" t="s">
        <v>31</v>
      </c>
      <c r="D566" s="410"/>
      <c r="E566" s="411"/>
      <c r="F566" s="411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23" t="s">
        <v>10</v>
      </c>
      <c r="B568" s="424"/>
      <c r="C568" s="424"/>
      <c r="D568" s="424"/>
      <c r="E568" s="424"/>
      <c r="F568" s="425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415" t="s">
        <v>34</v>
      </c>
      <c r="B578" s="415"/>
      <c r="C578" s="416"/>
      <c r="D578" s="327">
        <f>SUM(B569:C577)</f>
        <v>18</v>
      </c>
      <c r="E578" s="90"/>
      <c r="F578" s="96"/>
      <c r="G578" s="96"/>
    </row>
    <row r="579" spans="1:7" ht="21" x14ac:dyDescent="0.4">
      <c r="A579" s="415" t="s">
        <v>33</v>
      </c>
      <c r="B579" s="415"/>
      <c r="C579" s="415"/>
      <c r="D579" s="298">
        <f>D578/(COUNT(B569:C577)*2)</f>
        <v>1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26" t="s">
        <v>23</v>
      </c>
      <c r="B581" s="427"/>
      <c r="C581" s="427"/>
      <c r="D581" s="427"/>
      <c r="E581" s="427"/>
      <c r="F581" s="428"/>
      <c r="G581" s="96"/>
    </row>
    <row r="582" spans="1:7" ht="21" x14ac:dyDescent="0.4">
      <c r="A582" s="103" t="s">
        <v>87</v>
      </c>
      <c r="B582" s="104">
        <v>2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29" t="s">
        <v>370</v>
      </c>
      <c r="B588" s="430"/>
      <c r="C588" s="430"/>
      <c r="D588" s="430"/>
      <c r="E588" s="430"/>
      <c r="F588" s="430"/>
      <c r="G588" s="430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>
        <v>2</v>
      </c>
      <c r="C595" s="104"/>
      <c r="D595" s="319">
        <v>1</v>
      </c>
      <c r="E595" s="353"/>
      <c r="F595" s="353"/>
      <c r="G595" s="96"/>
    </row>
    <row r="596" spans="1:7" ht="21" x14ac:dyDescent="0.4">
      <c r="A596" s="415" t="s">
        <v>34</v>
      </c>
      <c r="B596" s="415"/>
      <c r="C596" s="416"/>
      <c r="D596" s="327">
        <f>SUM(B589:C595,B582:C587)</f>
        <v>24</v>
      </c>
      <c r="E596" s="90"/>
      <c r="F596" s="96"/>
      <c r="G596" s="96"/>
    </row>
    <row r="597" spans="1:7" ht="21" x14ac:dyDescent="0.4">
      <c r="A597" s="415" t="s">
        <v>33</v>
      </c>
      <c r="B597" s="415"/>
      <c r="C597" s="415"/>
      <c r="D597" s="298">
        <f>D596/(COUNT(B582:C587,B589:C595)*2)</f>
        <v>1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42</v>
      </c>
      <c r="E599" s="239"/>
      <c r="F599" s="239"/>
      <c r="G599" s="96"/>
    </row>
    <row r="600" spans="1:7" ht="22.5" x14ac:dyDescent="0.45">
      <c r="A600" s="437" t="s">
        <v>168</v>
      </c>
      <c r="B600" s="438"/>
      <c r="C600" s="439"/>
      <c r="D600" s="127">
        <f>D599/(COUNT(B569:C577,B589:C595,B582:C587)*2)</f>
        <v>1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31" t="s">
        <v>8</v>
      </c>
      <c r="B602" s="431"/>
      <c r="C602" s="431"/>
      <c r="D602" s="431"/>
      <c r="E602" s="431"/>
      <c r="F602" s="431"/>
      <c r="G602" s="96"/>
    </row>
    <row r="603" spans="1:7" ht="22.5" x14ac:dyDescent="0.4">
      <c r="A603" s="129">
        <f>B11</f>
        <v>43735</v>
      </c>
      <c r="B603" s="96"/>
      <c r="C603" s="96"/>
      <c r="D603" s="114"/>
      <c r="E603" s="114"/>
      <c r="F603" s="114"/>
      <c r="G603" s="96"/>
    </row>
    <row r="604" spans="1:7" ht="21" x14ac:dyDescent="0.4">
      <c r="A604" s="371" t="s">
        <v>28</v>
      </c>
      <c r="B604" s="372" t="s">
        <v>29</v>
      </c>
      <c r="C604" s="372"/>
      <c r="D604" s="372" t="s">
        <v>42</v>
      </c>
      <c r="E604" s="373" t="s">
        <v>264</v>
      </c>
      <c r="F604" s="373" t="s">
        <v>295</v>
      </c>
      <c r="G604" s="96"/>
    </row>
    <row r="605" spans="1:7" ht="18.75" customHeight="1" x14ac:dyDescent="0.4">
      <c r="A605" s="371"/>
      <c r="B605" s="100" t="s">
        <v>32</v>
      </c>
      <c r="C605" s="100" t="s">
        <v>31</v>
      </c>
      <c r="D605" s="372"/>
      <c r="E605" s="373"/>
      <c r="F605" s="373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432"/>
      <c r="D607" s="432"/>
      <c r="E607" s="432"/>
      <c r="F607" s="433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15" t="s">
        <v>34</v>
      </c>
      <c r="B616" s="415"/>
      <c r="C616" s="415"/>
      <c r="D616" s="327">
        <f>SUM(B608:C615)</f>
        <v>16</v>
      </c>
      <c r="E616" s="434"/>
      <c r="F616" s="399"/>
      <c r="G616" s="96"/>
    </row>
    <row r="617" spans="1:7" ht="21" x14ac:dyDescent="0.4">
      <c r="A617" s="415" t="s">
        <v>33</v>
      </c>
      <c r="B617" s="415"/>
      <c r="C617" s="415"/>
      <c r="D617" s="298">
        <f>D616/(COUNT(B608:C615)*2)</f>
        <v>1</v>
      </c>
      <c r="E617" s="435"/>
      <c r="F617" s="405"/>
      <c r="G617" s="96"/>
    </row>
    <row r="618" spans="1:7" ht="21" x14ac:dyDescent="0.4">
      <c r="A618" s="128"/>
      <c r="B618" s="96"/>
      <c r="C618" s="436"/>
      <c r="D618" s="436"/>
      <c r="E618" s="436"/>
      <c r="F618" s="436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2" t="s">
        <v>34</v>
      </c>
      <c r="B629" s="393"/>
      <c r="C629" s="394"/>
      <c r="D629" s="201">
        <f>SUM(B620:C628)</f>
        <v>18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1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32"/>
      <c r="D632" s="432"/>
      <c r="E632" s="432"/>
      <c r="F632" s="433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92" t="s">
        <v>34</v>
      </c>
      <c r="B639" s="393"/>
      <c r="C639" s="394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441"/>
      <c r="B641" s="441"/>
      <c r="C641" s="441"/>
      <c r="D641" s="441"/>
      <c r="E641" s="441"/>
      <c r="F641" s="441"/>
      <c r="G641" s="441"/>
    </row>
    <row r="642" spans="1:7" ht="24.75" x14ac:dyDescent="0.4">
      <c r="A642" s="284" t="s">
        <v>26</v>
      </c>
      <c r="B642" s="432"/>
      <c r="C642" s="432"/>
      <c r="D642" s="432"/>
      <c r="E642" s="432"/>
      <c r="F642" s="433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>
        <v>2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442" t="s">
        <v>304</v>
      </c>
      <c r="B650" s="443"/>
      <c r="C650" s="443"/>
      <c r="D650" s="443"/>
      <c r="E650" s="443"/>
      <c r="F650" s="444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>
        <v>2</v>
      </c>
      <c r="C657" s="104"/>
      <c r="D657" s="319">
        <v>1</v>
      </c>
      <c r="E657" s="353"/>
      <c r="F657" s="353"/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26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1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72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1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31" t="s">
        <v>346</v>
      </c>
      <c r="B665" s="431"/>
      <c r="C665" s="431"/>
      <c r="D665" s="431"/>
      <c r="E665" s="431"/>
      <c r="F665" s="431"/>
      <c r="G665" s="96"/>
    </row>
    <row r="666" spans="1:7" ht="21" x14ac:dyDescent="0.4">
      <c r="A666" s="198">
        <f>B11</f>
        <v>43735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1" t="s">
        <v>28</v>
      </c>
      <c r="B667" s="372" t="s">
        <v>29</v>
      </c>
      <c r="C667" s="372"/>
      <c r="D667" s="372" t="s">
        <v>42</v>
      </c>
      <c r="E667" s="373" t="s">
        <v>264</v>
      </c>
      <c r="F667" s="373" t="s">
        <v>295</v>
      </c>
      <c r="G667" s="96"/>
    </row>
    <row r="668" spans="1:7" ht="21" x14ac:dyDescent="0.4">
      <c r="A668" s="371"/>
      <c r="B668" s="100" t="s">
        <v>32</v>
      </c>
      <c r="C668" s="100" t="s">
        <v>31</v>
      </c>
      <c r="D668" s="372"/>
      <c r="E668" s="373"/>
      <c r="F668" s="373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90" customHeight="1" x14ac:dyDescent="0.4">
      <c r="A672" s="139" t="s">
        <v>43</v>
      </c>
      <c r="B672" s="104">
        <v>1</v>
      </c>
      <c r="C672" s="118" t="str">
        <f>IF(B672=0, -5, "0")</f>
        <v>0</v>
      </c>
      <c r="D672" s="105" t="s">
        <v>510</v>
      </c>
      <c r="E672" s="105" t="s">
        <v>491</v>
      </c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111" customHeight="1" x14ac:dyDescent="0.4">
      <c r="A680" s="192" t="s">
        <v>13</v>
      </c>
      <c r="B680" s="104">
        <v>0</v>
      </c>
      <c r="C680" s="216"/>
      <c r="D680" s="207" t="s">
        <v>493</v>
      </c>
      <c r="E680" s="105" t="s">
        <v>492</v>
      </c>
      <c r="F680" s="105"/>
      <c r="G680" s="96"/>
    </row>
    <row r="681" spans="1:7" ht="38.25" customHeight="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>
        <v>2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>
        <v>0</v>
      </c>
      <c r="C689" s="104"/>
      <c r="D689" s="319">
        <v>0</v>
      </c>
      <c r="E689" s="353"/>
      <c r="F689" s="353"/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23</v>
      </c>
      <c r="E690" s="90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0.8214285714285714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40" t="s">
        <v>439</v>
      </c>
      <c r="B693" s="440"/>
      <c r="C693" s="440"/>
      <c r="D693" s="440"/>
      <c r="E693" s="440"/>
      <c r="F693" s="440"/>
      <c r="G693" s="215"/>
    </row>
    <row r="694" spans="1:7" ht="21" customHeight="1" x14ac:dyDescent="0.4">
      <c r="A694" s="198">
        <f>B11</f>
        <v>43735</v>
      </c>
      <c r="B694" s="96"/>
      <c r="C694" s="96"/>
      <c r="D694" s="214"/>
      <c r="E694" s="214"/>
      <c r="F694" s="214"/>
      <c r="G694" s="215"/>
    </row>
    <row r="695" spans="1:7" ht="21" x14ac:dyDescent="0.4">
      <c r="A695" s="450" t="s">
        <v>28</v>
      </c>
      <c r="B695" s="419" t="s">
        <v>29</v>
      </c>
      <c r="C695" s="419"/>
      <c r="D695" s="372" t="s">
        <v>42</v>
      </c>
      <c r="E695" s="373" t="s">
        <v>264</v>
      </c>
      <c r="F695" s="373" t="s">
        <v>295</v>
      </c>
      <c r="G695" s="215"/>
    </row>
    <row r="696" spans="1:7" ht="21" x14ac:dyDescent="0.4">
      <c r="A696" s="371"/>
      <c r="B696" s="100" t="s">
        <v>32</v>
      </c>
      <c r="C696" s="100" t="s">
        <v>31</v>
      </c>
      <c r="D696" s="372"/>
      <c r="E696" s="373"/>
      <c r="F696" s="373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447" t="s">
        <v>299</v>
      </c>
      <c r="B698" s="448"/>
      <c r="C698" s="448"/>
      <c r="D698" s="448"/>
      <c r="E698" s="448"/>
      <c r="F698" s="449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445"/>
      <c r="C704" s="446"/>
      <c r="D704" s="201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445"/>
      <c r="C705" s="446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47" t="s">
        <v>300</v>
      </c>
      <c r="B707" s="448"/>
      <c r="C707" s="448"/>
      <c r="D707" s="448"/>
      <c r="E707" s="448"/>
      <c r="F707" s="449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>
        <v>0</v>
      </c>
      <c r="C710" s="104"/>
      <c r="D710" s="319">
        <v>0</v>
      </c>
      <c r="E710" s="321"/>
      <c r="F710" s="321"/>
    </row>
    <row r="711" spans="1:7" ht="21" x14ac:dyDescent="0.3">
      <c r="A711" s="108" t="s">
        <v>34</v>
      </c>
      <c r="B711" s="108"/>
      <c r="C711" s="123"/>
      <c r="D711" s="281">
        <f>SUM(B708:C710)</f>
        <v>4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0.66666666666666663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14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0.875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0.66666666666666663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629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0.91159420289855075</v>
      </c>
      <c r="E719" s="3"/>
      <c r="F719" s="3"/>
    </row>
  </sheetData>
  <sheetProtection algorithmName="SHA-512" hashValue="vl6TiC7l/pLR7ybXheA7/WRxZengmDyQreK1pcq5xt+5Gc8mD8BztzVMu1d5+bzyw7a8djlVjSUyMNyGexKkHw==" saltValue="D4krYCdYkT/BxeAv6obXgA==" spinCount="100000" sheet="1" objects="1" scenarios="1" formatCells="0" formatColumns="0" formatRows="0"/>
  <mergeCells count="154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620:B628 B105:B108 B374:B384 B412:B419 B85:B100 B39:B42 B526:B531 B536:B545 B569:B577 B120:B126 B670:B689 B460:B466 B288:B295 B320:B338 B444:B458 B509:B515 B432:B439 B343:B351 B708:B710 B643:B649 B389:B409 B66:B82 B227:B231 B265:B285 B174:B181 B500:B506 B354:B361 B253:B260 B191:B198 B699:B703 B63 B496:B498 B518:B519 B30:B37 B548:B555 B633:B638 B113:B117 B145:B160 B308:B315 B479:B483 B485:B494 B589:B595 B608:B615 B56:B61 B103 B111 B163:B164 B582:B587 B203:B222 B233:B240 B651:B657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 B165 B499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zoomScale="80" zoomScaleNormal="90" zoomScaleSheetLayoutView="80" workbookViewId="0">
      <selection activeCell="A7" sqref="A7:F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52"/>
      <c r="E1" s="452"/>
      <c r="F1" s="452"/>
      <c r="G1" s="452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53" t="s">
        <v>46</v>
      </c>
      <c r="B6" s="453"/>
      <c r="C6" s="453"/>
      <c r="D6" s="453"/>
      <c r="E6" s="453"/>
      <c r="F6" s="453"/>
      <c r="G6" s="79"/>
    </row>
    <row r="7" spans="1:7" s="2" customFormat="1" ht="21.75" customHeight="1" x14ac:dyDescent="0.45">
      <c r="A7" s="454" t="str">
        <f>'Page de garde'!D18</f>
        <v>CM Jammel</v>
      </c>
      <c r="B7" s="454"/>
      <c r="C7" s="454"/>
      <c r="D7" s="454"/>
      <c r="E7" s="454"/>
      <c r="F7" s="454"/>
      <c r="G7" s="79"/>
    </row>
    <row r="8" spans="1:7" s="2" customFormat="1" ht="24" x14ac:dyDescent="0.45">
      <c r="A8" s="4" t="s">
        <v>39</v>
      </c>
      <c r="B8" s="455" t="str">
        <f>'A3 Exploitation'!B9:F9</f>
        <v>M Dhia Mechlaoui</v>
      </c>
      <c r="C8" s="455"/>
      <c r="D8" s="455"/>
      <c r="E8" s="455"/>
      <c r="F8" s="455"/>
      <c r="G8" s="79"/>
    </row>
    <row r="9" spans="1:7" s="2" customFormat="1" ht="24" x14ac:dyDescent="0.45">
      <c r="A9" s="5" t="s">
        <v>41</v>
      </c>
      <c r="B9" s="456" t="str">
        <f>'A3 Exploitation'!B10:F10</f>
        <v>Directeur magasin (M Chakib), chef rayon PFT (M Houssem), et employés professionnels</v>
      </c>
      <c r="C9" s="456"/>
      <c r="D9" s="456"/>
      <c r="E9" s="456"/>
      <c r="F9" s="456"/>
      <c r="G9" s="79"/>
    </row>
    <row r="10" spans="1:7" s="2" customFormat="1" ht="24" x14ac:dyDescent="0.45">
      <c r="A10" s="4" t="s">
        <v>40</v>
      </c>
      <c r="B10" s="451">
        <f>'A3 Exploitation'!B11:F11</f>
        <v>43735</v>
      </c>
      <c r="C10" s="451"/>
      <c r="D10" s="451"/>
      <c r="E10" s="451"/>
      <c r="F10" s="451"/>
      <c r="G10" s="79"/>
    </row>
    <row r="11" spans="1:7" s="2" customFormat="1" ht="24" x14ac:dyDescent="0.45">
      <c r="A11" s="4" t="s">
        <v>248</v>
      </c>
      <c r="B11" s="460">
        <f>D215</f>
        <v>0.82894736842105265</v>
      </c>
      <c r="C11" s="460"/>
      <c r="D11" s="460"/>
      <c r="E11" s="460"/>
      <c r="F11" s="460"/>
      <c r="G11" s="79"/>
    </row>
    <row r="12" spans="1:7" s="2" customFormat="1" ht="22.5" x14ac:dyDescent="0.45">
      <c r="A12" s="1"/>
      <c r="D12" s="364"/>
      <c r="E12" s="364"/>
      <c r="F12" s="364"/>
      <c r="G12" s="364"/>
    </row>
    <row r="13" spans="1:7" s="2" customFormat="1" ht="11.25" customHeight="1" x14ac:dyDescent="0.3">
      <c r="A13" s="461" t="s">
        <v>28</v>
      </c>
      <c r="B13" s="462" t="s">
        <v>29</v>
      </c>
      <c r="C13" s="462"/>
      <c r="D13" s="462" t="s">
        <v>42</v>
      </c>
      <c r="E13" s="462" t="s">
        <v>158</v>
      </c>
      <c r="F13" s="462" t="s">
        <v>159</v>
      </c>
    </row>
    <row r="14" spans="1:7" s="2" customFormat="1" ht="12.75" customHeight="1" x14ac:dyDescent="0.3">
      <c r="A14" s="461"/>
      <c r="B14" s="18" t="s">
        <v>32</v>
      </c>
      <c r="C14" s="18" t="s">
        <v>31</v>
      </c>
      <c r="D14" s="462"/>
      <c r="E14" s="462"/>
      <c r="F14" s="462"/>
      <c r="G14" s="78"/>
    </row>
    <row r="15" spans="1:7" x14ac:dyDescent="0.3">
      <c r="A15" s="463"/>
      <c r="B15" s="464"/>
      <c r="C15" s="464"/>
      <c r="D15" s="464"/>
      <c r="E15" s="464"/>
      <c r="F15" s="464"/>
    </row>
    <row r="16" spans="1:7" ht="19.5" x14ac:dyDescent="0.4">
      <c r="A16" s="465" t="s">
        <v>0</v>
      </c>
      <c r="B16" s="466"/>
      <c r="C16" s="466"/>
      <c r="D16" s="466"/>
      <c r="E16" s="466"/>
      <c r="F16" s="466"/>
      <c r="G16" s="80" t="s">
        <v>292</v>
      </c>
    </row>
    <row r="17" spans="1:7" x14ac:dyDescent="0.3">
      <c r="A17" s="6" t="s">
        <v>223</v>
      </c>
      <c r="B17" s="55">
        <v>2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2</v>
      </c>
      <c r="C19" s="55"/>
      <c r="D19" s="56"/>
      <c r="E19" s="56"/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67" t="s">
        <v>34</v>
      </c>
      <c r="B22" s="468"/>
      <c r="C22" s="469"/>
      <c r="D22" s="330">
        <f>SUM(B17:C21)</f>
        <v>10</v>
      </c>
    </row>
    <row r="23" spans="1:7" x14ac:dyDescent="0.3">
      <c r="A23" s="457" t="s">
        <v>249</v>
      </c>
      <c r="B23" s="458"/>
      <c r="C23" s="459"/>
      <c r="D23" s="17">
        <f>D22/(COUNT(B17:C21)*2)</f>
        <v>1</v>
      </c>
    </row>
    <row r="24" spans="1:7" x14ac:dyDescent="0.3">
      <c r="A24" s="10"/>
      <c r="B24" s="11"/>
      <c r="C24" s="11"/>
      <c r="D24" s="12"/>
    </row>
    <row r="25" spans="1:7" ht="19.5" x14ac:dyDescent="0.4">
      <c r="A25" s="470" t="s">
        <v>4</v>
      </c>
      <c r="B25" s="471"/>
      <c r="C25" s="471"/>
      <c r="D25" s="471"/>
      <c r="E25" s="471"/>
      <c r="F25" s="471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57" t="s">
        <v>34</v>
      </c>
      <c r="B33" s="458"/>
      <c r="C33" s="459"/>
      <c r="D33" s="329">
        <f>SUM(B26:C32)</f>
        <v>14</v>
      </c>
    </row>
    <row r="34" spans="1:6" x14ac:dyDescent="0.3">
      <c r="A34" s="457" t="s">
        <v>249</v>
      </c>
      <c r="B34" s="458"/>
      <c r="C34" s="459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70" t="s">
        <v>178</v>
      </c>
      <c r="B36" s="471"/>
      <c r="C36" s="471"/>
      <c r="D36" s="471"/>
      <c r="E36" s="471"/>
      <c r="F36" s="471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57" t="s">
        <v>34</v>
      </c>
      <c r="B42" s="458"/>
      <c r="C42" s="459"/>
      <c r="D42" s="329">
        <f>SUM(B37:C41)</f>
        <v>10</v>
      </c>
    </row>
    <row r="43" spans="1:6" x14ac:dyDescent="0.3">
      <c r="A43" s="457" t="s">
        <v>249</v>
      </c>
      <c r="B43" s="458"/>
      <c r="C43" s="459"/>
      <c r="D43" s="17">
        <f>D42/(COUNT(B37:C41)*2)</f>
        <v>1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2" t="s">
        <v>405</v>
      </c>
      <c r="B45" s="473"/>
      <c r="C45" s="473"/>
      <c r="D45" s="473"/>
      <c r="E45" s="473"/>
      <c r="F45" s="474"/>
    </row>
    <row r="46" spans="1:6" ht="19.5" x14ac:dyDescent="0.4">
      <c r="A46" s="6" t="s">
        <v>465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7" t="s">
        <v>34</v>
      </c>
      <c r="B58" s="458"/>
      <c r="C58" s="459"/>
      <c r="D58" s="341">
        <f>SUM(B46:C57)</f>
        <v>0</v>
      </c>
    </row>
    <row r="59" spans="1:6" x14ac:dyDescent="0.3">
      <c r="A59" s="457" t="s">
        <v>249</v>
      </c>
      <c r="B59" s="458"/>
      <c r="C59" s="459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5" t="s">
        <v>19</v>
      </c>
      <c r="B61" s="476"/>
      <c r="C61" s="476"/>
      <c r="D61" s="476"/>
      <c r="E61" s="476"/>
      <c r="F61" s="476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ht="33" x14ac:dyDescent="0.3">
      <c r="A66" s="6" t="s">
        <v>71</v>
      </c>
      <c r="B66" s="55">
        <v>2</v>
      </c>
      <c r="C66" s="55"/>
      <c r="D66" s="88" t="s">
        <v>496</v>
      </c>
      <c r="E66" s="55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9"/>
      <c r="E67" s="55"/>
      <c r="F67" s="55"/>
    </row>
    <row r="68" spans="1:6" x14ac:dyDescent="0.3">
      <c r="A68" s="457" t="s">
        <v>34</v>
      </c>
      <c r="B68" s="458"/>
      <c r="C68" s="459"/>
      <c r="D68" s="329">
        <f>SUM(B62:C67)</f>
        <v>12</v>
      </c>
    </row>
    <row r="69" spans="1:6" x14ac:dyDescent="0.3">
      <c r="A69" s="457" t="s">
        <v>249</v>
      </c>
      <c r="B69" s="458"/>
      <c r="C69" s="459"/>
      <c r="D69" s="17">
        <f>D68/(COUNT(B62:C67)*2)</f>
        <v>1</v>
      </c>
    </row>
    <row r="70" spans="1:6" x14ac:dyDescent="0.3">
      <c r="A70" s="10"/>
      <c r="B70" s="11"/>
      <c r="C70" s="11"/>
      <c r="D70" s="12"/>
    </row>
    <row r="71" spans="1:6" ht="19.5" x14ac:dyDescent="0.4">
      <c r="A71" s="470" t="s">
        <v>8</v>
      </c>
      <c r="B71" s="471"/>
      <c r="C71" s="471"/>
      <c r="D71" s="471"/>
      <c r="E71" s="471"/>
      <c r="F71" s="471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50.25" x14ac:dyDescent="0.35">
      <c r="A76" s="25" t="s">
        <v>180</v>
      </c>
      <c r="B76" s="55">
        <v>2</v>
      </c>
      <c r="C76" s="6" t="str">
        <f>IF(B76=0, -5, "0")</f>
        <v>0</v>
      </c>
      <c r="D76" s="56" t="s">
        <v>497</v>
      </c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57" t="s">
        <v>34</v>
      </c>
      <c r="B79" s="458"/>
      <c r="C79" s="459"/>
      <c r="D79" s="329">
        <f>SUM(B72:C78)</f>
        <v>12</v>
      </c>
    </row>
    <row r="80" spans="1:6" x14ac:dyDescent="0.3">
      <c r="A80" s="457" t="s">
        <v>249</v>
      </c>
      <c r="B80" s="458"/>
      <c r="C80" s="459"/>
      <c r="D80" s="17">
        <f>D79/(COUNT(B72:C78)*2)</f>
        <v>1</v>
      </c>
    </row>
    <row r="81" spans="1:6" x14ac:dyDescent="0.3">
      <c r="A81" s="10"/>
      <c r="B81" s="11"/>
      <c r="C81" s="11"/>
      <c r="D81" s="12"/>
    </row>
    <row r="82" spans="1:6" ht="19.5" x14ac:dyDescent="0.4">
      <c r="A82" s="470" t="s">
        <v>463</v>
      </c>
      <c r="B82" s="471"/>
      <c r="C82" s="471"/>
      <c r="D82" s="471"/>
      <c r="E82" s="471"/>
      <c r="F82" s="471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>
        <v>2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50.25" x14ac:dyDescent="0.35">
      <c r="A96" s="25" t="s">
        <v>138</v>
      </c>
      <c r="B96" s="61">
        <v>2</v>
      </c>
      <c r="C96" s="6" t="str">
        <f>IF(B96=0, -5, "0")</f>
        <v>0</v>
      </c>
      <c r="D96" s="56" t="s">
        <v>498</v>
      </c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57" t="s">
        <v>34</v>
      </c>
      <c r="B100" s="458"/>
      <c r="C100" s="459"/>
      <c r="D100" s="329">
        <f>SUM(B83:C99)</f>
        <v>22</v>
      </c>
    </row>
    <row r="101" spans="1:6" x14ac:dyDescent="0.3">
      <c r="A101" s="457" t="s">
        <v>249</v>
      </c>
      <c r="B101" s="458"/>
      <c r="C101" s="459"/>
      <c r="D101" s="17">
        <f>D100/(COUNT(B83:C99)*2)</f>
        <v>1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70" t="s">
        <v>170</v>
      </c>
      <c r="B103" s="471"/>
      <c r="C103" s="471"/>
      <c r="D103" s="471"/>
      <c r="E103" s="471"/>
      <c r="F103" s="471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2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>
        <v>2</v>
      </c>
      <c r="C110" s="6" t="str">
        <f>IF(B110=0, -5, "0")</f>
        <v>0</v>
      </c>
      <c r="D110" s="56"/>
      <c r="E110" s="55"/>
      <c r="F110" s="55"/>
    </row>
    <row r="111" spans="1:6" ht="49.5" x14ac:dyDescent="0.3">
      <c r="A111" s="6" t="s">
        <v>136</v>
      </c>
      <c r="B111" s="69">
        <v>0</v>
      </c>
      <c r="C111" s="55"/>
      <c r="D111" s="56" t="s">
        <v>525</v>
      </c>
      <c r="E111" s="55" t="s">
        <v>499</v>
      </c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>
        <v>2</v>
      </c>
      <c r="C115" s="6" t="str">
        <f>IF(B115=0, -5, "0")</f>
        <v>0</v>
      </c>
      <c r="D115" s="56" t="s">
        <v>526</v>
      </c>
      <c r="E115" s="55"/>
      <c r="F115" s="55"/>
    </row>
    <row r="116" spans="1:6" ht="33.75" x14ac:dyDescent="0.35">
      <c r="A116" s="27" t="s">
        <v>251</v>
      </c>
      <c r="B116" s="69" t="s">
        <v>30</v>
      </c>
      <c r="C116" s="6" t="str">
        <f>IF(B116=0, -5, "0")</f>
        <v>0</v>
      </c>
      <c r="D116" s="56" t="s">
        <v>500</v>
      </c>
      <c r="E116" s="55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57" t="s">
        <v>34</v>
      </c>
      <c r="B118" s="458"/>
      <c r="C118" s="459"/>
      <c r="D118" s="329">
        <f>SUM(B104:C117)</f>
        <v>24</v>
      </c>
    </row>
    <row r="119" spans="1:6" x14ac:dyDescent="0.3">
      <c r="A119" s="457" t="s">
        <v>249</v>
      </c>
      <c r="B119" s="458"/>
      <c r="C119" s="459"/>
      <c r="D119" s="17">
        <f>D118/(COUNT(B104:C117)*2)</f>
        <v>0.92307692307692313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70" t="s">
        <v>171</v>
      </c>
      <c r="B122" s="471"/>
      <c r="C122" s="471"/>
      <c r="D122" s="471"/>
      <c r="E122" s="471"/>
      <c r="F122" s="471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50.25" x14ac:dyDescent="0.35">
      <c r="A131" s="28" t="s">
        <v>266</v>
      </c>
      <c r="B131" s="69">
        <v>0</v>
      </c>
      <c r="C131" s="6">
        <f>IF(B131=0, -5, "0")</f>
        <v>-5</v>
      </c>
      <c r="D131" s="56" t="s">
        <v>501</v>
      </c>
      <c r="E131" s="56" t="s">
        <v>522</v>
      </c>
      <c r="F131" s="55"/>
    </row>
    <row r="132" spans="1:6" ht="83.25" x14ac:dyDescent="0.35">
      <c r="A132" s="28" t="s">
        <v>270</v>
      </c>
      <c r="B132" s="69">
        <v>0</v>
      </c>
      <c r="C132" s="6">
        <f>IF(B132=0, -5, "0")</f>
        <v>-5</v>
      </c>
      <c r="D132" s="56" t="s">
        <v>523</v>
      </c>
      <c r="E132" s="56" t="s">
        <v>502</v>
      </c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57" t="s">
        <v>34</v>
      </c>
      <c r="B134" s="458"/>
      <c r="C134" s="459"/>
      <c r="D134" s="329">
        <f>SUM(B123:C133)</f>
        <v>8</v>
      </c>
    </row>
    <row r="135" spans="1:6" x14ac:dyDescent="0.3">
      <c r="A135" s="457" t="s">
        <v>249</v>
      </c>
      <c r="B135" s="458"/>
      <c r="C135" s="459"/>
      <c r="D135" s="17">
        <f>D134/(COUNT(B123:C133)*2)</f>
        <v>0.30769230769230771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70" t="s">
        <v>154</v>
      </c>
      <c r="B137" s="471"/>
      <c r="C137" s="471"/>
      <c r="D137" s="471"/>
      <c r="E137" s="471"/>
      <c r="F137" s="471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100.5" x14ac:dyDescent="0.4">
      <c r="A142" s="6" t="s">
        <v>246</v>
      </c>
      <c r="B142" s="70">
        <v>1</v>
      </c>
      <c r="C142" s="62"/>
      <c r="D142" s="56" t="s">
        <v>506</v>
      </c>
      <c r="E142" s="56" t="s">
        <v>507</v>
      </c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66.75" x14ac:dyDescent="0.35">
      <c r="A144" s="24" t="s">
        <v>195</v>
      </c>
      <c r="B144" s="70">
        <v>0</v>
      </c>
      <c r="C144" s="6">
        <f>IF(B144=0, -5, "0")</f>
        <v>-5</v>
      </c>
      <c r="D144" s="56" t="s">
        <v>504</v>
      </c>
      <c r="E144" s="56" t="s">
        <v>505</v>
      </c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33.75" x14ac:dyDescent="0.35">
      <c r="A148" s="27" t="s">
        <v>270</v>
      </c>
      <c r="B148" s="70">
        <v>2</v>
      </c>
      <c r="C148" s="6" t="str">
        <f>IF(B148=0, -5, "0")</f>
        <v>0</v>
      </c>
      <c r="D148" s="56" t="s">
        <v>503</v>
      </c>
      <c r="E148" s="63"/>
      <c r="F148" s="55"/>
    </row>
    <row r="149" spans="1:6" x14ac:dyDescent="0.3">
      <c r="A149" s="457" t="s">
        <v>34</v>
      </c>
      <c r="B149" s="458"/>
      <c r="C149" s="459"/>
      <c r="D149" s="329">
        <f>SUM(B138:C148)</f>
        <v>14</v>
      </c>
    </row>
    <row r="150" spans="1:6" x14ac:dyDescent="0.3">
      <c r="A150" s="457" t="s">
        <v>249</v>
      </c>
      <c r="B150" s="458"/>
      <c r="C150" s="459"/>
      <c r="D150" s="16">
        <f>D149/(COUNT(B138:C148)*2)</f>
        <v>0.58333333333333337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70" t="s">
        <v>61</v>
      </c>
      <c r="B152" s="471"/>
      <c r="C152" s="471"/>
      <c r="D152" s="471"/>
      <c r="E152" s="471"/>
      <c r="F152" s="471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x14ac:dyDescent="0.3">
      <c r="A156" s="26" t="s">
        <v>232</v>
      </c>
      <c r="B156" s="69">
        <v>2</v>
      </c>
      <c r="C156" s="56"/>
      <c r="D156" s="86"/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ht="99" x14ac:dyDescent="0.3">
      <c r="A163" s="32" t="s">
        <v>173</v>
      </c>
      <c r="B163" s="69">
        <v>0</v>
      </c>
      <c r="C163" s="56"/>
      <c r="D163" s="56" t="s">
        <v>508</v>
      </c>
      <c r="E163" s="56" t="s">
        <v>509</v>
      </c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57" t="s">
        <v>34</v>
      </c>
      <c r="B165" s="458"/>
      <c r="C165" s="459"/>
      <c r="D165" s="329">
        <f>SUM(B153:C164)</f>
        <v>22</v>
      </c>
    </row>
    <row r="166" spans="1:6" x14ac:dyDescent="0.3">
      <c r="A166" s="457" t="s">
        <v>249</v>
      </c>
      <c r="B166" s="458"/>
      <c r="C166" s="459"/>
      <c r="D166" s="17">
        <f>D165/(COUNT(B153:C164)*2)</f>
        <v>0.91666666666666663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70" t="s">
        <v>176</v>
      </c>
      <c r="B168" s="471"/>
      <c r="C168" s="471"/>
      <c r="D168" s="471"/>
      <c r="E168" s="471"/>
      <c r="F168" s="471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ht="31.5" customHeight="1" x14ac:dyDescent="0.3">
      <c r="A175" s="40" t="s">
        <v>273</v>
      </c>
      <c r="B175" s="55">
        <v>1</v>
      </c>
      <c r="C175" s="55"/>
      <c r="D175" s="55" t="s">
        <v>517</v>
      </c>
      <c r="E175" s="55" t="s">
        <v>518</v>
      </c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57" t="s">
        <v>34</v>
      </c>
      <c r="B177" s="468"/>
      <c r="C177" s="469"/>
      <c r="D177" s="330">
        <f>SUM(B169:C176)</f>
        <v>15</v>
      </c>
    </row>
    <row r="178" spans="1:6" x14ac:dyDescent="0.3">
      <c r="A178" s="457" t="s">
        <v>249</v>
      </c>
      <c r="B178" s="458"/>
      <c r="C178" s="459"/>
      <c r="D178" s="17">
        <f>D177/(COUNT(B169:C176)*2)</f>
        <v>0.9375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70" t="s">
        <v>64</v>
      </c>
      <c r="B180" s="471"/>
      <c r="C180" s="471"/>
      <c r="D180" s="471"/>
      <c r="E180" s="471"/>
      <c r="F180" s="471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x14ac:dyDescent="0.3">
      <c r="A183" s="26" t="s">
        <v>174</v>
      </c>
      <c r="B183" s="55">
        <v>2</v>
      </c>
      <c r="C183" s="55"/>
      <c r="D183" s="56"/>
      <c r="E183" s="55"/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57" t="s">
        <v>34</v>
      </c>
      <c r="B185" s="458"/>
      <c r="C185" s="459"/>
      <c r="D185" s="329">
        <f>SUM(B181:C184)</f>
        <v>8</v>
      </c>
    </row>
    <row r="186" spans="1:6" x14ac:dyDescent="0.3">
      <c r="A186" s="457" t="s">
        <v>249</v>
      </c>
      <c r="B186" s="458"/>
      <c r="C186" s="459"/>
      <c r="D186" s="17">
        <f>D185/(COUNT(B181:C184)*2)</f>
        <v>1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7" t="s">
        <v>15</v>
      </c>
      <c r="B188" s="478"/>
      <c r="C188" s="478"/>
      <c r="D188" s="478"/>
      <c r="E188" s="478"/>
      <c r="F188" s="478"/>
    </row>
    <row r="189" spans="1:6" ht="99" x14ac:dyDescent="0.3">
      <c r="A189" s="6" t="s">
        <v>150</v>
      </c>
      <c r="B189" s="55">
        <v>0</v>
      </c>
      <c r="C189" s="55"/>
      <c r="D189" s="56" t="s">
        <v>513</v>
      </c>
      <c r="E189" s="56" t="s">
        <v>514</v>
      </c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57" t="s">
        <v>34</v>
      </c>
      <c r="B193" s="458"/>
      <c r="C193" s="459"/>
      <c r="D193" s="329">
        <f>SUM(B189:C192)</f>
        <v>6</v>
      </c>
    </row>
    <row r="194" spans="1:7" x14ac:dyDescent="0.3">
      <c r="A194" s="457" t="s">
        <v>249</v>
      </c>
      <c r="B194" s="458"/>
      <c r="C194" s="459"/>
      <c r="D194" s="17">
        <f>D193/(COUNT(B189:C192)*2)</f>
        <v>0.75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70" t="s">
        <v>65</v>
      </c>
      <c r="B196" s="471"/>
      <c r="C196" s="471"/>
      <c r="D196" s="471"/>
      <c r="E196" s="471"/>
      <c r="F196" s="471"/>
    </row>
    <row r="197" spans="1:7" ht="33" x14ac:dyDescent="0.3">
      <c r="A197" s="26" t="s">
        <v>268</v>
      </c>
      <c r="B197" s="55">
        <v>0</v>
      </c>
      <c r="C197" s="55"/>
      <c r="D197" s="56" t="s">
        <v>519</v>
      </c>
      <c r="E197" s="56" t="s">
        <v>520</v>
      </c>
      <c r="F197" s="55"/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ht="55.5" customHeight="1" x14ac:dyDescent="0.3">
      <c r="A199" s="6" t="s">
        <v>75</v>
      </c>
      <c r="B199" s="55">
        <v>1</v>
      </c>
      <c r="C199" s="55"/>
      <c r="D199" s="56" t="s">
        <v>515</v>
      </c>
      <c r="E199" s="56" t="s">
        <v>516</v>
      </c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57" t="s">
        <v>34</v>
      </c>
      <c r="B202" s="458"/>
      <c r="C202" s="459"/>
      <c r="D202" s="329">
        <f>SUM(B197:C201)</f>
        <v>7</v>
      </c>
    </row>
    <row r="203" spans="1:7" x14ac:dyDescent="0.3">
      <c r="A203" s="457" t="s">
        <v>249</v>
      </c>
      <c r="B203" s="458"/>
      <c r="C203" s="459"/>
      <c r="D203" s="17">
        <f>D202/(COUNT(B197:C201)*2)</f>
        <v>0.7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70" t="s">
        <v>175</v>
      </c>
      <c r="B205" s="471"/>
      <c r="C205" s="471"/>
      <c r="D205" s="471"/>
      <c r="E205" s="471"/>
      <c r="F205" s="471"/>
    </row>
    <row r="206" spans="1:7" x14ac:dyDescent="0.3">
      <c r="A206" s="26" t="s">
        <v>302</v>
      </c>
      <c r="B206" s="55">
        <v>2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ht="33" x14ac:dyDescent="0.3">
      <c r="A208" s="6" t="s">
        <v>265</v>
      </c>
      <c r="B208" s="55">
        <v>1</v>
      </c>
      <c r="C208" s="55"/>
      <c r="D208" s="56" t="s">
        <v>524</v>
      </c>
      <c r="E208" s="56" t="s">
        <v>521</v>
      </c>
      <c r="F208" s="55"/>
    </row>
    <row r="209" spans="1:6" x14ac:dyDescent="0.3">
      <c r="A209" s="33" t="s">
        <v>157</v>
      </c>
      <c r="B209" s="55">
        <v>2</v>
      </c>
      <c r="C209" s="55"/>
      <c r="D209" s="55"/>
      <c r="E209" s="55"/>
      <c r="F209" s="55"/>
    </row>
    <row r="210" spans="1:6" x14ac:dyDescent="0.3">
      <c r="A210" s="457" t="s">
        <v>34</v>
      </c>
      <c r="B210" s="458"/>
      <c r="C210" s="459"/>
      <c r="D210" s="34">
        <f>SUM(B206:C209)</f>
        <v>5</v>
      </c>
    </row>
    <row r="211" spans="1:6" x14ac:dyDescent="0.3">
      <c r="A211" s="457" t="s">
        <v>249</v>
      </c>
      <c r="B211" s="458"/>
      <c r="C211" s="459"/>
      <c r="D211" s="17">
        <f>D210/(COUNT(B206:C209)*2)</f>
        <v>0.83333333333333337</v>
      </c>
    </row>
    <row r="213" spans="1:6" ht="18" x14ac:dyDescent="0.35">
      <c r="A213" s="37" t="s">
        <v>402</v>
      </c>
      <c r="B213" s="36"/>
      <c r="C213" s="36"/>
      <c r="D213" s="87">
        <v>0.5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189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0.82894736842105265</v>
      </c>
    </row>
  </sheetData>
  <sheetProtection algorithmName="SHA-512" hashValue="nwf4YDLHMAc9WYPjY/rBRDcBjrz9eGV4XL7duorzMnqUzuVCe1rb6Tlnzltuao/PVO0xyD+vQViawCbMzz0VFQ==" saltValue="LOo/cZfym8sBqHHGNCeetw==" spinCount="100000" sheet="1" objects="1" scenarios="1"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697" zoomScale="70" zoomScaleNormal="100" zoomScaleSheetLayoutView="70" workbookViewId="0">
      <selection activeCell="D714" sqref="D71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64"/>
      <c r="E1" s="364"/>
      <c r="F1" s="364"/>
      <c r="G1" s="364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365" t="s">
        <v>149</v>
      </c>
      <c r="B7" s="365"/>
      <c r="C7" s="365"/>
      <c r="D7" s="365"/>
      <c r="E7" s="365"/>
      <c r="F7" s="365"/>
      <c r="G7" s="93"/>
    </row>
    <row r="8" spans="1:7" ht="22.5" x14ac:dyDescent="0.45">
      <c r="A8" s="366" t="str">
        <f>'Page de garde'!D18</f>
        <v>CM Jammel</v>
      </c>
      <c r="B8" s="366"/>
      <c r="C8" s="366"/>
      <c r="D8" s="366"/>
      <c r="E8" s="366"/>
      <c r="F8" s="366"/>
      <c r="G8" s="93"/>
    </row>
    <row r="9" spans="1:7" ht="22.5" x14ac:dyDescent="0.45">
      <c r="A9" s="94" t="s">
        <v>39</v>
      </c>
      <c r="B9" s="367"/>
      <c r="C9" s="367"/>
      <c r="D9" s="367"/>
      <c r="E9" s="367"/>
      <c r="F9" s="367"/>
      <c r="G9" s="93"/>
    </row>
    <row r="10" spans="1:7" ht="22.5" x14ac:dyDescent="0.45">
      <c r="A10" s="95" t="s">
        <v>41</v>
      </c>
      <c r="B10" s="368"/>
      <c r="C10" s="368"/>
      <c r="D10" s="368"/>
      <c r="E10" s="368"/>
      <c r="F10" s="368"/>
      <c r="G10" s="93"/>
    </row>
    <row r="11" spans="1:7" ht="22.5" x14ac:dyDescent="0.45">
      <c r="A11" s="94" t="s">
        <v>40</v>
      </c>
      <c r="B11" s="369"/>
      <c r="C11" s="369"/>
      <c r="D11" s="369"/>
      <c r="E11" s="369"/>
      <c r="F11" s="369"/>
      <c r="G11" s="93"/>
    </row>
    <row r="12" spans="1:7" ht="22.5" x14ac:dyDescent="0.45">
      <c r="A12" s="94" t="s">
        <v>198</v>
      </c>
      <c r="B12" s="374" t="e">
        <f>D719</f>
        <v>#DIV/0!</v>
      </c>
      <c r="C12" s="374"/>
      <c r="D12" s="374"/>
      <c r="E12" s="374"/>
      <c r="F12" s="374"/>
      <c r="G12" s="93"/>
    </row>
    <row r="13" spans="1:7" ht="22.5" x14ac:dyDescent="0.45">
      <c r="A13" s="92"/>
      <c r="B13" s="90"/>
      <c r="C13" s="90"/>
      <c r="D13" s="364"/>
      <c r="E13" s="364"/>
      <c r="F13" s="364"/>
      <c r="G13" s="364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1" t="s">
        <v>28</v>
      </c>
      <c r="B17" s="372" t="s">
        <v>29</v>
      </c>
      <c r="C17" s="372"/>
      <c r="D17" s="372" t="s">
        <v>42</v>
      </c>
      <c r="E17" s="373" t="s">
        <v>264</v>
      </c>
      <c r="F17" s="373" t="s">
        <v>294</v>
      </c>
      <c r="G17" s="96"/>
    </row>
    <row r="18" spans="1:8" ht="16.5" customHeight="1" x14ac:dyDescent="0.4">
      <c r="A18" s="371"/>
      <c r="B18" s="100" t="s">
        <v>32</v>
      </c>
      <c r="C18" s="100" t="s">
        <v>31</v>
      </c>
      <c r="D18" s="372"/>
      <c r="E18" s="373"/>
      <c r="F18" s="373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 t="s">
        <v>30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 t="s">
        <v>30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 t="s">
        <v>30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 t="s">
        <v>30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 t="e">
        <f>D26/(COUNT(B21:C25)*2)</f>
        <v>#DIV/0!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 t="s">
        <v>30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 t="s">
        <v>30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 t="s">
        <v>30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 t="s">
        <v>30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 t="s">
        <v>30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 t="s">
        <v>30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 t="s">
        <v>30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 t="s">
        <v>30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 t="s">
        <v>30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 t="s">
        <v>30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 t="s">
        <v>30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 t="s">
        <v>30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21">
        <f>COUNTIF('A3 Exploitation'!F21:F42,"ok")</f>
        <v>0</v>
      </c>
      <c r="F43" s="321">
        <f>COUNTA('A3 Exploitation'!F21:F42)</f>
        <v>0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0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 t="e">
        <f>D44/(COUNT(B30:C37,B39:C43)*2)</f>
        <v>#DIV/0!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0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 t="e">
        <f>D47/(COUNT(B30:C37,B21:C25,B39:C43)*2)</f>
        <v>#DIV/0!</v>
      </c>
      <c r="E48" s="90"/>
      <c r="F48" s="96"/>
      <c r="G48" s="96"/>
    </row>
    <row r="49" spans="1:7" ht="21" x14ac:dyDescent="0.3">
      <c r="A49" s="370"/>
      <c r="B49" s="370"/>
      <c r="C49" s="370"/>
      <c r="D49" s="370"/>
      <c r="E49" s="370"/>
      <c r="F49" s="370"/>
      <c r="G49" s="370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0</v>
      </c>
      <c r="B51" s="96"/>
      <c r="C51" s="96"/>
      <c r="D51" s="96"/>
      <c r="E51" s="90"/>
      <c r="F51" s="96"/>
      <c r="G51" s="96"/>
    </row>
    <row r="52" spans="1:7" ht="21" x14ac:dyDescent="0.4">
      <c r="A52" s="371" t="s">
        <v>28</v>
      </c>
      <c r="B52" s="372" t="s">
        <v>29</v>
      </c>
      <c r="C52" s="372"/>
      <c r="D52" s="372" t="s">
        <v>42</v>
      </c>
      <c r="E52" s="373" t="s">
        <v>264</v>
      </c>
      <c r="F52" s="373" t="s">
        <v>295</v>
      </c>
      <c r="G52" s="96"/>
    </row>
    <row r="53" spans="1:7" ht="21" x14ac:dyDescent="0.4">
      <c r="A53" s="371"/>
      <c r="B53" s="100" t="s">
        <v>32</v>
      </c>
      <c r="C53" s="100" t="s">
        <v>31</v>
      </c>
      <c r="D53" s="372"/>
      <c r="E53" s="373"/>
      <c r="F53" s="373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382"/>
      <c r="B64" s="383"/>
      <c r="C64" s="383"/>
      <c r="D64" s="383"/>
      <c r="E64" s="383"/>
      <c r="F64" s="383"/>
      <c r="G64" s="383"/>
    </row>
    <row r="65" spans="1:7" ht="43.5" customHeight="1" x14ac:dyDescent="0.4">
      <c r="A65" s="378" t="s">
        <v>341</v>
      </c>
      <c r="B65" s="378"/>
      <c r="C65" s="378"/>
      <c r="D65" s="378"/>
      <c r="E65" s="378"/>
      <c r="F65" s="378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384"/>
      <c r="B83" s="384"/>
      <c r="C83" s="384"/>
      <c r="D83" s="384"/>
      <c r="E83" s="384"/>
      <c r="F83" s="384"/>
      <c r="G83" s="384"/>
    </row>
    <row r="84" spans="1:7" ht="45" customHeight="1" x14ac:dyDescent="0.45">
      <c r="A84" s="385" t="s">
        <v>342</v>
      </c>
      <c r="B84" s="385"/>
      <c r="C84" s="385"/>
      <c r="D84" s="385"/>
      <c r="E84" s="385"/>
      <c r="F84" s="385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375"/>
      <c r="B101" s="376"/>
      <c r="C101" s="376"/>
      <c r="D101" s="376"/>
      <c r="E101" s="376"/>
      <c r="F101" s="377"/>
      <c r="G101" s="96"/>
    </row>
    <row r="102" spans="1:7" ht="46.5" customHeight="1" x14ac:dyDescent="0.4">
      <c r="A102" s="378" t="s">
        <v>343</v>
      </c>
      <c r="B102" s="378"/>
      <c r="C102" s="378"/>
      <c r="D102" s="378"/>
      <c r="E102" s="378"/>
      <c r="F102" s="378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375"/>
      <c r="B109" s="376"/>
      <c r="C109" s="376"/>
      <c r="D109" s="376"/>
      <c r="E109" s="376"/>
      <c r="F109" s="377"/>
      <c r="G109" s="96"/>
    </row>
    <row r="110" spans="1:7" ht="39.75" customHeight="1" x14ac:dyDescent="0.4">
      <c r="A110" s="378" t="s">
        <v>375</v>
      </c>
      <c r="B110" s="378"/>
      <c r="C110" s="378"/>
      <c r="D110" s="378"/>
      <c r="E110" s="378"/>
      <c r="F110" s="378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376"/>
      <c r="B118" s="376"/>
      <c r="C118" s="376"/>
      <c r="D118" s="376"/>
      <c r="E118" s="376"/>
      <c r="F118" s="376"/>
      <c r="G118" s="96"/>
    </row>
    <row r="119" spans="1:7" ht="22.5" x14ac:dyDescent="0.4">
      <c r="A119" s="378" t="s">
        <v>304</v>
      </c>
      <c r="B119" s="378"/>
      <c r="C119" s="378"/>
      <c r="D119" s="378"/>
      <c r="E119" s="378"/>
      <c r="F119" s="378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379"/>
      <c r="B130" s="379"/>
      <c r="C130" s="379"/>
      <c r="D130" s="379"/>
      <c r="E130" s="379"/>
      <c r="F130" s="379"/>
      <c r="G130" s="96"/>
    </row>
    <row r="131" spans="1:16384" ht="22.5" customHeight="1" x14ac:dyDescent="0.4">
      <c r="A131" s="380" t="s">
        <v>404</v>
      </c>
      <c r="B131" s="380"/>
      <c r="C131" s="380"/>
      <c r="D131" s="380"/>
      <c r="E131" s="380"/>
      <c r="F131" s="380"/>
      <c r="G131" s="96"/>
    </row>
    <row r="132" spans="1:16384" ht="22.5" customHeight="1" x14ac:dyDescent="0.4">
      <c r="A132" s="381"/>
      <c r="B132" s="381"/>
      <c r="C132" s="381"/>
      <c r="D132" s="381"/>
      <c r="E132" s="381"/>
      <c r="F132" s="381"/>
      <c r="G132" s="96"/>
    </row>
    <row r="133" spans="1:16384" s="258" customFormat="1" ht="22.5" customHeight="1" x14ac:dyDescent="0.25">
      <c r="A133" s="371" t="s">
        <v>28</v>
      </c>
      <c r="B133" s="372" t="s">
        <v>29</v>
      </c>
      <c r="C133" s="372"/>
      <c r="D133" s="372" t="s">
        <v>42</v>
      </c>
      <c r="E133" s="373" t="s">
        <v>264</v>
      </c>
      <c r="F133" s="373" t="s">
        <v>295</v>
      </c>
    </row>
    <row r="134" spans="1:16384" s="258" customFormat="1" ht="22.5" customHeight="1" x14ac:dyDescent="0.25">
      <c r="A134" s="371"/>
      <c r="B134" s="100" t="s">
        <v>32</v>
      </c>
      <c r="C134" s="100" t="s">
        <v>31</v>
      </c>
      <c r="D134" s="372"/>
      <c r="E134" s="373"/>
      <c r="F134" s="373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387" t="s">
        <v>441</v>
      </c>
      <c r="B137" s="387"/>
      <c r="C137" s="387"/>
      <c r="D137" s="387"/>
      <c r="E137" s="387"/>
      <c r="F137" s="387"/>
      <c r="G137" s="96"/>
    </row>
    <row r="138" spans="1:16384" ht="22.5" x14ac:dyDescent="0.45">
      <c r="A138" s="275" t="s">
        <v>50</v>
      </c>
      <c r="B138" s="104" t="s">
        <v>30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 t="s">
        <v>30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 t="s">
        <v>30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 t="s">
        <v>30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386" t="s">
        <v>340</v>
      </c>
      <c r="B144" s="386"/>
      <c r="C144" s="386"/>
      <c r="D144" s="386"/>
      <c r="E144" s="386"/>
      <c r="F144" s="386"/>
      <c r="G144" s="96"/>
    </row>
    <row r="145" spans="1:7" ht="21" x14ac:dyDescent="0.4">
      <c r="A145" s="149" t="s">
        <v>327</v>
      </c>
      <c r="B145" s="252" t="s">
        <v>30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 t="s">
        <v>30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 t="s">
        <v>30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 t="s">
        <v>30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 t="s">
        <v>30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 t="s">
        <v>30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 t="s">
        <v>30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 t="s">
        <v>30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 t="s">
        <v>30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 t="s">
        <v>30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 t="s">
        <v>30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375"/>
      <c r="B161" s="376"/>
      <c r="C161" s="376"/>
      <c r="D161" s="376"/>
      <c r="E161" s="376"/>
      <c r="F161" s="376"/>
      <c r="G161" s="96"/>
    </row>
    <row r="162" spans="1:7" ht="32.25" customHeight="1" x14ac:dyDescent="0.4">
      <c r="A162" s="387" t="s">
        <v>442</v>
      </c>
      <c r="B162" s="387"/>
      <c r="C162" s="387"/>
      <c r="D162" s="387"/>
      <c r="E162" s="387"/>
      <c r="F162" s="387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 t="s">
        <v>30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 t="s">
        <v>30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 t="s">
        <v>30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 t="s">
        <v>30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 t="s">
        <v>30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 t="s">
        <v>30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 t="s">
        <v>30</v>
      </c>
      <c r="C171" s="107"/>
      <c r="D171" s="107"/>
      <c r="E171" s="106"/>
      <c r="F171" s="209"/>
      <c r="G171" s="96"/>
    </row>
    <row r="172" spans="1:7" ht="21" x14ac:dyDescent="0.4">
      <c r="A172" s="388"/>
      <c r="B172" s="389"/>
      <c r="C172" s="389"/>
      <c r="D172" s="389"/>
      <c r="E172" s="389"/>
      <c r="F172" s="389"/>
      <c r="G172" s="96"/>
    </row>
    <row r="173" spans="1:7" ht="32.25" customHeight="1" x14ac:dyDescent="0.4">
      <c r="A173" s="387" t="s">
        <v>304</v>
      </c>
      <c r="B173" s="387"/>
      <c r="C173" s="387"/>
      <c r="D173" s="387"/>
      <c r="E173" s="387"/>
      <c r="F173" s="387"/>
      <c r="G173" s="96"/>
    </row>
    <row r="174" spans="1:7" ht="21" x14ac:dyDescent="0.4">
      <c r="A174" s="103" t="s">
        <v>338</v>
      </c>
      <c r="B174" s="104" t="s">
        <v>30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 t="s">
        <v>30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 t="s">
        <v>30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 t="s">
        <v>30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21">
        <f>COUNTIF('A3 Exploitation'!F138:F180,"ok")</f>
        <v>0</v>
      </c>
      <c r="F181" s="321">
        <f>COUNTA('A3 Exploitation'!F138:F180)</f>
        <v>0</v>
      </c>
      <c r="G181" s="96"/>
    </row>
    <row r="182" spans="1:7" ht="22.5" x14ac:dyDescent="0.4">
      <c r="A182" s="231" t="s">
        <v>418</v>
      </c>
      <c r="B182" s="390"/>
      <c r="C182" s="391"/>
      <c r="D182" s="243">
        <f>SUM(B145:C160,B174:C181,B163:C171,B138:C142)</f>
        <v>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 t="e">
        <f>D182/(COUNT(B138:C142,B145:C160,B163:C171,B174:C181)*2)</f>
        <v>#DIV/0!</v>
      </c>
      <c r="E183" s="90"/>
      <c r="F183" s="96"/>
      <c r="G183" s="96"/>
    </row>
    <row r="184" spans="1:7" ht="21" x14ac:dyDescent="0.4">
      <c r="A184" s="398"/>
      <c r="B184" s="398"/>
      <c r="C184" s="398"/>
      <c r="D184" s="398"/>
      <c r="E184" s="398"/>
      <c r="F184" s="398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0</v>
      </c>
      <c r="B186" s="96"/>
      <c r="C186" s="96"/>
      <c r="D186" s="96"/>
      <c r="E186" s="90"/>
      <c r="F186" s="96"/>
      <c r="G186" s="96"/>
    </row>
    <row r="187" spans="1:7" ht="21" x14ac:dyDescent="0.4">
      <c r="A187" s="371" t="s">
        <v>28</v>
      </c>
      <c r="B187" s="372" t="s">
        <v>29</v>
      </c>
      <c r="C187" s="372"/>
      <c r="D187" s="372" t="s">
        <v>42</v>
      </c>
      <c r="E187" s="373" t="s">
        <v>264</v>
      </c>
      <c r="F187" s="373" t="s">
        <v>295</v>
      </c>
      <c r="G187" s="96"/>
    </row>
    <row r="188" spans="1:7" ht="21" x14ac:dyDescent="0.4">
      <c r="A188" s="371"/>
      <c r="B188" s="100" t="s">
        <v>32</v>
      </c>
      <c r="C188" s="100" t="s">
        <v>31</v>
      </c>
      <c r="D188" s="372"/>
      <c r="E188" s="373"/>
      <c r="F188" s="373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392" t="s">
        <v>34</v>
      </c>
      <c r="B199" s="393"/>
      <c r="C199" s="394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370"/>
      <c r="B201" s="370"/>
      <c r="C201" s="370"/>
      <c r="D201" s="370"/>
      <c r="E201" s="370"/>
      <c r="F201" s="370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2" t="s">
        <v>34</v>
      </c>
      <c r="B223" s="393"/>
      <c r="C223" s="394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370"/>
      <c r="B225" s="370"/>
      <c r="C225" s="370"/>
      <c r="D225" s="370"/>
      <c r="E225" s="370"/>
      <c r="F225" s="370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395" t="s">
        <v>304</v>
      </c>
      <c r="B232" s="396"/>
      <c r="C232" s="396"/>
      <c r="D232" s="397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21">
        <f>COUNTIF('A3 Exploitation'!F191:F239,"ok")</f>
        <v>0</v>
      </c>
      <c r="F240" s="321">
        <f>COUNTA('A3 Exploitation'!F191:F239)</f>
        <v>0</v>
      </c>
      <c r="G240" s="96"/>
    </row>
    <row r="241" spans="1:7" ht="21" x14ac:dyDescent="0.4">
      <c r="A241" s="392" t="s">
        <v>34</v>
      </c>
      <c r="B241" s="393"/>
      <c r="C241" s="394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421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44" t="s">
        <v>422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370"/>
      <c r="B246" s="370"/>
      <c r="C246" s="370"/>
      <c r="D246" s="370"/>
      <c r="E246" s="370"/>
      <c r="F246" s="370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0</v>
      </c>
      <c r="B248" s="96"/>
      <c r="C248" s="96"/>
      <c r="D248" s="96"/>
      <c r="E248" s="90"/>
      <c r="F248" s="96"/>
      <c r="G248" s="96"/>
    </row>
    <row r="249" spans="1:7" ht="21" x14ac:dyDescent="0.4">
      <c r="A249" s="371" t="s">
        <v>28</v>
      </c>
      <c r="B249" s="372" t="s">
        <v>29</v>
      </c>
      <c r="C249" s="372"/>
      <c r="D249" s="372" t="s">
        <v>42</v>
      </c>
      <c r="E249" s="373" t="s">
        <v>264</v>
      </c>
      <c r="F249" s="373" t="s">
        <v>295</v>
      </c>
      <c r="G249" s="96"/>
    </row>
    <row r="250" spans="1:7" ht="21" x14ac:dyDescent="0.4">
      <c r="A250" s="371"/>
      <c r="B250" s="100" t="s">
        <v>32</v>
      </c>
      <c r="C250" s="100" t="s">
        <v>31</v>
      </c>
      <c r="D250" s="372"/>
      <c r="E250" s="373"/>
      <c r="F250" s="373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 t="s">
        <v>30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 t="s">
        <v>30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 t="s">
        <v>30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 t="s">
        <v>30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 t="s">
        <v>30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 t="s">
        <v>30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 t="s">
        <v>30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 t="s">
        <v>30</v>
      </c>
      <c r="C260" s="136"/>
      <c r="D260" s="105"/>
      <c r="E260" s="106"/>
      <c r="F260" s="105"/>
      <c r="G260" s="96"/>
    </row>
    <row r="261" spans="1:7" ht="21" x14ac:dyDescent="0.4">
      <c r="A261" s="392" t="s">
        <v>34</v>
      </c>
      <c r="B261" s="393"/>
      <c r="C261" s="394"/>
      <c r="D261" s="201">
        <f>SUM(B253:C260)</f>
        <v>0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 t="e">
        <f>D261/(COUNT(B253:C260)*2)</f>
        <v>#DIV/0!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 t="s">
        <v>30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 t="s">
        <v>30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 t="s">
        <v>30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 t="s">
        <v>30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 t="s">
        <v>30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 t="s">
        <v>30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 t="s">
        <v>30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 t="s">
        <v>30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 t="s">
        <v>30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 t="s">
        <v>30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 t="s">
        <v>30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 t="s">
        <v>30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 t="s">
        <v>30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 t="s">
        <v>30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 t="s">
        <v>30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 t="s">
        <v>30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 t="s">
        <v>30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 t="s">
        <v>30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 t="s">
        <v>30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 t="s">
        <v>30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 t="s">
        <v>30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99"/>
      <c r="B286" s="399"/>
      <c r="C286" s="399"/>
      <c r="D286" s="399"/>
      <c r="E286" s="399"/>
      <c r="F286" s="399"/>
      <c r="G286" s="96"/>
    </row>
    <row r="287" spans="1:7" ht="31.5" customHeight="1" x14ac:dyDescent="0.4">
      <c r="A287" s="400" t="s">
        <v>304</v>
      </c>
      <c r="B287" s="400"/>
      <c r="C287" s="400"/>
      <c r="D287" s="400"/>
      <c r="E287" s="400"/>
      <c r="F287" s="400"/>
      <c r="G287" s="96"/>
    </row>
    <row r="288" spans="1:7" ht="20.25" customHeight="1" x14ac:dyDescent="0.4">
      <c r="A288" s="107" t="s">
        <v>322</v>
      </c>
      <c r="B288" s="104" t="s">
        <v>30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 t="s">
        <v>30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 t="s">
        <v>30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 t="s">
        <v>30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 t="s">
        <v>30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 t="str">
        <f>IF(D295=1, 2, IF(AND(D295&lt;1,D295&gt;0), 1, IF(D295=0,"0","NA")))</f>
        <v>NA</v>
      </c>
      <c r="C295" s="104"/>
      <c r="D295" s="319" t="str">
        <f>IFERROR(E295/F295,"N.A")</f>
        <v>N.A</v>
      </c>
      <c r="E295" s="321">
        <f>COUNTIF('A3 Exploitation'!F253:F294,"ok")</f>
        <v>0</v>
      </c>
      <c r="F295" s="321">
        <f>COUNTA('A3 Exploitation'!F253:F294)</f>
        <v>0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0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 t="e">
        <f>D296/(COUNT(B265:C285,B288:C295)*2)</f>
        <v>#DIV/0!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423</v>
      </c>
      <c r="B299" s="153"/>
      <c r="C299" s="154"/>
      <c r="D299" s="126">
        <f>SUM(D261,D296)</f>
        <v>0</v>
      </c>
      <c r="E299" s="90"/>
      <c r="F299" s="96"/>
      <c r="G299" s="96"/>
    </row>
    <row r="300" spans="1:7" ht="22.5" x14ac:dyDescent="0.45">
      <c r="A300" s="344" t="s">
        <v>424</v>
      </c>
      <c r="B300" s="153"/>
      <c r="C300" s="154"/>
      <c r="D300" s="127" t="e">
        <f>D299/(COUNT(B253:C260,B265:C285,B288:C295)*2)</f>
        <v>#DIV/0!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0</v>
      </c>
      <c r="B303" s="96"/>
      <c r="C303" s="96"/>
      <c r="D303" s="96"/>
      <c r="E303" s="90"/>
      <c r="F303" s="96"/>
      <c r="G303" s="96"/>
    </row>
    <row r="304" spans="1:7" ht="21" x14ac:dyDescent="0.4">
      <c r="A304" s="371" t="s">
        <v>28</v>
      </c>
      <c r="B304" s="372" t="s">
        <v>29</v>
      </c>
      <c r="C304" s="372"/>
      <c r="D304" s="372" t="s">
        <v>42</v>
      </c>
      <c r="E304" s="373" t="s">
        <v>264</v>
      </c>
      <c r="F304" s="373" t="s">
        <v>295</v>
      </c>
      <c r="G304" s="96"/>
    </row>
    <row r="305" spans="1:7" ht="21" x14ac:dyDescent="0.4">
      <c r="A305" s="371"/>
      <c r="B305" s="100" t="s">
        <v>32</v>
      </c>
      <c r="C305" s="100" t="s">
        <v>31</v>
      </c>
      <c r="D305" s="372"/>
      <c r="E305" s="373"/>
      <c r="F305" s="373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03"/>
      <c r="B352" s="403"/>
      <c r="C352" s="403"/>
      <c r="D352" s="403"/>
      <c r="E352" s="403"/>
      <c r="F352" s="403"/>
      <c r="G352" s="403"/>
    </row>
    <row r="353" spans="1:7" ht="32.25" customHeight="1" x14ac:dyDescent="0.4">
      <c r="A353" s="404" t="s">
        <v>304</v>
      </c>
      <c r="B353" s="404"/>
      <c r="C353" s="404"/>
      <c r="D353" s="404"/>
      <c r="E353" s="404"/>
      <c r="F353" s="404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21">
        <f>COUNTIF('A3 Exploitation'!F308:F360,"ok")</f>
        <v>0</v>
      </c>
      <c r="F361" s="321">
        <f>COUNTA('A3 Exploitation'!F308:F360)</f>
        <v>0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425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0</v>
      </c>
      <c r="B369" s="96"/>
      <c r="C369" s="96"/>
      <c r="D369" s="96"/>
      <c r="E369" s="90"/>
      <c r="F369" s="96"/>
      <c r="G369" s="96"/>
    </row>
    <row r="370" spans="1:7" ht="21" x14ac:dyDescent="0.4">
      <c r="A370" s="371" t="s">
        <v>28</v>
      </c>
      <c r="B370" s="372" t="s">
        <v>29</v>
      </c>
      <c r="C370" s="372"/>
      <c r="D370" s="372" t="s">
        <v>42</v>
      </c>
      <c r="E370" s="373" t="s">
        <v>264</v>
      </c>
      <c r="F370" s="373" t="s">
        <v>295</v>
      </c>
      <c r="G370" s="96"/>
    </row>
    <row r="371" spans="1:7" ht="21" x14ac:dyDescent="0.4">
      <c r="A371" s="371"/>
      <c r="B371" s="100" t="s">
        <v>32</v>
      </c>
      <c r="C371" s="100" t="s">
        <v>31</v>
      </c>
      <c r="D371" s="372"/>
      <c r="E371" s="373"/>
      <c r="F371" s="373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401"/>
      <c r="B410" s="384"/>
      <c r="C410" s="384"/>
      <c r="D410" s="384"/>
      <c r="E410" s="384"/>
      <c r="F410" s="384"/>
      <c r="G410" s="384"/>
    </row>
    <row r="411" spans="1:7" ht="24.75" x14ac:dyDescent="0.4">
      <c r="A411" s="402" t="s">
        <v>313</v>
      </c>
      <c r="B411" s="402"/>
      <c r="C411" s="402"/>
      <c r="D411" s="402"/>
      <c r="E411" s="402"/>
      <c r="F411" s="402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21">
        <f>COUNTIF('A3 Exploitation'!F374:F418,"ok")</f>
        <v>0</v>
      </c>
      <c r="F419" s="321">
        <f>COUNTA('A3 Exploitation'!F374:F418)</f>
        <v>0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428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44" t="s">
        <v>429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0</v>
      </c>
      <c r="B427" s="96"/>
      <c r="C427" s="96"/>
      <c r="D427" s="96"/>
      <c r="E427" s="90"/>
      <c r="F427" s="96"/>
      <c r="G427" s="96"/>
    </row>
    <row r="428" spans="1:7" ht="21" x14ac:dyDescent="0.4">
      <c r="A428" s="371" t="s">
        <v>28</v>
      </c>
      <c r="B428" s="372" t="s">
        <v>29</v>
      </c>
      <c r="C428" s="372"/>
      <c r="D428" s="372" t="s">
        <v>42</v>
      </c>
      <c r="E428" s="373" t="s">
        <v>264</v>
      </c>
      <c r="F428" s="373" t="s">
        <v>295</v>
      </c>
      <c r="G428" s="96"/>
    </row>
    <row r="429" spans="1:7" ht="21" x14ac:dyDescent="0.4">
      <c r="A429" s="371"/>
      <c r="B429" s="100" t="s">
        <v>32</v>
      </c>
      <c r="C429" s="100" t="s">
        <v>31</v>
      </c>
      <c r="D429" s="372"/>
      <c r="E429" s="373"/>
      <c r="F429" s="373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 t="s">
        <v>30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 t="s">
        <v>30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 t="s">
        <v>30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 t="s">
        <v>30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 t="s">
        <v>30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 t="s">
        <v>30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 t="s">
        <v>30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 t="s">
        <v>30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0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 t="e">
        <f>D440/(COUNT(B432:C439)*2)</f>
        <v>#DIV/0!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 t="s">
        <v>30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 t="s">
        <v>30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 t="s">
        <v>30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 t="s">
        <v>30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 t="s">
        <v>30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 t="s">
        <v>30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 t="s">
        <v>30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 t="s">
        <v>30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 t="s">
        <v>30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 t="s">
        <v>30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 t="s">
        <v>30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 t="s">
        <v>30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02" t="s">
        <v>304</v>
      </c>
      <c r="B459" s="402"/>
      <c r="C459" s="402"/>
      <c r="D459" s="402"/>
      <c r="E459" s="402"/>
      <c r="F459" s="402"/>
      <c r="G459" s="96"/>
    </row>
    <row r="460" spans="1:7" ht="22.5" x14ac:dyDescent="0.4">
      <c r="A460" s="103" t="s">
        <v>322</v>
      </c>
      <c r="B460" s="104" t="s">
        <v>30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 t="s">
        <v>30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 t="s">
        <v>30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 t="s">
        <v>30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 t="s">
        <v>30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21">
        <f>COUNTIF('A3 Exploitation'!F432:F465,"ok")</f>
        <v>0</v>
      </c>
      <c r="F466" s="321">
        <f>COUNTA('A3 Exploitation'!F432:F465)</f>
        <v>0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 t="e">
        <f>D467/(COUNT(B444:C457,B460:C466)*2)</f>
        <v>#DIV/0!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431</v>
      </c>
      <c r="B470" s="153"/>
      <c r="C470" s="154"/>
      <c r="D470" s="126">
        <f>SUM(D467,D440)</f>
        <v>0</v>
      </c>
      <c r="E470" s="90"/>
      <c r="F470" s="96"/>
      <c r="G470" s="96"/>
    </row>
    <row r="471" spans="1:7" ht="22.5" x14ac:dyDescent="0.45">
      <c r="A471" s="344" t="s">
        <v>432</v>
      </c>
      <c r="B471" s="153"/>
      <c r="C471" s="154"/>
      <c r="D471" s="127" t="e">
        <f>D470/(COUNT(B444:C457,B432:C439,B460:C466)*2)</f>
        <v>#DIV/0!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08" t="s">
        <v>405</v>
      </c>
      <c r="B473" s="408"/>
      <c r="C473" s="408"/>
      <c r="D473" s="408"/>
      <c r="E473" s="408"/>
      <c r="F473" s="408"/>
      <c r="G473" s="96"/>
    </row>
    <row r="474" spans="1:7" ht="21" customHeight="1" x14ac:dyDescent="0.4">
      <c r="A474" s="191">
        <f>B11</f>
        <v>0</v>
      </c>
      <c r="F474" s="2"/>
      <c r="G474" s="96"/>
    </row>
    <row r="475" spans="1:7" ht="21" x14ac:dyDescent="0.4">
      <c r="A475" s="409" t="s">
        <v>28</v>
      </c>
      <c r="B475" s="410" t="s">
        <v>29</v>
      </c>
      <c r="C475" s="410"/>
      <c r="D475" s="410" t="s">
        <v>42</v>
      </c>
      <c r="E475" s="411" t="s">
        <v>264</v>
      </c>
      <c r="F475" s="411" t="s">
        <v>295</v>
      </c>
      <c r="G475" s="96"/>
    </row>
    <row r="476" spans="1:7" ht="21" x14ac:dyDescent="0.4">
      <c r="A476" s="409"/>
      <c r="B476" s="254" t="s">
        <v>32</v>
      </c>
      <c r="C476" s="254" t="s">
        <v>31</v>
      </c>
      <c r="D476" s="410"/>
      <c r="E476" s="411"/>
      <c r="F476" s="411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79" t="s">
        <v>52</v>
      </c>
      <c r="B478" s="479"/>
      <c r="C478" s="479"/>
      <c r="D478" s="479"/>
      <c r="E478" s="479"/>
      <c r="F478" s="479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80" t="s">
        <v>443</v>
      </c>
      <c r="B484" s="481"/>
      <c r="C484" s="481"/>
      <c r="D484" s="481"/>
      <c r="E484" s="481"/>
      <c r="F484" s="48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82" t="s">
        <v>23</v>
      </c>
      <c r="B495" s="483"/>
      <c r="C495" s="483"/>
      <c r="D495" s="483"/>
      <c r="E495" s="483"/>
      <c r="F495" s="484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5"/>
      <c r="B507" s="405"/>
      <c r="C507" s="405"/>
      <c r="D507" s="405"/>
      <c r="E507" s="405"/>
      <c r="F507" s="405"/>
      <c r="G507" s="405"/>
    </row>
    <row r="508" spans="1:7" ht="26.25" customHeight="1" x14ac:dyDescent="0.5">
      <c r="A508" s="288" t="s">
        <v>304</v>
      </c>
      <c r="B508" s="406"/>
      <c r="C508" s="406"/>
      <c r="D508" s="406"/>
      <c r="E508" s="406"/>
      <c r="F508" s="406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07" t="s">
        <v>97</v>
      </c>
      <c r="B520" s="407"/>
      <c r="C520" s="407"/>
      <c r="D520" s="407"/>
      <c r="E520" s="407"/>
      <c r="F520" s="407"/>
      <c r="G520" s="96"/>
    </row>
    <row r="521" spans="1:7" ht="22.5" customHeight="1" x14ac:dyDescent="0.4">
      <c r="A521" s="191">
        <f>B11</f>
        <v>0</v>
      </c>
      <c r="B521" s="96"/>
      <c r="C521" s="96"/>
      <c r="D521" s="114"/>
      <c r="E521" s="114"/>
      <c r="F521" s="114"/>
      <c r="G521" s="96"/>
    </row>
    <row r="522" spans="1:7" ht="21" x14ac:dyDescent="0.4">
      <c r="A522" s="417" t="s">
        <v>28</v>
      </c>
      <c r="B522" s="419" t="s">
        <v>29</v>
      </c>
      <c r="C522" s="420"/>
      <c r="D522" s="372" t="s">
        <v>42</v>
      </c>
      <c r="E522" s="373" t="s">
        <v>264</v>
      </c>
      <c r="F522" s="373" t="s">
        <v>295</v>
      </c>
      <c r="G522" s="96"/>
    </row>
    <row r="523" spans="1:7" ht="21" x14ac:dyDescent="0.4">
      <c r="A523" s="418"/>
      <c r="B523" s="249" t="s">
        <v>32</v>
      </c>
      <c r="C523" s="250" t="s">
        <v>31</v>
      </c>
      <c r="D523" s="372"/>
      <c r="E523" s="373"/>
      <c r="F523" s="373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21"/>
      <c r="D525" s="421"/>
      <c r="E525" s="421"/>
      <c r="F525" s="422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392" t="s">
        <v>34</v>
      </c>
      <c r="B532" s="393"/>
      <c r="C532" s="394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392" t="s">
        <v>33</v>
      </c>
      <c r="B533" s="393"/>
      <c r="C533" s="394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370"/>
      <c r="B534" s="370"/>
      <c r="C534" s="370"/>
      <c r="D534" s="370"/>
      <c r="E534" s="370"/>
      <c r="F534" s="370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2"/>
      <c r="B546" s="403"/>
      <c r="C546" s="403"/>
      <c r="D546" s="403"/>
      <c r="E546" s="403"/>
      <c r="F546" s="403"/>
      <c r="G546" s="403"/>
    </row>
    <row r="547" spans="1:7" ht="35.25" customHeight="1" x14ac:dyDescent="0.4">
      <c r="A547" s="290" t="s">
        <v>304</v>
      </c>
      <c r="B547" s="265"/>
      <c r="C547" s="413"/>
      <c r="D547" s="413"/>
      <c r="E547" s="413"/>
      <c r="F547" s="414"/>
      <c r="G547" s="96"/>
    </row>
    <row r="548" spans="1:7" ht="21" x14ac:dyDescent="0.4">
      <c r="A548" s="107" t="s">
        <v>322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21">
        <f>COUNTIF('A3 Exploitation'!F526:F554,"ok")</f>
        <v>0</v>
      </c>
      <c r="F555" s="321">
        <f>COUNTA('A3 Exploitation'!F526:F554)</f>
        <v>0</v>
      </c>
      <c r="G555" s="96"/>
    </row>
    <row r="556" spans="1:7" ht="21" x14ac:dyDescent="0.4">
      <c r="A556" s="415" t="s">
        <v>34</v>
      </c>
      <c r="B556" s="415"/>
      <c r="C556" s="416"/>
      <c r="D556" s="345">
        <f>SUM(B548:C555,B536:C545)</f>
        <v>0</v>
      </c>
      <c r="E556" s="90"/>
      <c r="F556" s="96"/>
      <c r="G556" s="96"/>
    </row>
    <row r="557" spans="1:7" ht="21" x14ac:dyDescent="0.4">
      <c r="A557" s="415" t="s">
        <v>33</v>
      </c>
      <c r="B557" s="415"/>
      <c r="C557" s="415"/>
      <c r="D557" s="298" t="e">
        <f>D556/(COUNT(B548:C555,B536:C545)*2)</f>
        <v>#DIV/0!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435</v>
      </c>
      <c r="B559" s="153"/>
      <c r="C559" s="154"/>
      <c r="D559" s="126">
        <f>SUM(D556,D532)</f>
        <v>0</v>
      </c>
      <c r="E559" s="90"/>
      <c r="F559" s="96"/>
      <c r="G559" s="96"/>
    </row>
    <row r="560" spans="1:7" ht="21" customHeight="1" x14ac:dyDescent="0.45">
      <c r="A560" s="344" t="s">
        <v>436</v>
      </c>
      <c r="B560" s="153"/>
      <c r="C560" s="154"/>
      <c r="D560" s="127" t="e">
        <f>D559/(COUNT(B536:C545,B526:C531,B548:C555)*2)</f>
        <v>#DIV/0!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70"/>
      <c r="B562" s="370"/>
      <c r="C562" s="370"/>
      <c r="D562" s="370"/>
      <c r="E562" s="370"/>
      <c r="F562" s="370"/>
      <c r="G562" s="96"/>
    </row>
    <row r="563" spans="1:7" ht="22.5" x14ac:dyDescent="0.45">
      <c r="A563" s="431" t="s">
        <v>19</v>
      </c>
      <c r="B563" s="431"/>
      <c r="C563" s="431"/>
      <c r="D563" s="431"/>
      <c r="E563" s="431"/>
      <c r="F563" s="431"/>
      <c r="G563" s="96"/>
    </row>
    <row r="564" spans="1:7" ht="22.5" x14ac:dyDescent="0.4">
      <c r="A564" s="198">
        <f>B11</f>
        <v>0</v>
      </c>
      <c r="B564" s="96"/>
      <c r="C564" s="96"/>
      <c r="D564" s="280"/>
      <c r="E564" s="280"/>
      <c r="F564" s="280"/>
      <c r="G564" s="96"/>
    </row>
    <row r="565" spans="1:7" ht="21" x14ac:dyDescent="0.4">
      <c r="A565" s="409" t="s">
        <v>28</v>
      </c>
      <c r="B565" s="410" t="s">
        <v>29</v>
      </c>
      <c r="C565" s="410"/>
      <c r="D565" s="410" t="s">
        <v>42</v>
      </c>
      <c r="E565" s="411" t="s">
        <v>264</v>
      </c>
      <c r="F565" s="411" t="s">
        <v>295</v>
      </c>
      <c r="G565" s="96"/>
    </row>
    <row r="566" spans="1:7" ht="21" x14ac:dyDescent="0.4">
      <c r="A566" s="409"/>
      <c r="B566" s="254" t="s">
        <v>32</v>
      </c>
      <c r="C566" s="254" t="s">
        <v>31</v>
      </c>
      <c r="D566" s="410"/>
      <c r="E566" s="411"/>
      <c r="F566" s="411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23" t="s">
        <v>10</v>
      </c>
      <c r="B568" s="424"/>
      <c r="C568" s="424"/>
      <c r="D568" s="424"/>
      <c r="E568" s="424"/>
      <c r="F568" s="425"/>
      <c r="G568" s="96"/>
    </row>
    <row r="569" spans="1:7" ht="21" x14ac:dyDescent="0.4">
      <c r="A569" s="103" t="s">
        <v>86</v>
      </c>
      <c r="B569" s="104" t="s">
        <v>30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 t="s">
        <v>30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 t="s">
        <v>30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 t="s">
        <v>30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 t="s">
        <v>30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 t="s">
        <v>30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 t="s">
        <v>30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 t="s">
        <v>30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 t="s">
        <v>30</v>
      </c>
      <c r="C577" s="104"/>
      <c r="D577" s="105"/>
      <c r="E577" s="106"/>
      <c r="F577" s="105"/>
      <c r="G577" s="96"/>
    </row>
    <row r="578" spans="1:7" ht="21" x14ac:dyDescent="0.4">
      <c r="A578" s="415" t="s">
        <v>34</v>
      </c>
      <c r="B578" s="415"/>
      <c r="C578" s="416"/>
      <c r="D578" s="345">
        <f>SUM(B569:C577)</f>
        <v>0</v>
      </c>
      <c r="E578" s="90"/>
      <c r="F578" s="96"/>
      <c r="G578" s="96"/>
    </row>
    <row r="579" spans="1:7" ht="21" x14ac:dyDescent="0.4">
      <c r="A579" s="415" t="s">
        <v>33</v>
      </c>
      <c r="B579" s="415"/>
      <c r="C579" s="415"/>
      <c r="D579" s="298" t="e">
        <f>D578/(COUNT(B569:C577)*2)</f>
        <v>#DIV/0!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26" t="s">
        <v>23</v>
      </c>
      <c r="B581" s="427"/>
      <c r="C581" s="427"/>
      <c r="D581" s="427"/>
      <c r="E581" s="427"/>
      <c r="F581" s="428"/>
      <c r="G581" s="96"/>
    </row>
    <row r="582" spans="1:7" ht="21" x14ac:dyDescent="0.4">
      <c r="A582" s="103" t="s">
        <v>87</v>
      </c>
      <c r="B582" s="104" t="s">
        <v>30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 t="s">
        <v>30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 t="s">
        <v>30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 t="s">
        <v>30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 t="s">
        <v>30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29" t="s">
        <v>370</v>
      </c>
      <c r="B588" s="430"/>
      <c r="C588" s="430"/>
      <c r="D588" s="430"/>
      <c r="E588" s="430"/>
      <c r="F588" s="430"/>
      <c r="G588" s="430"/>
    </row>
    <row r="589" spans="1:7" ht="48.75" customHeight="1" x14ac:dyDescent="0.4">
      <c r="A589" s="107" t="s">
        <v>322</v>
      </c>
      <c r="B589" s="104" t="s">
        <v>30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 t="s">
        <v>30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 t="s">
        <v>30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 t="s">
        <v>30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 t="s">
        <v>30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 t="str">
        <f>IF(D595=1, 2, IF(AND(D595&lt;1,D595&gt;0), 1, IF(D595=0,"0","NA")))</f>
        <v>NA</v>
      </c>
      <c r="C595" s="104"/>
      <c r="D595" s="319" t="str">
        <f>IFERROR(E595/F595,"N.A")</f>
        <v>N.A</v>
      </c>
      <c r="E595" s="321">
        <f>COUNTIF('A3 Exploitation'!F569:F594,"ok")</f>
        <v>0</v>
      </c>
      <c r="F595" s="321">
        <f>COUNTA('A3 Exploitation'!F569:F594)</f>
        <v>0</v>
      </c>
      <c r="G595" s="96"/>
    </row>
    <row r="596" spans="1:7" ht="21" x14ac:dyDescent="0.4">
      <c r="A596" s="415" t="s">
        <v>34</v>
      </c>
      <c r="B596" s="415"/>
      <c r="C596" s="416"/>
      <c r="D596" s="345">
        <f>SUM(B589:C595,B582:C587)</f>
        <v>0</v>
      </c>
      <c r="E596" s="90"/>
      <c r="F596" s="96"/>
      <c r="G596" s="96"/>
    </row>
    <row r="597" spans="1:7" ht="21" x14ac:dyDescent="0.4">
      <c r="A597" s="415" t="s">
        <v>33</v>
      </c>
      <c r="B597" s="415"/>
      <c r="C597" s="415"/>
      <c r="D597" s="298" t="e">
        <f>D596/(COUNT(B582:C587,B589:C595)*2)</f>
        <v>#DIV/0!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0</v>
      </c>
      <c r="E599" s="239"/>
      <c r="F599" s="239"/>
      <c r="G599" s="96"/>
    </row>
    <row r="600" spans="1:7" ht="22.5" x14ac:dyDescent="0.45">
      <c r="A600" s="437" t="s">
        <v>168</v>
      </c>
      <c r="B600" s="438"/>
      <c r="C600" s="439"/>
      <c r="D600" s="127" t="e">
        <f>D599/(COUNT(B569:C577,B589:C595,B582:C587)*2)</f>
        <v>#DIV/0!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31" t="s">
        <v>8</v>
      </c>
      <c r="B602" s="431"/>
      <c r="C602" s="431"/>
      <c r="D602" s="431"/>
      <c r="E602" s="431"/>
      <c r="F602" s="431"/>
      <c r="G602" s="96"/>
    </row>
    <row r="603" spans="1:7" ht="22.5" x14ac:dyDescent="0.4">
      <c r="A603" s="129">
        <f>B11</f>
        <v>0</v>
      </c>
      <c r="B603" s="96"/>
      <c r="C603" s="96"/>
      <c r="D603" s="114"/>
      <c r="E603" s="114"/>
      <c r="F603" s="114"/>
      <c r="G603" s="96"/>
    </row>
    <row r="604" spans="1:7" ht="21" x14ac:dyDescent="0.4">
      <c r="A604" s="371" t="s">
        <v>28</v>
      </c>
      <c r="B604" s="372" t="s">
        <v>29</v>
      </c>
      <c r="C604" s="372"/>
      <c r="D604" s="372" t="s">
        <v>42</v>
      </c>
      <c r="E604" s="373" t="s">
        <v>264</v>
      </c>
      <c r="F604" s="373" t="s">
        <v>295</v>
      </c>
      <c r="G604" s="96"/>
    </row>
    <row r="605" spans="1:7" ht="18.75" customHeight="1" x14ac:dyDescent="0.4">
      <c r="A605" s="371"/>
      <c r="B605" s="100" t="s">
        <v>32</v>
      </c>
      <c r="C605" s="100" t="s">
        <v>31</v>
      </c>
      <c r="D605" s="372"/>
      <c r="E605" s="373"/>
      <c r="F605" s="373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432"/>
      <c r="D607" s="432"/>
      <c r="E607" s="432"/>
      <c r="F607" s="433"/>
      <c r="G607" s="96"/>
    </row>
    <row r="608" spans="1:7" ht="21" x14ac:dyDescent="0.4">
      <c r="A608" s="132" t="s">
        <v>89</v>
      </c>
      <c r="B608" s="104" t="s">
        <v>30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 t="s">
        <v>30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 t="s">
        <v>30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 t="s">
        <v>30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 t="s">
        <v>30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 t="s">
        <v>30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 t="s">
        <v>30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 t="s">
        <v>30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15" t="s">
        <v>34</v>
      </c>
      <c r="B616" s="415"/>
      <c r="C616" s="415"/>
      <c r="D616" s="345">
        <f>SUM(B608:C615)</f>
        <v>0</v>
      </c>
      <c r="E616" s="434"/>
      <c r="F616" s="399"/>
      <c r="G616" s="96"/>
    </row>
    <row r="617" spans="1:7" ht="21" x14ac:dyDescent="0.4">
      <c r="A617" s="415" t="s">
        <v>33</v>
      </c>
      <c r="B617" s="415"/>
      <c r="C617" s="415"/>
      <c r="D617" s="298" t="e">
        <f>D616/(COUNT(B608:C615)*2)</f>
        <v>#DIV/0!</v>
      </c>
      <c r="E617" s="435"/>
      <c r="F617" s="405"/>
      <c r="G617" s="96"/>
    </row>
    <row r="618" spans="1:7" ht="21" x14ac:dyDescent="0.4">
      <c r="A618" s="128"/>
      <c r="B618" s="96"/>
      <c r="C618" s="436"/>
      <c r="D618" s="436"/>
      <c r="E618" s="436"/>
      <c r="F618" s="436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 t="s">
        <v>30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 t="s">
        <v>30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 t="s">
        <v>30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 t="s">
        <v>30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 t="s">
        <v>30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 t="s">
        <v>30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 t="s">
        <v>30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 t="s">
        <v>30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 t="s">
        <v>30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2" t="s">
        <v>34</v>
      </c>
      <c r="B629" s="393"/>
      <c r="C629" s="394"/>
      <c r="D629" s="201">
        <f>SUM(B620:C628)</f>
        <v>0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 t="e">
        <f>D629/(COUNT(B620:C628)*2)</f>
        <v>#DIV/0!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32"/>
      <c r="D632" s="432"/>
      <c r="E632" s="432"/>
      <c r="F632" s="433"/>
      <c r="G632" s="96"/>
    </row>
    <row r="633" spans="1:16382" ht="20.25" customHeight="1" x14ac:dyDescent="0.4">
      <c r="A633" s="103" t="s">
        <v>83</v>
      </c>
      <c r="B633" s="104" t="s">
        <v>30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 t="s">
        <v>30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 t="s">
        <v>30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 t="s">
        <v>30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 t="s">
        <v>30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 t="s">
        <v>30</v>
      </c>
      <c r="C638" s="118"/>
      <c r="D638" s="55"/>
      <c r="E638" s="106"/>
      <c r="F638" s="105"/>
      <c r="G638" s="96"/>
    </row>
    <row r="639" spans="1:16382" ht="22.5" x14ac:dyDescent="0.4">
      <c r="A639" s="392" t="s">
        <v>34</v>
      </c>
      <c r="B639" s="393"/>
      <c r="C639" s="394"/>
      <c r="D639" s="123">
        <f>SUM(B633:C638)</f>
        <v>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 t="e">
        <f>D639/(COUNT(B633:C638)*2)</f>
        <v>#DIV/0!</v>
      </c>
      <c r="E640" s="96"/>
      <c r="F640" s="96"/>
      <c r="G640" s="96"/>
    </row>
    <row r="641" spans="1:7" ht="22.5" x14ac:dyDescent="0.3">
      <c r="A641" s="441"/>
      <c r="B641" s="441"/>
      <c r="C641" s="441"/>
      <c r="D641" s="441"/>
      <c r="E641" s="441"/>
      <c r="F641" s="441"/>
      <c r="G641" s="441"/>
    </row>
    <row r="642" spans="1:7" ht="24.75" x14ac:dyDescent="0.4">
      <c r="A642" s="284" t="s">
        <v>26</v>
      </c>
      <c r="B642" s="432"/>
      <c r="C642" s="432"/>
      <c r="D642" s="432"/>
      <c r="E642" s="432"/>
      <c r="F642" s="433"/>
      <c r="G642" s="90"/>
    </row>
    <row r="643" spans="1:7" ht="21" x14ac:dyDescent="0.4">
      <c r="A643" s="133" t="s">
        <v>221</v>
      </c>
      <c r="B643" s="104" t="s">
        <v>30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 t="s">
        <v>30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 t="s">
        <v>30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 t="s">
        <v>30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 t="s">
        <v>30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 t="s">
        <v>30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442" t="s">
        <v>304</v>
      </c>
      <c r="B650" s="443"/>
      <c r="C650" s="443"/>
      <c r="D650" s="443"/>
      <c r="E650" s="443"/>
      <c r="F650" s="444"/>
      <c r="G650" s="90"/>
    </row>
    <row r="651" spans="1:7" ht="21" x14ac:dyDescent="0.4">
      <c r="A651" s="107" t="s">
        <v>322</v>
      </c>
      <c r="B651" s="104" t="s">
        <v>30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 t="s">
        <v>30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 t="s">
        <v>30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 t="s">
        <v>30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21">
        <f>COUNTIF('A3 Exploitation'!F608:F656,"ok")</f>
        <v>0</v>
      </c>
      <c r="F657" s="321">
        <f>COUNTA('A3 Exploitation'!F608:F656)</f>
        <v>0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0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 t="e">
        <f>D658/(COUNT(B651:C657,B643:C649)*2)</f>
        <v>#DIV/0!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0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 t="e">
        <f>D661/(COUNT(B651:C657,B620:C628,B633:C638,B608:C615,B643:C649)*2)</f>
        <v>#DIV/0!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31" t="s">
        <v>346</v>
      </c>
      <c r="B665" s="431"/>
      <c r="C665" s="431"/>
      <c r="D665" s="431"/>
      <c r="E665" s="431"/>
      <c r="F665" s="431"/>
      <c r="G665" s="96"/>
    </row>
    <row r="666" spans="1:7" ht="21" x14ac:dyDescent="0.4">
      <c r="A666" s="198">
        <f>B11</f>
        <v>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1" t="s">
        <v>28</v>
      </c>
      <c r="B667" s="372" t="s">
        <v>29</v>
      </c>
      <c r="C667" s="372"/>
      <c r="D667" s="372" t="s">
        <v>42</v>
      </c>
      <c r="E667" s="373" t="s">
        <v>264</v>
      </c>
      <c r="F667" s="373" t="s">
        <v>295</v>
      </c>
      <c r="G667" s="96"/>
    </row>
    <row r="668" spans="1:7" ht="21" x14ac:dyDescent="0.4">
      <c r="A668" s="371"/>
      <c r="B668" s="100" t="s">
        <v>32</v>
      </c>
      <c r="C668" s="100" t="s">
        <v>31</v>
      </c>
      <c r="D668" s="372"/>
      <c r="E668" s="373"/>
      <c r="F668" s="373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 t="s">
        <v>30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 t="s">
        <v>30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 t="s">
        <v>30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 t="s">
        <v>30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 t="s">
        <v>30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 t="s">
        <v>30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 t="s">
        <v>30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 t="s">
        <v>30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 t="s">
        <v>30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 t="s">
        <v>30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21">
        <f>COUNTIF('A3 Exploitation'!F670:F688,"ok")</f>
        <v>0</v>
      </c>
      <c r="F689" s="321">
        <f>COUNTA('A3 Exploitation'!F670:F688)</f>
        <v>0</v>
      </c>
      <c r="G689" s="96"/>
    </row>
    <row r="690" spans="1:7" ht="22.5" x14ac:dyDescent="0.45">
      <c r="A690" s="344" t="s">
        <v>407</v>
      </c>
      <c r="B690" s="153"/>
      <c r="C690" s="154"/>
      <c r="D690" s="126">
        <f>SUM(B670:C689)</f>
        <v>0</v>
      </c>
      <c r="E690" s="90"/>
      <c r="F690" s="96"/>
      <c r="G690" s="96"/>
    </row>
    <row r="691" spans="1:7" ht="22.5" x14ac:dyDescent="0.45">
      <c r="A691" s="344" t="s">
        <v>408</v>
      </c>
      <c r="B691" s="153"/>
      <c r="C691" s="154"/>
      <c r="D691" s="127" t="e">
        <f>D690/(COUNT(B670:C689)*2)</f>
        <v>#DIV/0!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40" t="s">
        <v>439</v>
      </c>
      <c r="B693" s="440"/>
      <c r="C693" s="440"/>
      <c r="D693" s="440"/>
      <c r="E693" s="440"/>
      <c r="F693" s="440"/>
      <c r="G693" s="215"/>
    </row>
    <row r="694" spans="1:7" ht="21" customHeight="1" x14ac:dyDescent="0.4">
      <c r="A694" s="198">
        <f>B11</f>
        <v>0</v>
      </c>
      <c r="B694" s="96"/>
      <c r="C694" s="96"/>
      <c r="D694" s="214"/>
      <c r="E694" s="214"/>
      <c r="F694" s="214"/>
      <c r="G694" s="215"/>
    </row>
    <row r="695" spans="1:7" ht="21" x14ac:dyDescent="0.4">
      <c r="A695" s="450" t="s">
        <v>28</v>
      </c>
      <c r="B695" s="419" t="s">
        <v>29</v>
      </c>
      <c r="C695" s="419"/>
      <c r="D695" s="372" t="s">
        <v>42</v>
      </c>
      <c r="E695" s="373" t="s">
        <v>264</v>
      </c>
      <c r="F695" s="373" t="s">
        <v>295</v>
      </c>
      <c r="G695" s="215"/>
    </row>
    <row r="696" spans="1:7" ht="21" x14ac:dyDescent="0.4">
      <c r="A696" s="371"/>
      <c r="B696" s="100" t="s">
        <v>32</v>
      </c>
      <c r="C696" s="100" t="s">
        <v>31</v>
      </c>
      <c r="D696" s="372"/>
      <c r="E696" s="373"/>
      <c r="F696" s="373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447" t="s">
        <v>299</v>
      </c>
      <c r="B698" s="448"/>
      <c r="C698" s="448"/>
      <c r="D698" s="448"/>
      <c r="E698" s="448"/>
      <c r="F698" s="449"/>
      <c r="G698" s="215"/>
    </row>
    <row r="699" spans="1:7" ht="21" x14ac:dyDescent="0.4">
      <c r="A699" s="133" t="s">
        <v>218</v>
      </c>
      <c r="B699" s="216" t="s">
        <v>30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 t="s">
        <v>30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 t="s">
        <v>30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 t="s">
        <v>30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 t="s">
        <v>30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445"/>
      <c r="C704" s="446"/>
      <c r="D704" s="201">
        <f>SUM(B699:C703)</f>
        <v>0</v>
      </c>
      <c r="E704" s="90"/>
      <c r="F704" s="96"/>
      <c r="G704" s="96"/>
    </row>
    <row r="705" spans="1:7" ht="21" x14ac:dyDescent="0.4">
      <c r="A705" s="108" t="s">
        <v>33</v>
      </c>
      <c r="B705" s="445"/>
      <c r="C705" s="446"/>
      <c r="D705" s="306" t="e">
        <f>D704/(COUNT(B699:C703)*2)</f>
        <v>#DIV/0!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47" t="s">
        <v>300</v>
      </c>
      <c r="B707" s="448"/>
      <c r="C707" s="448"/>
      <c r="D707" s="448"/>
      <c r="E707" s="448"/>
      <c r="F707" s="449"/>
      <c r="G707" s="96"/>
    </row>
    <row r="708" spans="1:7" ht="21" x14ac:dyDescent="0.4">
      <c r="A708" s="217" t="s">
        <v>3</v>
      </c>
      <c r="B708" s="216" t="s">
        <v>30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 t="s">
        <v>30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0</v>
      </c>
    </row>
    <row r="712" spans="1:7" ht="21" x14ac:dyDescent="0.4">
      <c r="A712" s="108" t="s">
        <v>33</v>
      </c>
      <c r="B712" s="109"/>
      <c r="C712" s="110"/>
      <c r="D712" s="261" t="e">
        <f>D711/(COUNT(B708:C710)*2)</f>
        <v>#DIV/0!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409</v>
      </c>
      <c r="B714" s="153"/>
      <c r="C714" s="154"/>
      <c r="D714" s="247">
        <f>SUM(D711,D704)</f>
        <v>0</v>
      </c>
      <c r="G714" s="96"/>
    </row>
    <row r="715" spans="1:7" ht="22.5" x14ac:dyDescent="0.45">
      <c r="A715" s="344" t="s">
        <v>410</v>
      </c>
      <c r="B715" s="153"/>
      <c r="C715" s="154"/>
      <c r="D715" s="127" t="e">
        <f>D714/(COUNT(B708:C710,B699:C703)*2)</f>
        <v>#DIV/0!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 t="e">
        <f>AVERAGE(D710,D689,D657,D595,D555,D515,D466,D419,D361,D295,D240,D181,D127,D43)</f>
        <v>#DIV/0!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0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 t="e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#DIV/0!</v>
      </c>
      <c r="E719" s="3"/>
      <c r="F719" s="3"/>
    </row>
  </sheetData>
  <sheetProtection algorithmName="SHA-512" hashValue="KsqqK5XBj0SvGLe2QeZ7Bdb7LQL065Y5OBjU1d9FvEIof0eB2MPAkcNw2+cvW4JpgPTgWDu5quJ5bWSVZsBkQw==" saltValue="cWsNUGQV/sTgkOBuC3QDLA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3" zoomScale="80" zoomScaleNormal="90" zoomScaleSheetLayoutView="80" workbookViewId="0">
      <selection activeCell="B206" sqref="B20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52"/>
      <c r="E1" s="452"/>
      <c r="F1" s="452"/>
      <c r="G1" s="452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53" t="s">
        <v>46</v>
      </c>
      <c r="B6" s="453"/>
      <c r="C6" s="453"/>
      <c r="D6" s="453"/>
      <c r="E6" s="453"/>
      <c r="F6" s="453"/>
      <c r="G6" s="79"/>
    </row>
    <row r="7" spans="1:7" s="2" customFormat="1" ht="21.75" customHeight="1" x14ac:dyDescent="0.45">
      <c r="A7" s="454" t="str">
        <f>'Page de garde'!D18</f>
        <v>CM Jammel</v>
      </c>
      <c r="B7" s="454"/>
      <c r="C7" s="454"/>
      <c r="D7" s="454"/>
      <c r="E7" s="454"/>
      <c r="F7" s="454"/>
      <c r="G7" s="79"/>
    </row>
    <row r="8" spans="1:7" s="2" customFormat="1" ht="24" x14ac:dyDescent="0.45">
      <c r="A8" s="4" t="s">
        <v>39</v>
      </c>
      <c r="B8" s="455">
        <f>'A4 Exploitation'!B9:F9</f>
        <v>0</v>
      </c>
      <c r="C8" s="455"/>
      <c r="D8" s="455"/>
      <c r="E8" s="455"/>
      <c r="F8" s="455"/>
      <c r="G8" s="79"/>
    </row>
    <row r="9" spans="1:7" s="2" customFormat="1" ht="24" x14ac:dyDescent="0.45">
      <c r="A9" s="5" t="s">
        <v>41</v>
      </c>
      <c r="B9" s="456">
        <f>'A4 Exploitation'!B10:F10</f>
        <v>0</v>
      </c>
      <c r="C9" s="456"/>
      <c r="D9" s="456"/>
      <c r="E9" s="456"/>
      <c r="F9" s="456"/>
      <c r="G9" s="79"/>
    </row>
    <row r="10" spans="1:7" s="2" customFormat="1" ht="24" x14ac:dyDescent="0.45">
      <c r="A10" s="4" t="s">
        <v>40</v>
      </c>
      <c r="B10" s="451">
        <f>'A4 Exploitation'!B11:F11</f>
        <v>0</v>
      </c>
      <c r="C10" s="451"/>
      <c r="D10" s="451"/>
      <c r="E10" s="451"/>
      <c r="F10" s="451"/>
      <c r="G10" s="79"/>
    </row>
    <row r="11" spans="1:7" s="2" customFormat="1" ht="24" x14ac:dyDescent="0.45">
      <c r="A11" s="4" t="s">
        <v>248</v>
      </c>
      <c r="B11" s="460" t="e">
        <f>D215</f>
        <v>#DIV/0!</v>
      </c>
      <c r="C11" s="460"/>
      <c r="D11" s="460"/>
      <c r="E11" s="460"/>
      <c r="F11" s="460"/>
      <c r="G11" s="79"/>
    </row>
    <row r="12" spans="1:7" s="2" customFormat="1" ht="22.5" x14ac:dyDescent="0.45">
      <c r="A12" s="1"/>
      <c r="D12" s="364"/>
      <c r="E12" s="364"/>
      <c r="F12" s="364"/>
      <c r="G12" s="364"/>
    </row>
    <row r="13" spans="1:7" s="2" customFormat="1" ht="11.25" customHeight="1" x14ac:dyDescent="0.3">
      <c r="A13" s="461" t="s">
        <v>28</v>
      </c>
      <c r="B13" s="462" t="s">
        <v>29</v>
      </c>
      <c r="C13" s="462"/>
      <c r="D13" s="462" t="s">
        <v>42</v>
      </c>
      <c r="E13" s="462" t="s">
        <v>158</v>
      </c>
      <c r="F13" s="462" t="s">
        <v>159</v>
      </c>
    </row>
    <row r="14" spans="1:7" s="2" customFormat="1" ht="12.75" customHeight="1" x14ac:dyDescent="0.3">
      <c r="A14" s="461"/>
      <c r="B14" s="18" t="s">
        <v>32</v>
      </c>
      <c r="C14" s="18" t="s">
        <v>31</v>
      </c>
      <c r="D14" s="462"/>
      <c r="E14" s="462"/>
      <c r="F14" s="462"/>
      <c r="G14" s="78"/>
    </row>
    <row r="15" spans="1:7" x14ac:dyDescent="0.3">
      <c r="A15" s="463"/>
      <c r="B15" s="464"/>
      <c r="C15" s="464"/>
      <c r="D15" s="464"/>
      <c r="E15" s="464"/>
      <c r="F15" s="464"/>
    </row>
    <row r="16" spans="1:7" ht="19.5" x14ac:dyDescent="0.4">
      <c r="A16" s="465" t="s">
        <v>0</v>
      </c>
      <c r="B16" s="466"/>
      <c r="C16" s="466"/>
      <c r="D16" s="466"/>
      <c r="E16" s="466"/>
      <c r="F16" s="466"/>
      <c r="G16" s="80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128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440</v>
      </c>
      <c r="B21" s="55" t="s">
        <v>30</v>
      </c>
      <c r="C21" s="55"/>
      <c r="D21" s="58"/>
      <c r="E21" s="55"/>
      <c r="F21" s="55"/>
    </row>
    <row r="22" spans="1:7" x14ac:dyDescent="0.3">
      <c r="A22" s="467" t="s">
        <v>34</v>
      </c>
      <c r="B22" s="468"/>
      <c r="C22" s="469"/>
      <c r="D22" s="330">
        <f>SUM(B17:C21)</f>
        <v>0</v>
      </c>
    </row>
    <row r="23" spans="1:7" x14ac:dyDescent="0.3">
      <c r="A23" s="457" t="s">
        <v>249</v>
      </c>
      <c r="B23" s="458"/>
      <c r="C23" s="459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70" t="s">
        <v>4</v>
      </c>
      <c r="B25" s="471"/>
      <c r="C25" s="471"/>
      <c r="D25" s="471"/>
      <c r="E25" s="471"/>
      <c r="F25" s="471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301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234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242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57" t="s">
        <v>34</v>
      </c>
      <c r="B33" s="458"/>
      <c r="C33" s="459"/>
      <c r="D33" s="329">
        <f>SUM(B26:C32)</f>
        <v>0</v>
      </c>
    </row>
    <row r="34" spans="1:6" x14ac:dyDescent="0.3">
      <c r="A34" s="457" t="s">
        <v>249</v>
      </c>
      <c r="B34" s="458"/>
      <c r="C34" s="459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70" t="s">
        <v>178</v>
      </c>
      <c r="B36" s="471"/>
      <c r="C36" s="471"/>
      <c r="D36" s="471"/>
      <c r="E36" s="471"/>
      <c r="F36" s="471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57" t="s">
        <v>34</v>
      </c>
      <c r="B42" s="458"/>
      <c r="C42" s="459"/>
      <c r="D42" s="329">
        <f>SUM(B37:C41)</f>
        <v>0</v>
      </c>
    </row>
    <row r="43" spans="1:6" x14ac:dyDescent="0.3">
      <c r="A43" s="457" t="s">
        <v>249</v>
      </c>
      <c r="B43" s="458"/>
      <c r="C43" s="459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2" t="s">
        <v>405</v>
      </c>
      <c r="B45" s="473"/>
      <c r="C45" s="473"/>
      <c r="D45" s="473"/>
      <c r="E45" s="473"/>
      <c r="F45" s="474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7" t="s">
        <v>34</v>
      </c>
      <c r="B58" s="458"/>
      <c r="C58" s="459"/>
      <c r="D58" s="341">
        <f>SUM(B46:C57)</f>
        <v>0</v>
      </c>
    </row>
    <row r="59" spans="1:6" x14ac:dyDescent="0.3">
      <c r="A59" s="457" t="s">
        <v>249</v>
      </c>
      <c r="B59" s="458"/>
      <c r="C59" s="459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5" t="s">
        <v>19</v>
      </c>
      <c r="B61" s="476"/>
      <c r="C61" s="476"/>
      <c r="D61" s="476"/>
      <c r="E61" s="476"/>
      <c r="F61" s="476"/>
    </row>
    <row r="62" spans="1:6" x14ac:dyDescent="0.3">
      <c r="A62" s="6" t="s">
        <v>224</v>
      </c>
      <c r="B62" s="55" t="s">
        <v>30</v>
      </c>
      <c r="C62" s="55"/>
      <c r="D62" s="59"/>
      <c r="E62" s="55"/>
      <c r="F62" s="55"/>
    </row>
    <row r="63" spans="1:6" x14ac:dyDescent="0.3">
      <c r="A63" s="6" t="s">
        <v>70</v>
      </c>
      <c r="B63" s="55" t="s">
        <v>30</v>
      </c>
      <c r="C63" s="55"/>
      <c r="D63" s="59"/>
      <c r="E63" s="55"/>
      <c r="F63" s="55"/>
    </row>
    <row r="64" spans="1:6" x14ac:dyDescent="0.3">
      <c r="A64" s="6" t="s">
        <v>190</v>
      </c>
      <c r="B64" s="55" t="s">
        <v>30</v>
      </c>
      <c r="C64" s="55"/>
      <c r="D64" s="56"/>
      <c r="E64" s="55"/>
      <c r="F64" s="55"/>
    </row>
    <row r="65" spans="1:6" x14ac:dyDescent="0.3">
      <c r="A65" s="6" t="s">
        <v>22</v>
      </c>
      <c r="B65" s="55" t="s">
        <v>30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57" t="s">
        <v>34</v>
      </c>
      <c r="B68" s="458"/>
      <c r="C68" s="459"/>
      <c r="D68" s="329">
        <f>SUM(B62:C67)</f>
        <v>0</v>
      </c>
    </row>
    <row r="69" spans="1:6" x14ac:dyDescent="0.3">
      <c r="A69" s="457" t="s">
        <v>249</v>
      </c>
      <c r="B69" s="458"/>
      <c r="C69" s="459"/>
      <c r="D69" s="17" t="e">
        <f>D68/(COUNT(B62:C67)*2)</f>
        <v>#DIV/0!</v>
      </c>
    </row>
    <row r="70" spans="1:6" x14ac:dyDescent="0.3">
      <c r="A70" s="10"/>
      <c r="B70" s="11"/>
      <c r="C70" s="11"/>
      <c r="D70" s="12"/>
    </row>
    <row r="71" spans="1:6" ht="19.5" x14ac:dyDescent="0.4">
      <c r="A71" s="470" t="s">
        <v>8</v>
      </c>
      <c r="B71" s="471"/>
      <c r="C71" s="471"/>
      <c r="D71" s="471"/>
      <c r="E71" s="471"/>
      <c r="F71" s="471"/>
    </row>
    <row r="72" spans="1:6" ht="36" x14ac:dyDescent="0.35">
      <c r="A72" s="25" t="s">
        <v>146</v>
      </c>
      <c r="B72" s="55" t="s">
        <v>30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 t="s">
        <v>30</v>
      </c>
      <c r="C73" s="55"/>
      <c r="D73" s="55"/>
      <c r="E73" s="60"/>
      <c r="F73" s="55"/>
    </row>
    <row r="74" spans="1:6" x14ac:dyDescent="0.3">
      <c r="A74" s="7" t="s">
        <v>203</v>
      </c>
      <c r="B74" s="55" t="s">
        <v>30</v>
      </c>
      <c r="C74" s="55"/>
      <c r="D74" s="56"/>
      <c r="E74" s="56"/>
      <c r="F74" s="55"/>
    </row>
    <row r="75" spans="1:6" x14ac:dyDescent="0.3">
      <c r="A75" s="7" t="s">
        <v>79</v>
      </c>
      <c r="B75" s="55" t="s">
        <v>30</v>
      </c>
      <c r="C75" s="55"/>
      <c r="D75" s="59"/>
      <c r="E75" s="55"/>
      <c r="F75" s="55"/>
    </row>
    <row r="76" spans="1:6" ht="36" x14ac:dyDescent="0.35">
      <c r="A76" s="25" t="s">
        <v>180</v>
      </c>
      <c r="B76" s="55" t="s">
        <v>30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57" t="s">
        <v>34</v>
      </c>
      <c r="B79" s="458"/>
      <c r="C79" s="459"/>
      <c r="D79" s="329">
        <f>SUM(B72:C78)</f>
        <v>0</v>
      </c>
    </row>
    <row r="80" spans="1:6" x14ac:dyDescent="0.3">
      <c r="A80" s="457" t="s">
        <v>249</v>
      </c>
      <c r="B80" s="458"/>
      <c r="C80" s="459"/>
      <c r="D80" s="17" t="e">
        <f>D79/(COUNT(B72:C78)*2)</f>
        <v>#DIV/0!</v>
      </c>
    </row>
    <row r="81" spans="1:6" x14ac:dyDescent="0.3">
      <c r="A81" s="10"/>
      <c r="B81" s="11"/>
      <c r="C81" s="11"/>
      <c r="D81" s="12"/>
    </row>
    <row r="82" spans="1:6" ht="19.5" x14ac:dyDescent="0.4">
      <c r="A82" s="470" t="s">
        <v>463</v>
      </c>
      <c r="B82" s="471"/>
      <c r="C82" s="471"/>
      <c r="D82" s="471"/>
      <c r="E82" s="471"/>
      <c r="F82" s="471"/>
    </row>
    <row r="83" spans="1:6" ht="19.5" x14ac:dyDescent="0.4">
      <c r="A83" s="6" t="s">
        <v>225</v>
      </c>
      <c r="B83" s="61" t="s">
        <v>30</v>
      </c>
      <c r="C83" s="62"/>
      <c r="D83" s="56"/>
      <c r="E83" s="63"/>
      <c r="F83" s="55"/>
    </row>
    <row r="84" spans="1:6" ht="19.5" x14ac:dyDescent="0.4">
      <c r="A84" s="6" t="s">
        <v>226</v>
      </c>
      <c r="B84" s="61" t="s">
        <v>30</v>
      </c>
      <c r="C84" s="62"/>
      <c r="D84" s="56"/>
      <c r="E84" s="63"/>
      <c r="F84" s="55"/>
    </row>
    <row r="85" spans="1:6" ht="19.5" x14ac:dyDescent="0.4">
      <c r="A85" s="6" t="s">
        <v>247</v>
      </c>
      <c r="B85" s="61" t="s">
        <v>30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 t="s">
        <v>30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 t="s">
        <v>30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57" t="s">
        <v>34</v>
      </c>
      <c r="B100" s="458"/>
      <c r="C100" s="459"/>
      <c r="D100" s="329">
        <f>SUM(B83:C99)</f>
        <v>0</v>
      </c>
    </row>
    <row r="101" spans="1:6" x14ac:dyDescent="0.3">
      <c r="A101" s="457" t="s">
        <v>249</v>
      </c>
      <c r="B101" s="458"/>
      <c r="C101" s="459"/>
      <c r="D101" s="17" t="e">
        <f>D100/(COUNT(B83:C99)*2)</f>
        <v>#DIV/0!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70" t="s">
        <v>170</v>
      </c>
      <c r="B103" s="471"/>
      <c r="C103" s="471"/>
      <c r="D103" s="471"/>
      <c r="E103" s="471"/>
      <c r="F103" s="471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57" t="s">
        <v>34</v>
      </c>
      <c r="B118" s="458"/>
      <c r="C118" s="459"/>
      <c r="D118" s="329">
        <f>SUM(B104:C117)</f>
        <v>0</v>
      </c>
    </row>
    <row r="119" spans="1:6" x14ac:dyDescent="0.3">
      <c r="A119" s="457" t="s">
        <v>249</v>
      </c>
      <c r="B119" s="458"/>
      <c r="C119" s="459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70" t="s">
        <v>171</v>
      </c>
      <c r="B122" s="471"/>
      <c r="C122" s="471"/>
      <c r="D122" s="471"/>
      <c r="E122" s="471"/>
      <c r="F122" s="471"/>
    </row>
    <row r="123" spans="1:6" ht="34.5" x14ac:dyDescent="0.4">
      <c r="A123" s="32" t="s">
        <v>228</v>
      </c>
      <c r="B123" s="69" t="s">
        <v>30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 t="s">
        <v>30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 t="s">
        <v>30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 t="s">
        <v>30</v>
      </c>
      <c r="C129" s="55"/>
      <c r="D129" s="56"/>
      <c r="E129" s="55"/>
      <c r="F129" s="55"/>
    </row>
    <row r="130" spans="1:6" x14ac:dyDescent="0.3">
      <c r="A130" s="38" t="s">
        <v>236</v>
      </c>
      <c r="B130" s="69" t="s">
        <v>30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 t="s">
        <v>30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57" t="s">
        <v>34</v>
      </c>
      <c r="B134" s="458"/>
      <c r="C134" s="459"/>
      <c r="D134" s="329">
        <f>SUM(B123:C133)</f>
        <v>0</v>
      </c>
    </row>
    <row r="135" spans="1:6" x14ac:dyDescent="0.3">
      <c r="A135" s="457" t="s">
        <v>249</v>
      </c>
      <c r="B135" s="458"/>
      <c r="C135" s="459"/>
      <c r="D135" s="17" t="e">
        <f>D134/(COUNT(B123:C133)*2)</f>
        <v>#DIV/0!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70" t="s">
        <v>154</v>
      </c>
      <c r="B137" s="471"/>
      <c r="C137" s="471"/>
      <c r="D137" s="471"/>
      <c r="E137" s="471"/>
      <c r="F137" s="471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57" t="s">
        <v>34</v>
      </c>
      <c r="B149" s="458"/>
      <c r="C149" s="459"/>
      <c r="D149" s="329">
        <f>SUM(B138:C148)</f>
        <v>0</v>
      </c>
    </row>
    <row r="150" spans="1:6" x14ac:dyDescent="0.3">
      <c r="A150" s="457" t="s">
        <v>249</v>
      </c>
      <c r="B150" s="458"/>
      <c r="C150" s="459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70" t="s">
        <v>61</v>
      </c>
      <c r="B152" s="471"/>
      <c r="C152" s="471"/>
      <c r="D152" s="471"/>
      <c r="E152" s="471"/>
      <c r="F152" s="471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57" t="s">
        <v>34</v>
      </c>
      <c r="B165" s="458"/>
      <c r="C165" s="459"/>
      <c r="D165" s="329">
        <f>SUM(B153:C164)</f>
        <v>0</v>
      </c>
    </row>
    <row r="166" spans="1:6" x14ac:dyDescent="0.3">
      <c r="A166" s="457" t="s">
        <v>249</v>
      </c>
      <c r="B166" s="458"/>
      <c r="C166" s="459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70" t="s">
        <v>176</v>
      </c>
      <c r="B168" s="471"/>
      <c r="C168" s="471"/>
      <c r="D168" s="471"/>
      <c r="E168" s="471"/>
      <c r="F168" s="471"/>
    </row>
    <row r="169" spans="1:6" x14ac:dyDescent="0.3">
      <c r="A169" s="32" t="s">
        <v>233</v>
      </c>
      <c r="B169" s="55" t="s">
        <v>30</v>
      </c>
      <c r="C169" s="55"/>
      <c r="D169" s="56"/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 t="s">
        <v>30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 t="s">
        <v>30</v>
      </c>
      <c r="C174" s="55"/>
      <c r="D174" s="74"/>
      <c r="E174" s="55"/>
      <c r="F174" s="55"/>
    </row>
    <row r="175" spans="1:6" x14ac:dyDescent="0.3">
      <c r="A175" s="40" t="s">
        <v>273</v>
      </c>
      <c r="B175" s="55" t="s">
        <v>30</v>
      </c>
      <c r="C175" s="55"/>
      <c r="D175" s="75"/>
      <c r="E175" s="55"/>
      <c r="F175" s="55"/>
    </row>
    <row r="176" spans="1:6" x14ac:dyDescent="0.3">
      <c r="A176" s="40" t="s">
        <v>135</v>
      </c>
      <c r="B176" s="55" t="s">
        <v>30</v>
      </c>
      <c r="C176" s="55"/>
      <c r="D176" s="75"/>
      <c r="E176" s="55"/>
      <c r="F176" s="55"/>
    </row>
    <row r="177" spans="1:6" x14ac:dyDescent="0.3">
      <c r="A177" s="457" t="s">
        <v>34</v>
      </c>
      <c r="B177" s="468"/>
      <c r="C177" s="469"/>
      <c r="D177" s="330">
        <f>SUM(B169:C176)</f>
        <v>0</v>
      </c>
    </row>
    <row r="178" spans="1:6" x14ac:dyDescent="0.3">
      <c r="A178" s="457" t="s">
        <v>249</v>
      </c>
      <c r="B178" s="458"/>
      <c r="C178" s="459"/>
      <c r="D178" s="17" t="e">
        <f>D177/(COUNT(B169:C176)*2)</f>
        <v>#DIV/0!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70" t="s">
        <v>64</v>
      </c>
      <c r="B180" s="471"/>
      <c r="C180" s="471"/>
      <c r="D180" s="471"/>
      <c r="E180" s="471"/>
      <c r="F180" s="471"/>
    </row>
    <row r="181" spans="1:6" ht="18" x14ac:dyDescent="0.35">
      <c r="A181" s="24" t="s">
        <v>240</v>
      </c>
      <c r="B181" s="55" t="s">
        <v>30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 t="s">
        <v>30</v>
      </c>
      <c r="C182" s="55"/>
      <c r="D182" s="56"/>
      <c r="E182" s="55"/>
      <c r="F182" s="55"/>
    </row>
    <row r="183" spans="1:6" x14ac:dyDescent="0.3">
      <c r="A183" s="26" t="s">
        <v>174</v>
      </c>
      <c r="B183" s="55" t="s">
        <v>30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57" t="s">
        <v>34</v>
      </c>
      <c r="B185" s="458"/>
      <c r="C185" s="459"/>
      <c r="D185" s="329">
        <f>SUM(B181:C184)</f>
        <v>0</v>
      </c>
    </row>
    <row r="186" spans="1:6" x14ac:dyDescent="0.3">
      <c r="A186" s="457" t="s">
        <v>249</v>
      </c>
      <c r="B186" s="458"/>
      <c r="C186" s="459"/>
      <c r="D186" s="17" t="e">
        <f>D185/(COUNT(B181:C184)*2)</f>
        <v>#DIV/0!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7" t="s">
        <v>15</v>
      </c>
      <c r="B188" s="478"/>
      <c r="C188" s="478"/>
      <c r="D188" s="478"/>
      <c r="E188" s="478"/>
      <c r="F188" s="478"/>
    </row>
    <row r="189" spans="1:6" x14ac:dyDescent="0.3">
      <c r="A189" s="6" t="s">
        <v>150</v>
      </c>
      <c r="B189" s="55" t="s">
        <v>30</v>
      </c>
      <c r="C189" s="55"/>
      <c r="D189" s="76"/>
      <c r="E189" s="55"/>
      <c r="F189" s="55"/>
    </row>
    <row r="190" spans="1:6" x14ac:dyDescent="0.3">
      <c r="A190" s="6" t="s">
        <v>74</v>
      </c>
      <c r="B190" s="55" t="s">
        <v>30</v>
      </c>
      <c r="C190" s="55"/>
      <c r="D190" s="76"/>
      <c r="E190" s="55"/>
      <c r="F190" s="55"/>
    </row>
    <row r="191" spans="1:6" x14ac:dyDescent="0.3">
      <c r="A191" s="26" t="s">
        <v>165</v>
      </c>
      <c r="B191" s="55" t="s">
        <v>30</v>
      </c>
      <c r="C191" s="55"/>
      <c r="D191" s="56"/>
      <c r="E191" s="55"/>
      <c r="F191" s="55"/>
    </row>
    <row r="192" spans="1:6" x14ac:dyDescent="0.3">
      <c r="A192" s="6" t="s">
        <v>127</v>
      </c>
      <c r="B192" s="55" t="s">
        <v>30</v>
      </c>
      <c r="C192" s="55"/>
      <c r="D192" s="56"/>
      <c r="E192" s="56"/>
      <c r="F192" s="55"/>
    </row>
    <row r="193" spans="1:7" x14ac:dyDescent="0.3">
      <c r="A193" s="457" t="s">
        <v>34</v>
      </c>
      <c r="B193" s="458"/>
      <c r="C193" s="459"/>
      <c r="D193" s="329">
        <f>SUM(B189:C192)</f>
        <v>0</v>
      </c>
    </row>
    <row r="194" spans="1:7" x14ac:dyDescent="0.3">
      <c r="A194" s="457" t="s">
        <v>249</v>
      </c>
      <c r="B194" s="458"/>
      <c r="C194" s="459"/>
      <c r="D194" s="17" t="e">
        <f>D193/(COUNT(B189:C192)*2)</f>
        <v>#DIV/0!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70" t="s">
        <v>65</v>
      </c>
      <c r="B196" s="471"/>
      <c r="C196" s="471"/>
      <c r="D196" s="471"/>
      <c r="E196" s="471"/>
      <c r="F196" s="471"/>
    </row>
    <row r="197" spans="1:7" x14ac:dyDescent="0.3">
      <c r="A197" s="26" t="s">
        <v>268</v>
      </c>
      <c r="B197" s="55" t="s">
        <v>30</v>
      </c>
      <c r="C197" s="55"/>
      <c r="D197" s="56"/>
      <c r="E197" s="56"/>
      <c r="F197" s="55"/>
    </row>
    <row r="198" spans="1:7" x14ac:dyDescent="0.3">
      <c r="A198" s="26" t="s">
        <v>179</v>
      </c>
      <c r="B198" s="55" t="s">
        <v>30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 t="s">
        <v>30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x14ac:dyDescent="0.3">
      <c r="A201" s="6" t="s">
        <v>263</v>
      </c>
      <c r="B201" s="55" t="s">
        <v>30</v>
      </c>
      <c r="C201" s="55"/>
      <c r="D201" s="56"/>
      <c r="E201" s="55"/>
      <c r="F201" s="55"/>
    </row>
    <row r="202" spans="1:7" x14ac:dyDescent="0.3">
      <c r="A202" s="457" t="s">
        <v>34</v>
      </c>
      <c r="B202" s="458"/>
      <c r="C202" s="459"/>
      <c r="D202" s="329">
        <f>SUM(B197:C201)</f>
        <v>0</v>
      </c>
    </row>
    <row r="203" spans="1:7" x14ac:dyDescent="0.3">
      <c r="A203" s="457" t="s">
        <v>249</v>
      </c>
      <c r="B203" s="458"/>
      <c r="C203" s="459"/>
      <c r="D203" s="17" t="e">
        <f>D202/(COUNT(B197:C201)*2)</f>
        <v>#DIV/0!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70" t="s">
        <v>175</v>
      </c>
      <c r="B205" s="471"/>
      <c r="C205" s="471"/>
      <c r="D205" s="471"/>
      <c r="E205" s="471"/>
      <c r="F205" s="471"/>
    </row>
    <row r="206" spans="1:7" x14ac:dyDescent="0.3">
      <c r="A206" s="26" t="s">
        <v>302</v>
      </c>
      <c r="B206" s="55" t="s">
        <v>30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 t="s">
        <v>30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7" t="s">
        <v>34</v>
      </c>
      <c r="B210" s="458"/>
      <c r="C210" s="459"/>
      <c r="D210" s="34">
        <f>SUM(B206:C209)</f>
        <v>0</v>
      </c>
    </row>
    <row r="211" spans="1:6" x14ac:dyDescent="0.3">
      <c r="A211" s="457" t="s">
        <v>249</v>
      </c>
      <c r="B211" s="458"/>
      <c r="C211" s="459"/>
      <c r="D211" s="17" t="e">
        <f>D210/(COUNT(B206:C209)*2)</f>
        <v>#DIV/0!</v>
      </c>
    </row>
    <row r="213" spans="1:6" ht="18" x14ac:dyDescent="0.35">
      <c r="A213" s="37" t="s">
        <v>402</v>
      </c>
      <c r="B213" s="36"/>
      <c r="C213" s="36"/>
      <c r="D213" s="87" t="e">
        <f>E213/F213</f>
        <v>#DIV/0!</v>
      </c>
      <c r="E213" s="323">
        <f>COUNTIF('A3 Technique'!F17:F209,"ok")</f>
        <v>0</v>
      </c>
      <c r="F213" s="323">
        <f>COUNTA('A3 Technique'!F17:F209)</f>
        <v>0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0</v>
      </c>
    </row>
    <row r="215" spans="1:6" ht="22.5" x14ac:dyDescent="0.3">
      <c r="A215" s="19" t="s">
        <v>274</v>
      </c>
      <c r="B215" s="20"/>
      <c r="C215" s="21"/>
      <c r="D215" s="23" t="e">
        <f>D214/(COUNT(B206:C209,B197:C201,B189:C192,B181:C184,B169:C176,B72:C78,B62:C67,B26:C32,B17:C21,B123:C133,B153:C164,B138:C148,B104:C117,B83:C99,B37:C41,B46:C57)*2)</f>
        <v>#DIV/0!</v>
      </c>
    </row>
  </sheetData>
  <sheetProtection algorithmName="SHA-512" hashValue="KH4Z1BPOntUvClnLAvPzchfqVjV2Yn0CWRfn+1OlTfLlj7lIriIvvxhUF2uvfVJDASKkDFyO5YXMnPxHmOhY2w==" saltValue="YAgm3UKv4DqkQml3HCDiOw==" spinCount="100000" sheet="1"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2019-10-01T08:39:53Z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