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M Houmet Souk nov 2019\"/>
    </mc:Choice>
  </mc:AlternateContent>
  <bookViews>
    <workbookView xWindow="0" yWindow="0" windowWidth="20460" windowHeight="7290" tabRatio="916" activeTab="3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11" i="48" l="1"/>
  <c r="D712" i="48" s="1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D596" i="48" s="1"/>
  <c r="D597" i="48" s="1"/>
  <c r="C576" i="48"/>
  <c r="C575" i="48"/>
  <c r="C573" i="48"/>
  <c r="C572" i="48"/>
  <c r="D578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D385" i="48" s="1"/>
  <c r="D386" i="48" s="1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705" i="48" l="1"/>
  <c r="D714" i="48"/>
  <c r="D715" i="48" s="1"/>
  <c r="D629" i="48"/>
  <c r="D630" i="48" s="1"/>
  <c r="D616" i="48"/>
  <c r="D617" i="48" s="1"/>
  <c r="D599" i="48"/>
  <c r="D600" i="48" s="1"/>
  <c r="B91" i="29" s="1"/>
  <c r="D579" i="48"/>
  <c r="D199" i="48"/>
  <c r="D200" i="48" s="1"/>
  <c r="D261" i="48"/>
  <c r="D262" i="48" s="1"/>
  <c r="D223" i="48"/>
  <c r="D224" i="48" s="1"/>
  <c r="D339" i="48"/>
  <c r="D340" i="48" s="1"/>
  <c r="D710" i="48"/>
  <c r="B710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B102" i="29" l="1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134" i="45"/>
  <c r="D135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0" i="44"/>
  <c r="B710" i="44" s="1"/>
  <c r="D711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B25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<sst xmlns="http://schemas.openxmlformats.org/spreadsheetml/2006/main" count="2372" uniqueCount="664">
  <si>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</si>
  <si>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</si>
  <si>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</si>
  <si>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</si>
  <si>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</si>
  <si>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</si>
  <si>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</si>
  <si>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</si>
  <si>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</si>
  <si>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</si>
  <si>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</si>
  <si>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</si>
  <si>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</si>
  <si>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</si>
  <si>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</si>
  <si>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</si>
  <si>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</si>
  <si>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</si>
  <si>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</si>
  <si>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</si>
  <si>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</si>
  <si>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</si>
  <si>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</si>
  <si>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</si>
  <si>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</si>
  <si>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</si>
  <si>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</si>
  <si>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</si>
  <si>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</si>
  <si>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</si>
  <si>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</si>
  <si>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</si>
  <si>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</si>
  <si>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</si>
  <si>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</si>
  <si>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</si>
  <si>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</si>
  <si>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</si>
  <si>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</si>
  <si>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</si>
  <si>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</si>
  <si>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</si>
  <si>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</si>
  <si>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</si>
  <si>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</si>
  <si>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</si>
  <si>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</si>
  <si>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</si>
  <si>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</si>
  <si>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</si>
  <si>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</si>
  <si>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</si>
  <si>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</si>
  <si>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</si>
  <si>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</si>
  <si>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</si>
  <si>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</si>
  <si>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</si>
  <si>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</si>
  <si>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</si>
  <si>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</si>
  <si>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</si>
  <si>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</si>
  <si>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</si>
  <si>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</si>
  <si>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</si>
  <si>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</si>
  <si>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</si>
  <si>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</si>
  <si>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</si>
  <si>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</si>
  <si>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</si>
  <si>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</si>
  <si>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</si>
  <si>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</si>
  <si>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</si>
  <si>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</si>
  <si>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</si>
  <si>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</si>
  <si>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</si>
  <si>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</si>
  <si>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</si>
  <si>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</si>
  <si>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</si>
  <si>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</si>
  <si>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</si>
  <si>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</si>
  <si>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</si>
  <si>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</si>
  <si>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</si>
  <si>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</si>
  <si>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</si>
  <si>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</si>
  <si>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</si>
  <si>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</si>
  <si>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</si>
  <si>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</si>
  <si>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</si>
  <si>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</si>
  <si>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</si>
  <si>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</si>
  <si>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</si>
  <si>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</si>
  <si>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</si>
  <si>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</si>
  <si>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</si>
  <si>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</si>
  <si>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</si>
  <si>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</si>
  <si>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</si>
  <si>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</si>
  <si>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</si>
  <si>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</si>
  <si>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</si>
  <si>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</si>
  <si>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</si>
  <si>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</si>
  <si>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</si>
  <si>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</si>
  <si>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</si>
  <si>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</si>
  <si>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</si>
  <si>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</si>
  <si>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</si>
  <si>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</si>
  <si>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</si>
  <si>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</si>
  <si>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</si>
  <si>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</si>
  <si>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</si>
  <si>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</si>
  <si>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</si>
  <si>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</si>
  <si>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</si>
  <si>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</si>
  <si>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</si>
  <si>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</si>
  <si>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</si>
  <si>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</si>
  <si>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</si>
  <si>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</si>
  <si>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</si>
  <si>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</si>
  <si>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</si>
  <si>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</si>
  <si>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</si>
  <si>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</si>
  <si>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</si>
  <si>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</si>
  <si>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</si>
  <si>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</si>
  <si>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</si>
  <si>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</si>
  <si>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</si>
  <si>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</si>
  <si>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</si>
  <si>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</si>
  <si>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</si>
  <si>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</si>
  <si>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</si>
  <si>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</si>
  <si>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</si>
  <si>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</si>
  <si>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</si>
  <si>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</si>
  <si>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</si>
  <si>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</si>
  <si>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</si>
  <si>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</si>
  <si>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</si>
  <si>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</si>
  <si>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</si>
  <si>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</si>
  <si>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</si>
  <si>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</si>
  <si>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</si>
  <si>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</si>
  <si>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</si>
  <si>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</si>
  <si>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</si>
  <si>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</si>
  <si>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</si>
  <si>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</si>
  <si>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</si>
  <si>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</si>
  <si>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</si>
  <si>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</si>
  <si>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</si>
  <si>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</si>
  <si>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</si>
  <si>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</si>
  <si>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</si>
  <si>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</si>
  <si>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</si>
  <si>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</si>
  <si>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</si>
  <si>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</si>
  <si>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</si>
  <si>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</si>
  <si>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</si>
  <si>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</si>
  <si>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</si>
  <si>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</si>
  <si>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</si>
  <si>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</si>
  <si>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</si>
  <si>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</si>
  <si>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</si>
  <si>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</si>
  <si>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</si>
  <si>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</si>
  <si>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</si>
  <si>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</si>
  <si>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</si>
  <si>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</si>
  <si>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</si>
  <si>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</si>
  <si>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</si>
  <si>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</si>
  <si>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</si>
  <si>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</si>
  <si>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</si>
  <si>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</si>
  <si>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</si>
  <si>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</si>
  <si>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</si>
  <si>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</si>
  <si>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</si>
  <si>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</si>
  <si>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</si>
  <si>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</si>
  <si>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</si>
  <si>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</si>
  <si>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</si>
  <si>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</si>
  <si>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</si>
  <si>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</si>
  <si>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</si>
  <si>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</si>
  <si>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</si>
  <si>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</si>
  <si>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</si>
  <si>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</si>
  <si>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</si>
  <si>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</si>
  <si>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</si>
  <si>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</si>
  <si>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</si>
  <si>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</si>
  <si>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</si>
  <si>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</si>
  <si>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</si>
  <si>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</si>
  <si>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</si>
  <si>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</si>
  <si>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</si>
  <si>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</si>
  <si>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</si>
  <si>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</si>
  <si>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</si>
  <si>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</si>
  <si>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</si>
  <si>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</si>
  <si>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</si>
  <si>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</si>
  <si>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</si>
  <si>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</si>
  <si>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</si>
  <si>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</si>
  <si>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</si>
  <si>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</si>
  <si>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</si>
  <si>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</si>
  <si>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</si>
  <si>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</si>
  <si>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</si>
  <si>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</si>
  <si>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</si>
  <si>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</si>
  <si>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</si>
  <si>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</si>
  <si>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</si>
  <si>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</si>
  <si>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</si>
  <si>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</si>
  <si>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</si>
  <si>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</si>
  <si>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</si>
  <si>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</si>
  <si>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</si>
  <si>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</si>
  <si>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</si>
  <si>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</si>
  <si>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</si>
  <si>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</si>
  <si>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</si>
  <si>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</si>
  <si>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</si>
  <si>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</si>
  <si>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</si>
  <si>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</si>
  <si>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</si>
  <si>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</si>
  <si>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</si>
  <si>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</si>
  <si>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</si>
  <si>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</si>
  <si>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</si>
  <si>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</si>
  <si>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</si>
  <si>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</si>
  <si>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</si>
  <si>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</si>
  <si>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</si>
  <si>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</si>
  <si>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</si>
  <si>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</si>
  <si>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</si>
  <si>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</si>
  <si>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</si>
  <si>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</si>
  <si>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</si>
  <si>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</si>
  <si>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</si>
  <si>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</si>
  <si>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</si>
  <si>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</si>
  <si>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</si>
  <si>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</si>
  <si>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</si>
  <si>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</si>
  <si>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</si>
  <si>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</si>
  <si>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</si>
  <si>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</si>
  <si>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</si>
  <si>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</si>
  <si>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</si>
  <si>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</si>
  <si>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</si>
  <si>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</si>
  <si>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</si>
  <si>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</si>
  <si>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</si>
  <si>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</si>
  <si>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</si>
  <si>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</si>
  <si>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</si>
  <si>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</si>
  <si>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</si>
  <si>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</si>
  <si>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</si>
  <si>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</si>
  <si>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</si>
  <si>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</si>
  <si>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</si>
  <si>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</si>
  <si>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</si>
  <si>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</si>
  <si>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</si>
  <si>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</si>
  <si>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</si>
  <si>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</si>
  <si>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</si>
  <si>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</si>
  <si>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</si>
  <si>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</si>
  <si>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</si>
  <si>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</si>
  <si>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</si>
  <si>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</si>
  <si>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</si>
  <si>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</si>
  <si>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</si>
  <si>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</si>
  <si>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</si>
  <si>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</si>
  <si>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</si>
  <si>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</si>
  <si>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</si>
  <si>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</si>
  <si>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</si>
  <si>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</si>
  <si>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</si>
  <si>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</si>
  <si>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</si>
  <si>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</si>
  <si>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</si>
  <si>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</si>
  <si>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</si>
  <si>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</si>
  <si>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</si>
  <si>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</si>
  <si>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</si>
  <si>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</si>
  <si>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</si>
  <si>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</si>
  <si>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</si>
  <si>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</si>
  <si>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</si>
  <si>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</si>
  <si>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</si>
  <si>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</si>
  <si>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</si>
  <si>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</si>
  <si>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</si>
  <si>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</si>
  <si>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</si>
  <si>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</si>
  <si>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</si>
  <si>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</si>
  <si>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</si>
  <si>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</si>
  <si>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</si>
  <si>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</si>
  <si>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</si>
  <si>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</si>
  <si>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</si>
  <si>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</si>
  <si>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</si>
  <si>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</si>
  <si>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</si>
  <si>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</si>
  <si>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</si>
  <si>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</si>
  <si>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</si>
  <si>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</si>
  <si>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</si>
  <si>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</si>
  <si>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</si>
  <si>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</si>
  <si>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</si>
  <si>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</si>
  <si>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</si>
  <si>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</si>
  <si>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</si>
  <si>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</si>
  <si>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</si>
  <si>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</si>
  <si>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</si>
  <si>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</si>
  <si>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</si>
  <si>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</si>
  <si>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</si>
  <si>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</si>
  <si>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</si>
  <si>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</si>
  <si>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</si>
  <si>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</si>
  <si>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</si>
  <si>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</si>
  <si>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</si>
  <si>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</si>
  <si>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</si>
  <si>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</si>
  <si>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</si>
  <si>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</si>
  <si>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</si>
  <si>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</si>
  <si>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</si>
  <si>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</si>
  <si>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</si>
  <si>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</si>
  <si>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</si>
  <si>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 xml:space="preserve">POINT TRANSERVESE DIRECTEUR MAGASIN </t>
  </si>
  <si>
    <t xml:space="preserve">UHD CM HOUMET ESSOUK </t>
  </si>
  <si>
    <t>Mme Meriam CHOUCHENE</t>
  </si>
  <si>
    <t>Directeur magasin &amp; chefs rayons</t>
  </si>
  <si>
    <t>Les instructions affichées à la boucherie sont moisies.</t>
  </si>
  <si>
    <t>A remplacer</t>
  </si>
  <si>
    <t>La chambre froide des produits finis est utilisée pour stockage de matériel hors usage.</t>
  </si>
  <si>
    <t>Ecarter le matériel vers un autre endroit et stocker les produits finis à ce niveau.</t>
  </si>
  <si>
    <t>Procéder à une séparation à ce niveau.
Fournir des étagères dans la CF PF.</t>
  </si>
  <si>
    <t>Le thermomètre est non fonctionnel.</t>
  </si>
  <si>
    <t>Réparer ou remplacer le thermomètre.</t>
  </si>
  <si>
    <t>Absence d'identification des parages et fausses coupe.</t>
  </si>
  <si>
    <t>Identifier la date de découpe des produits dans la CF.</t>
  </si>
  <si>
    <t>Etat d'usure avancée des billots de découpe trad.</t>
  </si>
  <si>
    <t>Raboter ou remplacer ces éléments.</t>
  </si>
  <si>
    <t>Renforcer la lutte contre les mouches.</t>
  </si>
  <si>
    <t>Procéder à la traçabilité de ces produits en indiquant l'origine de chaque matière utilisée.
Remplir tous les paramètres des fiches de traçabilité.</t>
  </si>
  <si>
    <t>Fournir cet élément.</t>
  </si>
  <si>
    <t>Utilisation d'un ancien seau pour beurre pour ravitaillement en glace. Cet élément n'est pas identifié et risque d'être utilisé pour d'autre effet.</t>
  </si>
  <si>
    <t>Fournir un dispositif adapté et identifié pour cet usage.</t>
  </si>
  <si>
    <t>Manque de glaçage des produits exposés sur l'étal.</t>
  </si>
  <si>
    <t>Assurer le glaçage régulier des produits exposés.</t>
  </si>
  <si>
    <t>Ajuster la température du meuble à 2°C maximum.</t>
  </si>
  <si>
    <t>T° prélevée du meuble d'animation destiné aux produits de la mer est 16,6°C.</t>
  </si>
  <si>
    <t>Ajuster la température du meuble à 2°C au maximum.</t>
  </si>
  <si>
    <t>La T° prélevée des mulets et raies exposés sur l'étal est de l'ordre de 7,5°C.
Une panne est survenue le jour de l'audit au meuble froid d'animation des produits de la mer. La température des poissons exposés (ex. Bacalao) s'est élevée à 17°C.</t>
  </si>
  <si>
    <t>Perte de traçabilité d'une portion de poulpe surgelé (DE 09/09/2019).</t>
  </si>
  <si>
    <t>Assurer la traçabilité de tous les produits exposés.</t>
  </si>
  <si>
    <t>T° des filets de bacalao est de l'ordre de 17°C.</t>
  </si>
  <si>
    <t>Oxydation de la gaine de fabrique de glace.</t>
  </si>
  <si>
    <t>Procéder à un traitement anti rouille pour cet équipement.</t>
  </si>
  <si>
    <t>Ecarter les produits ayant perdu leur étiquettes d'origine dans la zone des produits non conformes.</t>
  </si>
  <si>
    <t>Avertir les services concernés sur cet écart.</t>
  </si>
  <si>
    <t xml:space="preserve">Condensation excessive sur les meubles des fromages et charcuterie. Certains produits ont des surfaces mouillées. </t>
  </si>
  <si>
    <t>Résoudre le problème de condensation.</t>
  </si>
  <si>
    <t>La trancheuse est mal fixée sur la table de travail; les dimensions ne sont pas adaptées.</t>
  </si>
  <si>
    <t>Assurer la fixation adéquate de la trancheuse.</t>
  </si>
  <si>
    <t>T° prélevée du meuble du fromage est de l'ordre de 13,7°C.</t>
  </si>
  <si>
    <t>Ajuster la température à 4°C.</t>
  </si>
  <si>
    <t>Ecarter ces produits et avertir les services concernés.</t>
  </si>
  <si>
    <t>Présence de piqûres de moisissures sur plusieurs meules de fromage non entamés (ex. fromage 'Dana bleu).</t>
  </si>
  <si>
    <t>Manque d'indication du nom du fournisseur sur plusieurs fiches de traçabilité.</t>
  </si>
  <si>
    <t>Remplir tous les paramètres de la fiche de traçabilité.</t>
  </si>
  <si>
    <t>Même chambre froide pour poulets marinés et produits prêts à la consommation. Absence de séparation physique.</t>
  </si>
  <si>
    <t>Oxydation du revêtement de la plonge traiteur.</t>
  </si>
  <si>
    <t>Procéder à un traitement anti rouille pour cet élément.</t>
  </si>
  <si>
    <t>Utilisation de préparation alimentaire à la place du Fromage 'Mozzarella' pour la fabrication des pizzas 4saisons. Les étiquettes UHD des pizzas mentionnent la présence de Mozzarella.
La liste des ingrédients de certaines préparations sont incomplètes: pizza jambon, pizza rectangulaire poulet.</t>
  </si>
  <si>
    <t>Avertir les services concernés sur ces écarts.</t>
  </si>
  <si>
    <t>Pas de vérification de température à cœur des poulets en fin de cuisson le jour de l'audit.</t>
  </si>
  <si>
    <t>Assurer la vérification des températures et l'attente de 80°C en fin de cuisson.</t>
  </si>
  <si>
    <t xml:space="preserve">Manque de traçabilité de 3 pièces de poulets du lot 19257 'Mazraa' réceptionné le 17/09/2019. </t>
  </si>
  <si>
    <t>Fuite au poste lave-mains de la pâtisserie.</t>
  </si>
  <si>
    <t>Réparer la fuite.</t>
  </si>
  <si>
    <t>Hotte non fonctionnelle.</t>
  </si>
  <si>
    <t>Mettre en marche la hotte.</t>
  </si>
  <si>
    <t>Etat d'usure avancée des paniers de la boulangerie.</t>
  </si>
  <si>
    <t>Entretenir ou remplacer les paniers.</t>
  </si>
  <si>
    <t>Etat de fraicheur insatisfaisant des pommes.</t>
  </si>
  <si>
    <t>Renforcer le triage des pommes.</t>
  </si>
  <si>
    <t>Même chambre froide pour condiments et légumes. Absence de séparation physique.</t>
  </si>
  <si>
    <t>Procéder à une séparation physique à ce niveau.</t>
  </si>
  <si>
    <t>Absence de dispositif d'eau sous pression à la station de nettoyage de la réception.</t>
  </si>
  <si>
    <t>Fournir ce dispositif.</t>
  </si>
  <si>
    <t>Le local déchet est de surface restreinte et ne permet pas l'entreposage des bennes à ordure. 
Maintien des bennes au niveau du quai de réception.</t>
  </si>
  <si>
    <t>Prévoir un local mieux adapté pour entreposage des déchets.</t>
  </si>
  <si>
    <t>L'afficheur du meuble boucherie LS est erroné.</t>
  </si>
  <si>
    <t>Réparer l'afficheur.</t>
  </si>
  <si>
    <t>Ecaillement du revêtement du meuble froid des yaourt.</t>
  </si>
  <si>
    <t>Entretenir le revêtement du meuble.</t>
  </si>
  <si>
    <t>Présence de piqûres de moisissures sur le revêtement du meuble des yaourts.</t>
  </si>
  <si>
    <t>Renforcer le nettoyage et désinfection des meubles frigorifiques.</t>
  </si>
  <si>
    <t>T° affichée du meuble yaourt est 11,2°C, T° prélevée 6°C.</t>
  </si>
  <si>
    <t>Ajuster les afficheurs des meubles froids.</t>
  </si>
  <si>
    <t>Procéder à un nettoyage approfondi.</t>
  </si>
  <si>
    <t>Présence de piqûres de moisissures sur le meuble froid des produits 4 ème gamme</t>
  </si>
  <si>
    <t>Renforcer le nettoyage et désinfection du meuble.</t>
  </si>
  <si>
    <t>Entretenir le sol.</t>
  </si>
  <si>
    <t>Crevassement du revêtement du sol de la chambre froide négative et du couloir menant à la chambre froides PLS</t>
  </si>
  <si>
    <t>Présence de piqûres de moisissures sur le meuble froid.</t>
  </si>
  <si>
    <t>Renforcer le nettoyage et désinfection du meuble froid.</t>
  </si>
  <si>
    <t>Absence d'autorisation de mise à la consommation pour les Hareng fumés importés.</t>
  </si>
  <si>
    <t>Plus de rigueur dans l'indication des quantités dans les fiches de traçabilité.</t>
  </si>
  <si>
    <t>Entreposage des gants et des rouleaux des étiquettes dans un carton usé.</t>
  </si>
  <si>
    <t>Eliminer les cartons du laboratoire.</t>
  </si>
  <si>
    <t>Perte de traçabilité des brochettes d'abats au LS.
Certains paramètres ne sont pas complètement enregistrés sur les fiches de traçabilité (ex. nom du fournisseur, dénomination des pièces).</t>
  </si>
  <si>
    <t>Présence de moisissures sur les éléments métalliques de l'étal.</t>
  </si>
  <si>
    <t>Maintenir les poissons à une température de 0 à 2°C sous glace fondante.
Procéder à un suivi rigoureux des températures des meubles d'exposition notamment ceux qui ne sont pas liés au GTC.</t>
  </si>
  <si>
    <t>Absence d'armoire pour stockage des emballages.</t>
  </si>
  <si>
    <t>Fournir un dispositif pour stockage des poulets marinés ou établir une séparation physique au niveau de la chambre froide.</t>
  </si>
  <si>
    <t>Même chambre froide pour viande rouge et blanche. Absence d séparation physique.
Absence d'étagère au niveau de la chambre froide des produits finis.</t>
  </si>
  <si>
    <t>Emplacement du DEIV de la poissonnerie au dessus de l'étal. Ces dispositifs sont remplis d'insectes vivants sans destruction.</t>
  </si>
  <si>
    <t>Revoir l'emplacement et l'efficacité des DEIV de la poissonnerie.</t>
  </si>
  <si>
    <t>Présence de mouches aux rayons boucherie trad. et poissonnerie.</t>
  </si>
  <si>
    <t>T° de la viande hachée exposée au meuble LS est de l'ordre de 5,3°C.</t>
  </si>
  <si>
    <t>mi</t>
  </si>
  <si>
    <t xml:space="preserve">Certains paquets de Hareng fumé sont dépourvus de leur étiquettes de fournisseur; seule la date de fabrication est indiquée. </t>
  </si>
  <si>
    <t>Exposition des foies de volaille sans égouttoirs.</t>
  </si>
  <si>
    <t>le thermomètre est en panne.</t>
  </si>
  <si>
    <t>Les autocontrôles de températures ne sont pas réalisés au mois de novembre.</t>
  </si>
  <si>
    <t>Assurer les enregistrements des températures de la chaine du froid.</t>
  </si>
  <si>
    <t>Les autocontrôles de température du mois de novembre ne sont pas réalisés.</t>
  </si>
  <si>
    <t>Assurer l'enregistrement de N/D.</t>
  </si>
  <si>
    <t>Réalisation partielle de la traçabilité au mois de novembre 2019.</t>
  </si>
  <si>
    <t>Réaliser régulièrement la traçabilité.</t>
  </si>
  <si>
    <t>Ecaillement du meuble froid de la boucherie.</t>
  </si>
  <si>
    <t>Maintien des ustensiles de découpe des viandes rouges, prêts à l'utilisation, dans le secteur de découpe volaille. Attention au risque de contamination croisée.</t>
  </si>
  <si>
    <t>Présence de piqûres de moisissures sur les instructions de la boucherie.</t>
  </si>
  <si>
    <t>A remplacer.</t>
  </si>
  <si>
    <t>Oxydation des étagères murales du laboratoire.</t>
  </si>
  <si>
    <t>Procéder à un traitement anti rouille aux étagères.</t>
  </si>
  <si>
    <t>Identifier les chariots par catégorie de viandes.</t>
  </si>
  <si>
    <t>Absence d'identification sur les demi carcasses dans la chambre froide.</t>
  </si>
  <si>
    <t>Identifier les matières premières dans la chambre froide.</t>
  </si>
  <si>
    <t>Présence de piqûres de moisissures sur les portes étiquettes du meuble LS.</t>
  </si>
  <si>
    <t>Renforcer le nettoyage du meuble.</t>
  </si>
  <si>
    <t xml:space="preserve">Absence du dernier plan d'action </t>
  </si>
  <si>
    <t>Dresser le plan d'action suite au dernier rapport.</t>
  </si>
  <si>
    <t>Procéder à un traitement anti rouille pour la gaine de fabrique de glace.</t>
  </si>
  <si>
    <t>Renforcer ne N/D du meuble.</t>
  </si>
  <si>
    <t>Interdire cette pratique. Changer uniquement la partie des étiquettes mentionnant le nouveau prix.</t>
  </si>
  <si>
    <t>Le produit de nettoyage 'Deptil' expire le 5/9/2019.</t>
  </si>
  <si>
    <t>Vérifier les dates d'expiration des produits de nettoyage.</t>
  </si>
  <si>
    <t>Assurer régulièrement le nettoyage des DEIV.</t>
  </si>
  <si>
    <t xml:space="preserve">Remplir correctement les enregistrements de traçabilité. </t>
  </si>
  <si>
    <t xml:space="preserve">Les quantités emballées ne sont pas systématiquement enregistrées sur les fiches de traçabilité.
</t>
  </si>
  <si>
    <t>Manque de traçabilité de 5 pièces de poulets rôtis N° lot 19322.</t>
  </si>
  <si>
    <t>Même chambre froide pour produits prêts à la consommation et poulets marinés.
Crevassement du revêtement du sol de la chambre froide négative.</t>
  </si>
  <si>
    <t>Prévoir un dispositif frigorifique séparé ou une séparation physique dans la chambre froide.
Entretenir le revêtement du sol de la CF(-).</t>
  </si>
  <si>
    <t>Avertir les services concernés.</t>
  </si>
  <si>
    <t>Les échantillons vérifiés du pain Compagne 'Sopral'N°Lot 030092019, ne sont pas conformes: 184g, 174g, 180g.</t>
  </si>
  <si>
    <t>Ecarter les produits ayant perdu leur conditionnement d'origine.</t>
  </si>
  <si>
    <t>Etat d'usure avancée des paniers boulangerie.</t>
  </si>
  <si>
    <t>A réparer ou à remplacer.</t>
  </si>
  <si>
    <t>Oxydation des étagères de la chambre froide positive.</t>
  </si>
  <si>
    <t>Procéder à un traitement anti rouille.</t>
  </si>
  <si>
    <t>Ecaillement du meuble d'exposition.</t>
  </si>
  <si>
    <t>Vérifier les DE des produits de N.</t>
  </si>
  <si>
    <t>Présence de mousse verte sur les éléments de l'étal.</t>
  </si>
  <si>
    <t>Présence de piqûres d'insectes sur les paniers de la boulangerie.</t>
  </si>
  <si>
    <t>Renforcer le nettoyage des paniers.</t>
  </si>
  <si>
    <t>Oxydation des chevalets.</t>
  </si>
  <si>
    <t>Procéder à un traitement anti rouille aux chevalets.</t>
  </si>
  <si>
    <t>Dépassement de la date d'expiration du produit de nettoyage des palettes 'Deptil' (DE 07/10/2019).</t>
  </si>
  <si>
    <t>Vérifier la validité des DE des produits de nettoyage.</t>
  </si>
  <si>
    <t>Assurer l'enregistrement régulier des contrôles à la réception.</t>
  </si>
  <si>
    <t>Renforcer le nettoyage du plafond.</t>
  </si>
  <si>
    <t>Crevassement du sol de la zone de réception.</t>
  </si>
  <si>
    <t>Entretenir le revêtement du sol.</t>
  </si>
  <si>
    <t>Renforcer le nettoyage des caisses.</t>
  </si>
  <si>
    <t>Nettoyer régulièrement la zone.</t>
  </si>
  <si>
    <t>Ecaillement du revêtement interne des meubles des produits laitiers.</t>
  </si>
  <si>
    <t>Entretenir le revêtement des meubles.</t>
  </si>
  <si>
    <t>Ajuster l'afficheur.</t>
  </si>
  <si>
    <t>Présence de piqûres de moisissures sur les meubles des yaourts.</t>
  </si>
  <si>
    <t>Exposition de 4 paquets de poudre à glace vanille 'Dr. Oetker' ayant une DLUO 11/2019.</t>
  </si>
  <si>
    <t>Retirer les produits au début du mois.</t>
  </si>
  <si>
    <t>Présence de poussière sur les boites de confiture.</t>
  </si>
  <si>
    <t>Assurer le dépoussiérage des produits exposés.</t>
  </si>
  <si>
    <t>Présence de cadavres de mouches sous le cache néon des sanitaires femmes.</t>
  </si>
  <si>
    <t>Les fenêtres des sanitaires ne sont pas munies de moustiquaire.</t>
  </si>
  <si>
    <t>Protéger les fenêtres.</t>
  </si>
  <si>
    <t>Assurer le démontage et nettoyage du cache néon.</t>
  </si>
  <si>
    <t>Présence de rouille sur les casiers des sanitaires femmes.</t>
  </si>
  <si>
    <t>Entretenir le revêtement des casiers.</t>
  </si>
  <si>
    <t>L'action corrective relative à la contamination de la glace n'est pas définie.</t>
  </si>
  <si>
    <t>Mettre en place une action corrective.</t>
  </si>
  <si>
    <t>Egouttage du condensat en bas des meubles d'exposition des fromages et charcuterie.</t>
  </si>
  <si>
    <t>Résoudre le problème de drainage du condensat.</t>
  </si>
  <si>
    <t>Respecter les exigences de la procédure.</t>
  </si>
  <si>
    <t>Interdire l'élimination des déchets de glace à ce niveau.</t>
  </si>
  <si>
    <t>Manque d'enregistrement à la réception le 6/11, 11/11, etc. malgré la réception de produits frais tels que viande poulet.</t>
  </si>
  <si>
    <t>Stocker les emballages à l'abri des contaminants.
Interdire l'utilisation des pulvérisateurs insecticides dans les locaux de manipulation des aliments.</t>
  </si>
  <si>
    <t>Une attention est requise à la mention des quantités exactes des produits dans les fiches de traçabilité.</t>
  </si>
  <si>
    <t>Présence de piqures de moisissure sous les supports en plastique utilisés pour exposition des fromages et charcuterie.</t>
  </si>
  <si>
    <t>Renforcer le nettoyage des éléments d'exposition.</t>
  </si>
  <si>
    <t>Les DEIV du rayon fromage sont remplis de cadavres d'insectes.</t>
  </si>
  <si>
    <t>Crevassement du revêtement du sol de la chambre froide négative.</t>
  </si>
  <si>
    <t>Procédure non respectée; élimination des produits casse sans destruction à l'avance comme définie la procédure.</t>
  </si>
  <si>
    <t>Le local déchet est à capacité insuffisante à la capacité du magasin.</t>
  </si>
  <si>
    <t>Aménager u local adapté à l'activité.</t>
  </si>
  <si>
    <t>L'afficheur du meuble des yaourts est erroné (affiche 9°C au lieu de 4°C comme mesurée)</t>
  </si>
  <si>
    <t>Présence de toile d'araignée au plafond de la zone de réception.</t>
  </si>
  <si>
    <t>Dégivrage de la glace, détritus provenant de l'étal de la poissonnerie coté du quai de réception. On note la stagnation de l'eau souillée et le dégagement d'odeur désagréable à ce niveau.</t>
  </si>
  <si>
    <t>Entreposage des emballages à pain dans des caisses présentant des piqûres de moisissures.
Utilisation d'un pulvérisateur d'insectes au laboratoire.</t>
  </si>
  <si>
    <t>Exposition de 4 paquets de makroudh sans étiquettes UHD ou fournisseur.
Absence de la liste des ingrédients sur l'emballage du fournisseur du pain au lait.</t>
  </si>
  <si>
    <t xml:space="preserve">La liste des ingrédients de l'étiquette UHD pizza rectangulaire manque d'indication de certains composants tels que les olives et fromage.
</t>
  </si>
  <si>
    <t>Les chariots d'entreposage des viandes rouges et blanches ne sont pas séparées par catégories de viandes.</t>
  </si>
  <si>
    <t>Le billot de découpe des viandes trad. est fissuré et souillé; le nettoyage de l'équipement devient difficile.</t>
  </si>
  <si>
    <t>Raboter et nettoyer profondément le billot.</t>
  </si>
  <si>
    <t>Respecter le plan d rangement des outils de travail.</t>
  </si>
  <si>
    <t>Fournir suffisamment d'égouttoirs.</t>
  </si>
  <si>
    <t>Remballage des crevettes et calamars surgelés (DE1 06/11/2019, DE2 14/11/2019). (Action promo)</t>
  </si>
  <si>
    <t>Dépassement de la date d'expiration du produit de nettoyage pour palette 'Deptil'; DE 07/10/20019.</t>
  </si>
  <si>
    <t>Dégagement d'odeur désagréable à partir des caisses de stockage des bouteilles de boissons alcoolisées casse.</t>
  </si>
  <si>
    <t>Pas d'accès</t>
  </si>
  <si>
    <t>Présence de mouches de vinaigre dans la zone de stockage des boissons alcoolisées casse.</t>
  </si>
  <si>
    <t>Bennes à ordure maintenues dans la zone de réception vue la capacité insuffisante du local déchet.</t>
  </si>
  <si>
    <t>Ecaillement du meuble froid.</t>
  </si>
  <si>
    <t>Etat de propreté insatisfaisant des caisses de stockage des pains. Certaines caisses sont défoncées.</t>
  </si>
  <si>
    <t>Renforcer le nettoyage des caisses. Remplacer les caisses abimées.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</si>
</sst>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left" wrapText="1"/>
      <protection locked="0"/>
    </xf>
    <xf numFmtId="0" fontId="35" fillId="0" borderId="18" xfId="1" applyFont="1" applyBorder="1" applyAlignment="1">
      <alignment wrapText="1"/>
    </xf>
    <xf numFmtId="0" fontId="35" fillId="0" borderId="17" xfId="1" applyFont="1" applyBorder="1"/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165" fontId="37" fillId="0" borderId="1" xfId="0" applyNumberFormat="1" applyFont="1" applyBorder="1" applyAlignment="1" applyProtection="1">
      <alignment horizontal="left" wrapText="1"/>
      <protection hidden="1"/>
    </xf>
    <xf numFmtId="0" fontId="37" fillId="0" borderId="1" xfId="0" applyFont="1" applyBorder="1" applyAlignment="1">
      <alignment vertical="top" wrapText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35" fillId="0" borderId="3" xfId="0" applyFont="1" applyBorder="1" applyAlignment="1" applyProtection="1">
      <alignment vertical="top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0.47058823529411764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8724432"/>
        <c:axId val="1878730416"/>
      </c:barChart>
      <c:catAx>
        <c:axId val="187872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8730416"/>
        <c:crosses val="autoZero"/>
        <c:auto val="1"/>
        <c:lblAlgn val="ctr"/>
        <c:lblOffset val="100"/>
        <c:noMultiLvlLbl val="0"/>
      </c:catAx>
      <c:valAx>
        <c:axId val="187873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872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5406048"/>
        <c:axId val="2005410400"/>
      </c:barChart>
      <c:catAx>
        <c:axId val="200540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410400"/>
        <c:crosses val="autoZero"/>
        <c:auto val="1"/>
        <c:lblAlgn val="ctr"/>
        <c:lblOffset val="100"/>
        <c:noMultiLvlLbl val="0"/>
      </c:catAx>
      <c:valAx>
        <c:axId val="200541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540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0.92105263157894735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5402240"/>
        <c:axId val="2005410944"/>
      </c:barChart>
      <c:catAx>
        <c:axId val="200540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410944"/>
        <c:crosses val="autoZero"/>
        <c:auto val="1"/>
        <c:lblAlgn val="ctr"/>
        <c:lblOffset val="100"/>
        <c:noMultiLvlLbl val="0"/>
      </c:catAx>
      <c:valAx>
        <c:axId val="200541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54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0.98571428571428577</c:v>
                </c:pt>
                <c:pt idx="1">
                  <c:v>0.98529411764705888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5403328"/>
        <c:axId val="2005409312"/>
      </c:barChart>
      <c:catAx>
        <c:axId val="200540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409312"/>
        <c:crosses val="autoZero"/>
        <c:auto val="1"/>
        <c:lblAlgn val="ctr"/>
        <c:lblOffset val="100"/>
        <c:noMultiLvlLbl val="0"/>
      </c:catAx>
      <c:valAx>
        <c:axId val="200540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540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0.86111111111111116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5401152"/>
        <c:axId val="2005407680"/>
      </c:barChart>
      <c:catAx>
        <c:axId val="200540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407680"/>
        <c:crosses val="autoZero"/>
        <c:auto val="1"/>
        <c:lblAlgn val="ctr"/>
        <c:lblOffset val="100"/>
        <c:noMultiLvlLbl val="0"/>
      </c:catAx>
      <c:valAx>
        <c:axId val="200540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540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5401696"/>
        <c:axId val="2005408224"/>
      </c:barChart>
      <c:catAx>
        <c:axId val="200540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408224"/>
        <c:crosses val="autoZero"/>
        <c:auto val="1"/>
        <c:lblAlgn val="ctr"/>
        <c:lblOffset val="100"/>
        <c:noMultiLvlLbl val="0"/>
      </c:catAx>
      <c:valAx>
        <c:axId val="200540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540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0.7923728813559322</c:v>
                </c:pt>
                <c:pt idx="1">
                  <c:v>0.91666666666666663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5403872"/>
        <c:axId val="2005396256"/>
      </c:barChart>
      <c:catAx>
        <c:axId val="20054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396256"/>
        <c:crosses val="autoZero"/>
        <c:auto val="1"/>
        <c:lblAlgn val="ctr"/>
        <c:lblOffset val="100"/>
        <c:noMultiLvlLbl val="0"/>
      </c:catAx>
      <c:valAx>
        <c:axId val="20053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54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0.90552325581395354</c:v>
                </c:pt>
                <c:pt idx="1">
                  <c:v>0.80847953216374269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5404960"/>
        <c:axId val="2005396800"/>
      </c:barChart>
      <c:catAx>
        <c:axId val="200540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396800"/>
        <c:crosses val="autoZero"/>
        <c:auto val="1"/>
        <c:lblAlgn val="ctr"/>
        <c:lblOffset val="100"/>
        <c:noMultiLvlLbl val="0"/>
      </c:catAx>
      <c:valAx>
        <c:axId val="200539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540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0.84894806858494287</c:v>
                </c:pt>
                <c:pt idx="1">
                  <c:v>0.86257309941520466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05408768"/>
        <c:axId val="2005846736"/>
        <c:extLst xmlns:c16r2="http://schemas.microsoft.com/office/drawing/2015/06/chart"/>
      </c:barChart>
      <c:catAx>
        <c:axId val="2005408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846736"/>
        <c:crosses val="autoZero"/>
        <c:auto val="1"/>
        <c:lblAlgn val="ctr"/>
        <c:lblOffset val="100"/>
        <c:noMultiLvlLbl val="0"/>
      </c:catAx>
      <c:valAx>
        <c:axId val="20058467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40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0.84090909090909083</c:v>
                </c:pt>
                <c:pt idx="1">
                  <c:v>0.58222373188405796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05853264"/>
        <c:axId val="2005853808"/>
        <c:extLst xmlns:c16r2="http://schemas.microsoft.com/office/drawing/2015/06/chart"/>
      </c:barChart>
      <c:catAx>
        <c:axId val="200585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853808"/>
        <c:crosses val="autoZero"/>
        <c:auto val="1"/>
        <c:lblAlgn val="ctr"/>
        <c:lblOffset val="100"/>
        <c:noMultiLvlLbl val="0"/>
      </c:catAx>
      <c:valAx>
        <c:axId val="200585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585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78724976"/>
        <c:axId val="1878726064"/>
      </c:barChart>
      <c:catAx>
        <c:axId val="187872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78726064"/>
        <c:crosses val="autoZero"/>
        <c:auto val="1"/>
        <c:lblAlgn val="ctr"/>
        <c:lblOffset val="100"/>
        <c:noMultiLvlLbl val="0"/>
      </c:catAx>
      <c:valAx>
        <c:axId val="187872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7872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0.98648648648648651</c:v>
                </c:pt>
                <c:pt idx="1">
                  <c:v>0.76315789473684215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4272640"/>
        <c:axId val="2004267200"/>
      </c:barChart>
      <c:catAx>
        <c:axId val="20042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4267200"/>
        <c:crosses val="autoZero"/>
        <c:auto val="1"/>
        <c:lblAlgn val="ctr"/>
        <c:lblOffset val="100"/>
        <c:noMultiLvlLbl val="0"/>
      </c:catAx>
      <c:valAx>
        <c:axId val="200426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4272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0.84146341463414631</c:v>
                </c:pt>
                <c:pt idx="1">
                  <c:v>0.80487804878048785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4258496"/>
        <c:axId val="2004259584"/>
      </c:barChart>
      <c:catAx>
        <c:axId val="20042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4259584"/>
        <c:crosses val="autoZero"/>
        <c:auto val="1"/>
        <c:lblAlgn val="ctr"/>
        <c:lblOffset val="100"/>
        <c:noMultiLvlLbl val="0"/>
      </c:catAx>
      <c:valAx>
        <c:axId val="2004259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425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0.95833333333333337</c:v>
                </c:pt>
                <c:pt idx="1">
                  <c:v>0.97222222222222221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4263936"/>
        <c:axId val="2004259040"/>
      </c:barChart>
      <c:catAx>
        <c:axId val="200426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4259040"/>
        <c:crosses val="autoZero"/>
        <c:auto val="1"/>
        <c:lblAlgn val="ctr"/>
        <c:lblOffset val="100"/>
        <c:noMultiLvlLbl val="0"/>
      </c:catAx>
      <c:valAx>
        <c:axId val="200425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426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0.76744186046511631</c:v>
                </c:pt>
                <c:pt idx="1">
                  <c:v>0.46739130434782611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4271008"/>
        <c:axId val="2004262848"/>
      </c:barChart>
      <c:catAx>
        <c:axId val="200427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4262848"/>
        <c:crosses val="autoZero"/>
        <c:auto val="1"/>
        <c:lblAlgn val="ctr"/>
        <c:lblOffset val="100"/>
        <c:noMultiLvlLbl val="0"/>
      </c:catAx>
      <c:valAx>
        <c:axId val="200426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427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0.69230769230769229</c:v>
                </c:pt>
                <c:pt idx="1">
                  <c:v>0.76923076923076927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4268288"/>
        <c:axId val="2004266112"/>
      </c:barChart>
      <c:catAx>
        <c:axId val="200426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4266112"/>
        <c:crosses val="autoZero"/>
        <c:auto val="1"/>
        <c:lblAlgn val="ctr"/>
        <c:lblOffset val="100"/>
        <c:noMultiLvlLbl val="0"/>
      </c:catAx>
      <c:valAx>
        <c:axId val="2004266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426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0.96153846153846156</c:v>
                </c:pt>
                <c:pt idx="1">
                  <c:v>0.98148148148148151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4268832"/>
        <c:axId val="2004271552"/>
      </c:barChart>
      <c:catAx>
        <c:axId val="20042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4271552"/>
        <c:crosses val="autoZero"/>
        <c:auto val="1"/>
        <c:lblAlgn val="ctr"/>
        <c:lblOffset val="100"/>
        <c:noMultiLvlLbl val="0"/>
      </c:catAx>
      <c:valAx>
        <c:axId val="200427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426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4269376"/>
        <c:axId val="2004273728"/>
      </c:barChart>
      <c:catAx>
        <c:axId val="200426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4273728"/>
        <c:crosses val="autoZero"/>
        <c:auto val="1"/>
        <c:lblAlgn val="ctr"/>
        <c:lblOffset val="100"/>
        <c:noMultiLvlLbl val="0"/>
      </c:catAx>
      <c:valAx>
        <c:axId val="2004273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426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5" zoomScaleSheetLayoutView="100" workbookViewId="0">
      <selection activeCell="N14" sqref="N14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1" max="11" width="17.7109375" customWidth="1"/>
    <col min="12" max="14" width="11.42578125" customWidth="1"/>
  </cols>
  <sheetData>
    <row r="18" spans="1:11" ht="21" x14ac:dyDescent="0.25">
      <c r="A18" s="362" t="s">
        <v>275</v>
      </c>
      <c r="B18" s="362"/>
      <c r="C18" s="362"/>
      <c r="D18" s="363" t="s">
        <v>465</v>
      </c>
      <c r="E18" s="363"/>
      <c r="F18" s="363"/>
      <c r="G18" s="363"/>
      <c r="H18" s="363"/>
      <c r="I18" s="363"/>
      <c r="J18" s="363"/>
      <c r="K18" s="363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4" t="s">
        <v>276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8" t="s">
        <v>278</v>
      </c>
      <c r="C23" s="358"/>
      <c r="D23" s="42"/>
      <c r="E23" s="42"/>
      <c r="F23" s="42"/>
      <c r="G23" s="42"/>
      <c r="H23" s="42"/>
      <c r="I23" s="42"/>
      <c r="J23" t="str">
        <f>D18</f>
        <v xml:space="preserve">UHD CM HOUMET ESSOUK </v>
      </c>
    </row>
    <row r="24" spans="1:11" ht="33" customHeight="1" x14ac:dyDescent="0.25">
      <c r="A24" s="50" t="s">
        <v>279</v>
      </c>
      <c r="B24" s="360">
        <f>AVERAGE('A3 Exploitation'!D719,'A3 Technique'!D215)</f>
        <v>0.84894806858494287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0">
        <f>AVERAGE('A4 Exploitation'!D719,'A4 Technique'!D215)</f>
        <v>0.86257309941520466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8" t="s">
        <v>281</v>
      </c>
      <c r="C29" s="358"/>
      <c r="D29" s="42"/>
      <c r="E29" s="42"/>
      <c r="F29" s="42"/>
      <c r="G29" s="42"/>
      <c r="H29" s="42"/>
      <c r="I29" s="42"/>
      <c r="J29" t="str">
        <f>D18</f>
        <v xml:space="preserve">UHD CM HOUMET ESSOUK </v>
      </c>
    </row>
    <row r="30" spans="1:11" ht="33" customHeight="1" x14ac:dyDescent="0.25">
      <c r="A30" s="50" t="s">
        <v>279</v>
      </c>
      <c r="B30" s="360">
        <f>'A3 Exploitation'!D719</f>
        <v>0.90552325581395354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0">
        <f>'A4 Exploitation'!D719</f>
        <v>0.80847953216374269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282</v>
      </c>
      <c r="C34" s="361"/>
      <c r="D34" s="42"/>
      <c r="E34" s="42"/>
      <c r="F34" s="42"/>
      <c r="G34" s="42"/>
      <c r="H34" s="42"/>
      <c r="I34" s="42"/>
      <c r="J34" t="str">
        <f>D18</f>
        <v xml:space="preserve">UHD CM HOUMET ESSOUK </v>
      </c>
    </row>
    <row r="35" spans="1:10" ht="33" customHeight="1" x14ac:dyDescent="0.25">
      <c r="A35" s="50" t="s">
        <v>279</v>
      </c>
      <c r="B35" s="360">
        <f>AVERAGE('A3 Exploitation'!D717, 'A3 Technique'!D213)</f>
        <v>0.84090909090909083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0">
        <f>AVERAGE('A4 Exploitation'!D717, 'A4 Technique'!D213)</f>
        <v>0.58222373188405796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8" t="s">
        <v>283</v>
      </c>
      <c r="C39" s="358"/>
      <c r="D39" s="42"/>
      <c r="E39" s="42"/>
      <c r="F39" s="42"/>
      <c r="G39" s="42"/>
      <c r="H39" s="42"/>
      <c r="I39" s="42"/>
      <c r="J39" t="str">
        <f>D18</f>
        <v xml:space="preserve">UHD CM HOUMET ESSOUK </v>
      </c>
    </row>
    <row r="40" spans="1:10" ht="33" customHeight="1" x14ac:dyDescent="0.25">
      <c r="A40" s="50" t="s">
        <v>279</v>
      </c>
      <c r="B40" s="357">
        <f>'A3 Exploitation'!D48</f>
        <v>1</v>
      </c>
      <c r="C40" s="35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7">
        <f>'A4 Exploitation'!D48</f>
        <v>0.47058823529411764</v>
      </c>
      <c r="C41" s="35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8" t="s">
        <v>284</v>
      </c>
      <c r="C44" s="358"/>
      <c r="D44" s="42"/>
      <c r="E44" s="42"/>
      <c r="F44" s="42"/>
      <c r="G44" s="42"/>
      <c r="H44" s="42"/>
      <c r="I44" s="42"/>
      <c r="J44" t="str">
        <f>D18</f>
        <v xml:space="preserve">UHD CM HOUMET ESSOUK </v>
      </c>
    </row>
    <row r="45" spans="1:10" ht="33" customHeight="1" x14ac:dyDescent="0.25">
      <c r="A45" s="50" t="s">
        <v>279</v>
      </c>
      <c r="B45" s="357" t="e">
        <f>'A3 Exploitation'!D129</f>
        <v>#DIV/0!</v>
      </c>
      <c r="C45" s="35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7" t="e">
        <f>'A4 Exploitation'!D129</f>
        <v>#DIV/0!</v>
      </c>
      <c r="C46" s="35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8" t="s">
        <v>443</v>
      </c>
      <c r="C49" s="358"/>
      <c r="D49" s="42"/>
      <c r="E49" s="42"/>
      <c r="F49" s="42"/>
      <c r="G49" s="42"/>
      <c r="H49" s="42"/>
      <c r="I49" s="42"/>
      <c r="J49" t="str">
        <f>D18</f>
        <v xml:space="preserve">UHD CM HOUMET ESSOUK </v>
      </c>
    </row>
    <row r="50" spans="1:10" ht="33" customHeight="1" x14ac:dyDescent="0.25">
      <c r="A50" s="50" t="s">
        <v>279</v>
      </c>
      <c r="B50" s="357">
        <f>'A3 Exploitation'!D183</f>
        <v>0.98648648648648651</v>
      </c>
      <c r="C50" s="35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7">
        <f>'A4 Exploitation'!D183</f>
        <v>0.76315789473684215</v>
      </c>
      <c r="C51" s="35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8" t="s">
        <v>444</v>
      </c>
      <c r="C54" s="358"/>
      <c r="D54" s="42"/>
      <c r="E54" s="42"/>
      <c r="F54" s="42"/>
      <c r="G54" s="42"/>
      <c r="H54" s="42"/>
      <c r="I54" s="42"/>
      <c r="J54" t="str">
        <f>D18</f>
        <v xml:space="preserve">UHD CM HOUMET ESSOUK </v>
      </c>
    </row>
    <row r="55" spans="1:10" ht="33" customHeight="1" x14ac:dyDescent="0.25">
      <c r="A55" s="50" t="s">
        <v>279</v>
      </c>
      <c r="B55" s="357">
        <f>'A3 Exploitation'!D245</f>
        <v>0.84146341463414631</v>
      </c>
      <c r="C55" s="35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7">
        <f>'A4 Exploitation'!D245</f>
        <v>0.80487804878048785</v>
      </c>
      <c r="C56" s="35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8" t="s">
        <v>445</v>
      </c>
      <c r="C59" s="358"/>
      <c r="D59" s="42"/>
      <c r="E59" s="42"/>
      <c r="F59" s="42"/>
      <c r="G59" s="42"/>
      <c r="H59" s="42"/>
      <c r="I59" s="42"/>
      <c r="J59" t="str">
        <f>D18</f>
        <v xml:space="preserve">UHD CM HOUMET ESSOUK </v>
      </c>
    </row>
    <row r="60" spans="1:10" ht="33" customHeight="1" x14ac:dyDescent="0.25">
      <c r="A60" s="50" t="s">
        <v>279</v>
      </c>
      <c r="B60" s="357">
        <f>'A3 Exploitation'!D300</f>
        <v>0.95833333333333337</v>
      </c>
      <c r="C60" s="35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7">
        <f>'A4 Exploitation'!D300</f>
        <v>0.97222222222222221</v>
      </c>
      <c r="C61" s="35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8" t="s">
        <v>446</v>
      </c>
      <c r="C64" s="358"/>
      <c r="D64" s="42"/>
      <c r="E64" s="42"/>
      <c r="F64" s="42"/>
      <c r="G64" s="42"/>
      <c r="H64" s="42"/>
      <c r="I64" s="42"/>
      <c r="J64" t="str">
        <f>D18</f>
        <v xml:space="preserve">UHD CM HOUMET ESSOUK </v>
      </c>
    </row>
    <row r="65" spans="1:10" ht="33" customHeight="1" x14ac:dyDescent="0.25">
      <c r="A65" s="50" t="s">
        <v>279</v>
      </c>
      <c r="B65" s="357">
        <f>'A3 Exploitation'!D366</f>
        <v>0.76744186046511631</v>
      </c>
      <c r="C65" s="35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7">
        <f>'A4 Exploitation'!D366</f>
        <v>0.46739130434782611</v>
      </c>
      <c r="C66" s="35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8" t="s">
        <v>447</v>
      </c>
      <c r="C69" s="358"/>
      <c r="D69" s="42"/>
      <c r="E69" s="42"/>
      <c r="F69" s="42"/>
      <c r="G69" s="42"/>
      <c r="H69" s="42"/>
      <c r="I69" s="42"/>
      <c r="J69" t="str">
        <f>D18</f>
        <v xml:space="preserve">UHD CM HOUMET ESSOUK </v>
      </c>
    </row>
    <row r="70" spans="1:10" ht="33" customHeight="1" x14ac:dyDescent="0.25">
      <c r="A70" s="50" t="s">
        <v>279</v>
      </c>
      <c r="B70" s="357">
        <f>'A3 Exploitation'!D424</f>
        <v>0.69230769230769229</v>
      </c>
      <c r="C70" s="35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7">
        <f>'A4 Exploitation'!D424</f>
        <v>0.76923076923076927</v>
      </c>
      <c r="C71" s="35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8" t="s">
        <v>448</v>
      </c>
      <c r="C74" s="358"/>
      <c r="D74" s="42"/>
      <c r="E74" s="42"/>
      <c r="F74" s="42"/>
      <c r="G74" s="42"/>
      <c r="H74" s="42"/>
      <c r="I74" s="42"/>
      <c r="J74" t="str">
        <f>D18</f>
        <v xml:space="preserve">UHD CM HOUMET ESSOUK </v>
      </c>
    </row>
    <row r="75" spans="1:10" ht="33" customHeight="1" x14ac:dyDescent="0.25">
      <c r="A75" s="50" t="s">
        <v>279</v>
      </c>
      <c r="B75" s="357">
        <f>'A3 Exploitation'!D471</f>
        <v>0.96153846153846156</v>
      </c>
      <c r="C75" s="35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7">
        <f>'A4 Exploitation'!D471</f>
        <v>0.98148148148148151</v>
      </c>
      <c r="C76" s="35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8" t="s">
        <v>449</v>
      </c>
      <c r="C79" s="358"/>
      <c r="D79" s="42"/>
      <c r="E79" s="42"/>
      <c r="F79" s="42"/>
      <c r="G79" s="42"/>
      <c r="H79" s="42"/>
      <c r="I79" s="42"/>
      <c r="J79" t="str">
        <f>D18</f>
        <v xml:space="preserve">UHD CM HOUMET ESSOUK </v>
      </c>
    </row>
    <row r="80" spans="1:10" ht="33" customHeight="1" x14ac:dyDescent="0.25">
      <c r="A80" s="50" t="s">
        <v>279</v>
      </c>
      <c r="B80" s="357" t="e">
        <f>'A3 Exploitation'!D517</f>
        <v>#DIV/0!</v>
      </c>
      <c r="C80" s="35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7" t="e">
        <f>'A4 Exploitation'!D517</f>
        <v>#DIV/0!</v>
      </c>
      <c r="C81" s="35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8" t="s">
        <v>450</v>
      </c>
      <c r="C84" s="358"/>
      <c r="D84" s="42"/>
      <c r="E84" s="42"/>
      <c r="F84" s="42"/>
      <c r="G84" s="42"/>
      <c r="H84" s="42"/>
      <c r="I84" s="42"/>
      <c r="J84" t="str">
        <f>D18</f>
        <v xml:space="preserve">UHD CM HOUMET ESSOUK </v>
      </c>
    </row>
    <row r="85" spans="1:10" ht="33" customHeight="1" x14ac:dyDescent="0.25">
      <c r="A85" s="50" t="s">
        <v>279</v>
      </c>
      <c r="B85" s="357">
        <f>'A3 Exploitation'!D560</f>
        <v>1</v>
      </c>
      <c r="C85" s="35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7">
        <f>'A4 Exploitation'!D560</f>
        <v>1</v>
      </c>
      <c r="C86" s="35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8" t="s">
        <v>285</v>
      </c>
      <c r="C89" s="358"/>
      <c r="D89" s="42"/>
      <c r="E89" s="42"/>
      <c r="F89" s="42"/>
      <c r="G89" s="42"/>
      <c r="H89" s="42"/>
      <c r="I89" s="42"/>
      <c r="J89" t="str">
        <f>D18</f>
        <v xml:space="preserve">UHD CM HOUMET ESSOUK </v>
      </c>
    </row>
    <row r="90" spans="1:10" ht="33" customHeight="1" x14ac:dyDescent="0.25">
      <c r="A90" s="50" t="s">
        <v>279</v>
      </c>
      <c r="B90" s="357">
        <f>'A3 Exploitation'!D600</f>
        <v>1</v>
      </c>
      <c r="C90" s="35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7">
        <f>'A4 Exploitation'!D600</f>
        <v>0.92105263157894735</v>
      </c>
      <c r="C91" s="35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8" t="s">
        <v>286</v>
      </c>
      <c r="C94" s="358"/>
      <c r="D94" s="42"/>
      <c r="E94" s="42"/>
      <c r="F94" s="42"/>
      <c r="G94" s="42"/>
      <c r="H94" s="42"/>
      <c r="I94" s="42"/>
      <c r="J94" t="str">
        <f>D18</f>
        <v xml:space="preserve">UHD CM HOUMET ESSOUK </v>
      </c>
    </row>
    <row r="95" spans="1:10" ht="33" customHeight="1" x14ac:dyDescent="0.25">
      <c r="A95" s="50" t="s">
        <v>279</v>
      </c>
      <c r="B95" s="357">
        <f>'A3 Exploitation'!D662</f>
        <v>0.98571428571428577</v>
      </c>
      <c r="C95" s="35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7">
        <f>'A4 Exploitation'!D662</f>
        <v>0.98529411764705888</v>
      </c>
      <c r="C96" s="35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9"/>
      <c r="C99" s="359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8" t="s">
        <v>451</v>
      </c>
      <c r="C100" s="358"/>
      <c r="D100" s="42"/>
      <c r="E100" s="42"/>
      <c r="F100" s="42"/>
      <c r="G100" s="42"/>
      <c r="H100" s="42"/>
      <c r="I100" s="42"/>
      <c r="J100" t="str">
        <f>D18</f>
        <v xml:space="preserve">UHD CM HOUMET ESSOUK </v>
      </c>
    </row>
    <row r="101" spans="1:10" ht="33" customHeight="1" x14ac:dyDescent="0.25">
      <c r="A101" s="50" t="s">
        <v>279</v>
      </c>
      <c r="B101" s="357">
        <f>'A3 Exploitation'!D691</f>
        <v>0.97499999999999998</v>
      </c>
      <c r="C101" s="35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7">
        <f>'A4 Exploitation'!D691</f>
        <v>0.86111111111111116</v>
      </c>
      <c r="C102" s="35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8" t="s">
        <v>452</v>
      </c>
      <c r="C105" s="358"/>
      <c r="J105" t="str">
        <f>D18</f>
        <v xml:space="preserve">UHD CM HOUMET ESSOUK </v>
      </c>
    </row>
    <row r="106" spans="1:10" ht="33" customHeight="1" x14ac:dyDescent="0.25">
      <c r="A106" s="50" t="s">
        <v>279</v>
      </c>
      <c r="B106" s="357">
        <f>'A3 Exploitation'!D715</f>
        <v>1</v>
      </c>
      <c r="C106" s="357"/>
    </row>
    <row r="107" spans="1:10" ht="33" customHeight="1" x14ac:dyDescent="0.25">
      <c r="A107" s="50" t="s">
        <v>280</v>
      </c>
      <c r="B107" s="357">
        <f>'A4 Exploitation'!D715</f>
        <v>1</v>
      </c>
      <c r="C107" s="35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8" t="s">
        <v>287</v>
      </c>
      <c r="C110" s="358"/>
      <c r="J110" t="str">
        <f>D18</f>
        <v xml:space="preserve">UHD CM HOUMET ESSOUK </v>
      </c>
    </row>
    <row r="111" spans="1:10" ht="33" customHeight="1" x14ac:dyDescent="0.25">
      <c r="A111" s="50" t="s">
        <v>279</v>
      </c>
      <c r="B111" s="357">
        <f>'A3 Technique'!D215</f>
        <v>0.7923728813559322</v>
      </c>
      <c r="C111" s="357"/>
    </row>
    <row r="112" spans="1:10" ht="33" customHeight="1" x14ac:dyDescent="0.25">
      <c r="A112" s="50" t="s">
        <v>280</v>
      </c>
      <c r="B112" s="357">
        <f>'A4 Technique'!D215</f>
        <v>0.91666666666666663</v>
      </c>
      <c r="C112" s="35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01" zoomScale="70" zoomScaleNormal="100" zoomScaleSheetLayoutView="70" workbookViewId="0">
      <selection activeCell="F674" sqref="F67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27"/>
      <c r="E2" s="327"/>
      <c r="F2" s="93"/>
      <c r="G2" s="93"/>
    </row>
    <row r="3" spans="1:7" ht="22.5" x14ac:dyDescent="0.45">
      <c r="A3" s="92"/>
      <c r="B3" s="90">
        <v>2</v>
      </c>
      <c r="C3" s="91">
        <v>2</v>
      </c>
      <c r="D3" s="327"/>
      <c r="E3" s="327"/>
      <c r="F3" s="93"/>
      <c r="G3" s="93"/>
    </row>
    <row r="4" spans="1:7" ht="22.5" x14ac:dyDescent="0.45">
      <c r="A4" s="92"/>
      <c r="B4" s="90"/>
      <c r="C4" s="91" t="s">
        <v>30</v>
      </c>
      <c r="D4" s="327"/>
      <c r="E4" s="327"/>
      <c r="F4" s="93"/>
      <c r="G4" s="93"/>
    </row>
    <row r="5" spans="1:7" ht="22.5" x14ac:dyDescent="0.45">
      <c r="A5" s="92"/>
      <c r="B5" s="90"/>
      <c r="C5" s="90"/>
      <c r="D5" s="327"/>
      <c r="E5" s="327"/>
      <c r="F5" s="93"/>
      <c r="G5" s="93"/>
    </row>
    <row r="6" spans="1:7" ht="22.5" x14ac:dyDescent="0.45">
      <c r="A6" s="92"/>
      <c r="B6" s="90"/>
      <c r="C6" s="90"/>
      <c r="D6" s="327"/>
      <c r="E6" s="327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 xml:space="preserve">UHD CM HOUMET ESSOUK 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 t="s">
        <v>466</v>
      </c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 t="s">
        <v>467</v>
      </c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>
        <v>43727</v>
      </c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0.90552325581395354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43727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1"/>
      <c r="B19" s="282"/>
      <c r="C19" s="282"/>
      <c r="D19" s="282"/>
      <c r="E19" s="323"/>
      <c r="F19" s="323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410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360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411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6" t="s">
        <v>453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6" t="s">
        <v>379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382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387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401</v>
      </c>
      <c r="B43" s="321">
        <v>2</v>
      </c>
      <c r="C43" s="104"/>
      <c r="D43" s="318">
        <v>1</v>
      </c>
      <c r="E43" s="352"/>
      <c r="F43" s="352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5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5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43727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1"/>
      <c r="B54" s="282"/>
      <c r="C54" s="282"/>
      <c r="D54" s="282"/>
      <c r="E54" s="323"/>
      <c r="F54" s="323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6" t="s">
        <v>419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412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413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414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383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386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397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419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384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385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383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415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375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454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374</v>
      </c>
      <c r="B110" s="438"/>
      <c r="C110" s="438"/>
      <c r="D110" s="438"/>
      <c r="E110" s="438"/>
      <c r="F110" s="438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454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2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2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21" x14ac:dyDescent="0.4">
      <c r="A122" s="107" t="s">
        <v>361</v>
      </c>
      <c r="B122" s="251" t="s">
        <v>30</v>
      </c>
      <c r="C122" s="137"/>
      <c r="D122" s="144"/>
      <c r="E122" s="106"/>
      <c r="F122" s="208"/>
      <c r="G122" s="96"/>
    </row>
    <row r="123" spans="1:7" ht="21" x14ac:dyDescent="0.4">
      <c r="A123" s="151" t="s">
        <v>362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4" customHeight="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4" customHeight="1" x14ac:dyDescent="0.4">
      <c r="A126" s="107" t="s">
        <v>387</v>
      </c>
      <c r="B126" s="251" t="s">
        <v>30</v>
      </c>
      <c r="C126" s="137"/>
      <c r="D126" s="144"/>
      <c r="E126" s="106"/>
      <c r="F126" s="208"/>
      <c r="G126" s="96"/>
    </row>
    <row r="127" spans="1:7" ht="21" x14ac:dyDescent="0.4">
      <c r="A127" s="151" t="s">
        <v>401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52"/>
      <c r="F127" s="352"/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403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7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7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32" t="s">
        <v>440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8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356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6"/>
    </row>
    <row r="146" spans="1:7" ht="21" x14ac:dyDescent="0.4">
      <c r="A146" s="107" t="s">
        <v>400</v>
      </c>
      <c r="B146" s="251">
        <v>2</v>
      </c>
      <c r="C146" s="107"/>
      <c r="D146" s="107"/>
      <c r="E146" s="107"/>
      <c r="F146" s="208"/>
      <c r="G146" s="96"/>
    </row>
    <row r="147" spans="1:7" ht="21" x14ac:dyDescent="0.4">
      <c r="A147" s="107" t="s">
        <v>388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363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21" x14ac:dyDescent="0.4">
      <c r="A151" s="107" t="s">
        <v>331</v>
      </c>
      <c r="B151" s="251">
        <v>2</v>
      </c>
      <c r="C151" s="107"/>
      <c r="D151" s="107"/>
      <c r="E151" s="107"/>
      <c r="F151" s="208"/>
      <c r="G151" s="96"/>
    </row>
    <row r="152" spans="1:7" ht="21" x14ac:dyDescent="0.4">
      <c r="A152" s="223" t="s">
        <v>357</v>
      </c>
      <c r="B152" s="251">
        <v>2</v>
      </c>
      <c r="C152" s="118" t="str">
        <f>IF(B152=0, -10, "0")</f>
        <v>0</v>
      </c>
      <c r="D152" s="107"/>
      <c r="E152" s="107"/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383</v>
      </c>
      <c r="B158" s="251">
        <v>2</v>
      </c>
      <c r="C158" s="165"/>
      <c r="D158" s="107"/>
      <c r="E158" s="107"/>
      <c r="F158" s="208"/>
      <c r="G158" s="96"/>
    </row>
    <row r="159" spans="1:7" ht="45" x14ac:dyDescent="0.4">
      <c r="A159" s="194" t="s">
        <v>419</v>
      </c>
      <c r="B159" s="251">
        <v>2</v>
      </c>
      <c r="C159" s="118" t="str">
        <f>IF(B159=0, -10, "0")</f>
        <v>0</v>
      </c>
      <c r="D159" s="107"/>
      <c r="E159" s="107"/>
      <c r="F159" s="208"/>
      <c r="G159" s="96"/>
    </row>
    <row r="160" spans="1:7" ht="42" x14ac:dyDescent="0.4">
      <c r="A160" s="139" t="s">
        <v>148</v>
      </c>
      <c r="B160" s="251">
        <v>2</v>
      </c>
      <c r="C160" s="353" t="str">
        <f>IF(B160=0, -5, "0")</f>
        <v>0</v>
      </c>
      <c r="D160" s="107"/>
      <c r="E160" s="107"/>
      <c r="F160" s="208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441</v>
      </c>
      <c r="B162" s="432"/>
      <c r="C162" s="432"/>
      <c r="D162" s="432"/>
      <c r="E162" s="432"/>
      <c r="F162" s="432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84" x14ac:dyDescent="0.4">
      <c r="A164" s="107" t="s">
        <v>333</v>
      </c>
      <c r="B164" s="104">
        <v>1</v>
      </c>
      <c r="C164" s="107"/>
      <c r="D164" s="107" t="s">
        <v>542</v>
      </c>
      <c r="E164" s="105" t="s">
        <v>543</v>
      </c>
      <c r="F164" s="208" t="s">
        <v>292</v>
      </c>
      <c r="G164" s="96"/>
    </row>
    <row r="165" spans="1:7" ht="22.5" x14ac:dyDescent="0.4">
      <c r="A165" s="333" t="s">
        <v>380</v>
      </c>
      <c r="B165" s="104">
        <v>2</v>
      </c>
      <c r="C165" s="118" t="str">
        <f>IF(B165=0, -10, "0")</f>
        <v>0</v>
      </c>
      <c r="D165" s="107"/>
      <c r="E165" s="106"/>
      <c r="F165" s="208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8"/>
      <c r="G166" s="96"/>
    </row>
    <row r="167" spans="1:7" ht="21" x14ac:dyDescent="0.4">
      <c r="A167" s="233" t="s">
        <v>364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21" x14ac:dyDescent="0.4">
      <c r="A168" s="107" t="s">
        <v>389</v>
      </c>
      <c r="B168" s="104">
        <v>2</v>
      </c>
      <c r="C168" s="107"/>
      <c r="D168" s="107"/>
      <c r="E168" s="106"/>
      <c r="F168" s="208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390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355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8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8"/>
      <c r="G177" s="96"/>
    </row>
    <row r="178" spans="1:7" ht="21" x14ac:dyDescent="0.4">
      <c r="A178" s="107" t="s">
        <v>376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416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387</v>
      </c>
      <c r="B180" s="104">
        <v>2</v>
      </c>
      <c r="C180" s="107"/>
      <c r="D180" s="107"/>
      <c r="E180" s="107"/>
      <c r="F180" s="208"/>
      <c r="G180" s="96"/>
    </row>
    <row r="181" spans="1:7" ht="21" x14ac:dyDescent="0.4">
      <c r="A181" s="107" t="s">
        <v>401</v>
      </c>
      <c r="B181" s="104">
        <v>2</v>
      </c>
      <c r="C181" s="103"/>
      <c r="D181" s="318">
        <v>1</v>
      </c>
      <c r="E181" s="352"/>
      <c r="F181" s="352"/>
      <c r="G181" s="96"/>
    </row>
    <row r="182" spans="1:7" ht="22.5" x14ac:dyDescent="0.4">
      <c r="A182" s="230" t="s">
        <v>417</v>
      </c>
      <c r="B182" s="435"/>
      <c r="C182" s="436"/>
      <c r="D182" s="242">
        <f>SUM(B145:C160,B174:C181,B163:C171,B138:C142)</f>
        <v>73</v>
      </c>
      <c r="E182" s="90"/>
      <c r="F182" s="96"/>
      <c r="G182" s="96"/>
    </row>
    <row r="183" spans="1:7" ht="22.5" x14ac:dyDescent="0.4">
      <c r="A183" s="230" t="s">
        <v>418</v>
      </c>
      <c r="B183" s="218"/>
      <c r="C183" s="219"/>
      <c r="D183" s="220">
        <f>D182/(COUNT(B138:C142,B145:C160,B163:C171,B174:C181)*2)</f>
        <v>0.98648648648648651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43727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1"/>
      <c r="B189" s="282"/>
      <c r="C189" s="282"/>
      <c r="D189" s="282"/>
      <c r="E189" s="323"/>
      <c r="F189" s="323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365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9" t="s">
        <v>419</v>
      </c>
      <c r="B207" s="104">
        <v>2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4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5" t="s">
        <v>391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104.25" customHeight="1" x14ac:dyDescent="0.4">
      <c r="A212" s="157" t="s">
        <v>392</v>
      </c>
      <c r="B212" s="104">
        <v>0</v>
      </c>
      <c r="C212" s="158">
        <f>IF(B212=0, -5, "0")</f>
        <v>-5</v>
      </c>
      <c r="D212" s="105" t="s">
        <v>512</v>
      </c>
      <c r="E212" s="105" t="s">
        <v>513</v>
      </c>
      <c r="F212" s="105" t="s">
        <v>292</v>
      </c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377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105.75" x14ac:dyDescent="0.45">
      <c r="A215" s="183" t="s">
        <v>132</v>
      </c>
      <c r="B215" s="104">
        <v>1</v>
      </c>
      <c r="C215" s="118" t="str">
        <f>IF(B215=0, -10, "0")</f>
        <v>0</v>
      </c>
      <c r="D215" s="354" t="s">
        <v>514</v>
      </c>
      <c r="E215" s="105" t="s">
        <v>545</v>
      </c>
      <c r="F215" s="105" t="s">
        <v>293</v>
      </c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383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405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32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0.76190476190476186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364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455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189" x14ac:dyDescent="0.4">
      <c r="A230" s="162" t="s">
        <v>116</v>
      </c>
      <c r="B230" s="104">
        <v>0</v>
      </c>
      <c r="C230" s="118"/>
      <c r="D230" s="163" t="s">
        <v>510</v>
      </c>
      <c r="E230" s="105" t="s">
        <v>511</v>
      </c>
      <c r="F230" s="105" t="s">
        <v>292</v>
      </c>
      <c r="G230" s="96"/>
    </row>
    <row r="231" spans="1:7" ht="22.5" x14ac:dyDescent="0.45">
      <c r="A231" s="335" t="s">
        <v>393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361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362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387</v>
      </c>
      <c r="B239" s="104">
        <v>2</v>
      </c>
      <c r="C239" s="165"/>
      <c r="D239" s="105"/>
      <c r="E239" s="105"/>
      <c r="F239" s="105"/>
      <c r="G239" s="96"/>
    </row>
    <row r="240" spans="1:7" ht="21" x14ac:dyDescent="0.4">
      <c r="A240" s="107" t="s">
        <v>401</v>
      </c>
      <c r="B240" s="104">
        <v>1</v>
      </c>
      <c r="C240" s="137"/>
      <c r="D240" s="318">
        <v>0.75</v>
      </c>
      <c r="E240" s="352"/>
      <c r="F240" s="352"/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21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0.875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5" t="s">
        <v>420</v>
      </c>
      <c r="B244" s="152"/>
      <c r="C244" s="153"/>
      <c r="D244" s="126">
        <f>SUM(D241,D199,D223)</f>
        <v>69</v>
      </c>
      <c r="E244" s="90"/>
      <c r="F244" s="96"/>
      <c r="G244" s="96"/>
    </row>
    <row r="245" spans="1:7" ht="22.5" x14ac:dyDescent="0.45">
      <c r="A245" s="325" t="s">
        <v>421</v>
      </c>
      <c r="B245" s="152"/>
      <c r="C245" s="153"/>
      <c r="D245" s="127">
        <f>D244/(COUNT(B227:C231,B191:C198,B203:C222,B233:C240)*2)</f>
        <v>0.84146341463414631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43727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1"/>
      <c r="B251" s="282"/>
      <c r="C251" s="282"/>
      <c r="D251" s="282"/>
      <c r="E251" s="323"/>
      <c r="F251" s="323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370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0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375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45" x14ac:dyDescent="0.4">
      <c r="A272" s="229" t="s">
        <v>419</v>
      </c>
      <c r="B272" s="104">
        <v>2</v>
      </c>
      <c r="C272" s="118" t="str">
        <f>IF(B272=0, -10, "0")</f>
        <v>0</v>
      </c>
      <c r="D272" s="156"/>
      <c r="E272" s="105"/>
      <c r="F272" s="105"/>
      <c r="G272" s="96"/>
    </row>
    <row r="273" spans="1:7" ht="21" x14ac:dyDescent="0.4">
      <c r="A273" s="167" t="s">
        <v>378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84" x14ac:dyDescent="0.4">
      <c r="A274" s="103" t="s">
        <v>116</v>
      </c>
      <c r="B274" s="104">
        <v>0</v>
      </c>
      <c r="C274" s="104"/>
      <c r="D274" s="105" t="s">
        <v>504</v>
      </c>
      <c r="E274" s="105" t="s">
        <v>503</v>
      </c>
      <c r="F274" s="105" t="s">
        <v>292</v>
      </c>
      <c r="G274" s="96"/>
    </row>
    <row r="275" spans="1:7" ht="69" customHeight="1" x14ac:dyDescent="0.4">
      <c r="A275" s="167" t="s">
        <v>358</v>
      </c>
      <c r="B275" s="104">
        <v>1</v>
      </c>
      <c r="C275" s="140" t="str">
        <f>IF(B275=0, -10, "0")</f>
        <v>0</v>
      </c>
      <c r="D275" s="210" t="s">
        <v>505</v>
      </c>
      <c r="E275" s="105" t="s">
        <v>506</v>
      </c>
      <c r="F275" s="105" t="s">
        <v>292</v>
      </c>
      <c r="G275" s="96"/>
    </row>
    <row r="276" spans="1:7" ht="28.5" customHeight="1" x14ac:dyDescent="0.4">
      <c r="A276" s="167" t="s">
        <v>359</v>
      </c>
      <c r="B276" s="104">
        <v>2</v>
      </c>
      <c r="C276" s="140" t="str">
        <f>IF(B276=0, -10, "0")</f>
        <v>0</v>
      </c>
      <c r="D276" s="210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383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405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456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361</v>
      </c>
      <c r="B290" s="104">
        <v>2</v>
      </c>
      <c r="C290" s="104"/>
      <c r="D290" s="166"/>
      <c r="E290" s="106"/>
      <c r="F290" s="105"/>
      <c r="G290" s="96"/>
    </row>
    <row r="291" spans="1:7" ht="21" x14ac:dyDescent="0.4">
      <c r="A291" s="130" t="s">
        <v>362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387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401</v>
      </c>
      <c r="B295" s="104">
        <v>2</v>
      </c>
      <c r="C295" s="104"/>
      <c r="D295" s="318">
        <v>1</v>
      </c>
      <c r="E295" s="352"/>
      <c r="F295" s="352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53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0.9464285714285714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5" t="s">
        <v>422</v>
      </c>
      <c r="B299" s="152"/>
      <c r="C299" s="153"/>
      <c r="D299" s="126">
        <f>SUM(D261,D296)</f>
        <v>69</v>
      </c>
      <c r="E299" s="90"/>
      <c r="F299" s="96"/>
      <c r="G299" s="96"/>
    </row>
    <row r="300" spans="1:7" ht="22.5" x14ac:dyDescent="0.45">
      <c r="A300" s="325" t="s">
        <v>423</v>
      </c>
      <c r="B300" s="152"/>
      <c r="C300" s="153"/>
      <c r="D300" s="127">
        <f>D299/(COUNT(B253:C260,B265:C285,B288:C295)*2)</f>
        <v>0.95833333333333337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43727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1"/>
      <c r="B306" s="282"/>
      <c r="C306" s="282"/>
      <c r="D306" s="282"/>
      <c r="E306" s="323"/>
      <c r="F306" s="323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105" x14ac:dyDescent="0.4">
      <c r="A308" s="130" t="s">
        <v>49</v>
      </c>
      <c r="B308" s="104">
        <v>1</v>
      </c>
      <c r="C308" s="104"/>
      <c r="D308" s="105" t="s">
        <v>470</v>
      </c>
      <c r="E308" s="105" t="s">
        <v>471</v>
      </c>
      <c r="F308" s="105" t="s">
        <v>292</v>
      </c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63" x14ac:dyDescent="0.4">
      <c r="A313" s="130" t="s">
        <v>119</v>
      </c>
      <c r="B313" s="104">
        <v>0</v>
      </c>
      <c r="C313" s="104"/>
      <c r="D313" s="105" t="s">
        <v>475</v>
      </c>
      <c r="E313" s="105" t="s">
        <v>476</v>
      </c>
      <c r="F313" s="105" t="s">
        <v>292</v>
      </c>
      <c r="G313" s="96"/>
    </row>
    <row r="314" spans="1:7" ht="21" x14ac:dyDescent="0.4">
      <c r="A314" s="167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13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0.8125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>
        <v>2</v>
      </c>
      <c r="C322" s="118" t="str">
        <f>IF(B322=0, -10, "0")</f>
        <v>0</v>
      </c>
      <c r="D322" s="155"/>
      <c r="E322" s="105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29" t="s">
        <v>419</v>
      </c>
      <c r="B324" s="104">
        <v>2</v>
      </c>
      <c r="C324" s="118" t="str">
        <f>IF(B324=0, -10, "0")</f>
        <v>0</v>
      </c>
      <c r="D324" s="156"/>
      <c r="E324" s="105"/>
      <c r="F324" s="105"/>
      <c r="G324" s="96"/>
    </row>
    <row r="325" spans="1:7" ht="63" x14ac:dyDescent="0.4">
      <c r="A325" s="103" t="s">
        <v>207</v>
      </c>
      <c r="B325" s="104">
        <v>1</v>
      </c>
      <c r="C325" s="104"/>
      <c r="D325" s="156" t="s">
        <v>546</v>
      </c>
      <c r="E325" s="105" t="s">
        <v>547</v>
      </c>
      <c r="F325" s="105" t="s">
        <v>292</v>
      </c>
      <c r="G325" s="96"/>
    </row>
    <row r="326" spans="1:7" ht="63" x14ac:dyDescent="0.4">
      <c r="A326" s="103" t="s">
        <v>140</v>
      </c>
      <c r="B326" s="104">
        <v>0</v>
      </c>
      <c r="C326" s="104"/>
      <c r="D326" s="105" t="s">
        <v>473</v>
      </c>
      <c r="E326" s="105" t="s">
        <v>474</v>
      </c>
      <c r="F326" s="105" t="s">
        <v>293</v>
      </c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394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3" t="s">
        <v>346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19.75" customHeight="1" x14ac:dyDescent="0.4">
      <c r="A332" s="172" t="s">
        <v>58</v>
      </c>
      <c r="B332" s="104">
        <v>0</v>
      </c>
      <c r="C332" s="118">
        <f>IF(B332=0, -10, "0")</f>
        <v>-10</v>
      </c>
      <c r="D332" s="171" t="s">
        <v>548</v>
      </c>
      <c r="E332" s="105" t="s">
        <v>480</v>
      </c>
      <c r="F332" s="105" t="s">
        <v>293</v>
      </c>
      <c r="G332" s="96"/>
    </row>
    <row r="333" spans="1:7" ht="19.5" customHeight="1" x14ac:dyDescent="0.45">
      <c r="A333" s="228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>
        <v>2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383</v>
      </c>
      <c r="B336" s="104">
        <v>2</v>
      </c>
      <c r="C336" s="165"/>
      <c r="D336" s="105"/>
      <c r="E336" s="106"/>
      <c r="F336" s="105"/>
      <c r="G336" s="96"/>
    </row>
    <row r="337" spans="1:7" ht="42" x14ac:dyDescent="0.4">
      <c r="A337" s="103" t="s">
        <v>366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0" t="s">
        <v>405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0.55263157894736847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2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375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3" t="s">
        <v>367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4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379</v>
      </c>
      <c r="B350" s="104">
        <v>2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>
        <v>2</v>
      </c>
      <c r="C354" s="240"/>
      <c r="D354" s="240"/>
      <c r="E354" s="240"/>
      <c r="F354" s="105"/>
      <c r="G354" s="96"/>
    </row>
    <row r="355" spans="1:7" ht="22.5" x14ac:dyDescent="0.4">
      <c r="A355" s="107" t="s">
        <v>296</v>
      </c>
      <c r="B355" s="104">
        <v>2</v>
      </c>
      <c r="C355" s="175"/>
      <c r="D355" s="175"/>
      <c r="E355" s="175"/>
      <c r="F355" s="105"/>
      <c r="G355" s="96"/>
    </row>
    <row r="356" spans="1:7" ht="21" x14ac:dyDescent="0.4">
      <c r="A356" s="107" t="s">
        <v>361</v>
      </c>
      <c r="B356" s="104">
        <v>2</v>
      </c>
      <c r="C356" s="104"/>
      <c r="D356" s="166"/>
      <c r="E356" s="106"/>
      <c r="F356" s="105"/>
      <c r="G356" s="96"/>
    </row>
    <row r="357" spans="1:7" ht="21" x14ac:dyDescent="0.4">
      <c r="A357" s="151" t="s">
        <v>362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395</v>
      </c>
      <c r="B360" s="104">
        <v>2</v>
      </c>
      <c r="C360" s="137"/>
      <c r="D360" s="131"/>
      <c r="E360" s="105"/>
      <c r="F360" s="105"/>
      <c r="G360" s="96"/>
    </row>
    <row r="361" spans="1:7" ht="63" x14ac:dyDescent="0.4">
      <c r="A361" s="107" t="s">
        <v>206</v>
      </c>
      <c r="B361" s="104">
        <v>2</v>
      </c>
      <c r="C361" s="137"/>
      <c r="D361" s="318">
        <v>1</v>
      </c>
      <c r="E361" s="352"/>
      <c r="F361" s="352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1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5" t="s">
        <v>424</v>
      </c>
      <c r="B365" s="152"/>
      <c r="C365" s="153"/>
      <c r="D365" s="126">
        <f>SUM(D362,D316,D339)</f>
        <v>66</v>
      </c>
      <c r="E365" s="90"/>
      <c r="F365" s="96"/>
      <c r="G365" s="96"/>
    </row>
    <row r="366" spans="1:7" ht="22.5" x14ac:dyDescent="0.45">
      <c r="A366" s="176" t="s">
        <v>425</v>
      </c>
      <c r="B366" s="177"/>
      <c r="C366" s="178"/>
      <c r="D366" s="179">
        <f>D365/(COUNT(B320:C338,B343:C351,B308:C315,B354:C361)*2)</f>
        <v>0.76744186046511631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43727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1"/>
      <c r="B372" s="282"/>
      <c r="C372" s="282"/>
      <c r="D372" s="282"/>
      <c r="E372" s="323"/>
      <c r="F372" s="323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147" x14ac:dyDescent="0.4">
      <c r="A379" s="130" t="s">
        <v>144</v>
      </c>
      <c r="B379" s="104">
        <v>1</v>
      </c>
      <c r="C379" s="104"/>
      <c r="D379" s="105" t="s">
        <v>559</v>
      </c>
      <c r="E379" s="105" t="s">
        <v>495</v>
      </c>
      <c r="F379" s="105" t="s">
        <v>292</v>
      </c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21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0.95454545454545459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348</v>
      </c>
      <c r="B388" s="114"/>
      <c r="C388" s="114"/>
      <c r="D388" s="114"/>
      <c r="E388" s="114"/>
      <c r="F388" s="114"/>
      <c r="G388" s="96"/>
    </row>
    <row r="389" spans="1:7" ht="68.25" customHeight="1" x14ac:dyDescent="0.4">
      <c r="A389" s="135" t="s">
        <v>354</v>
      </c>
      <c r="B389" s="104">
        <v>0</v>
      </c>
      <c r="C389" s="104"/>
      <c r="D389" s="96" t="s">
        <v>484</v>
      </c>
      <c r="E389" s="105" t="s">
        <v>485</v>
      </c>
      <c r="F389" s="105" t="s">
        <v>292</v>
      </c>
      <c r="G389" s="96"/>
    </row>
    <row r="390" spans="1:7" ht="63" x14ac:dyDescent="0.4">
      <c r="A390" s="103" t="s">
        <v>152</v>
      </c>
      <c r="B390" s="104">
        <v>1</v>
      </c>
      <c r="C390" s="104"/>
      <c r="D390" s="155" t="s">
        <v>549</v>
      </c>
      <c r="E390" s="105" t="s">
        <v>537</v>
      </c>
      <c r="F390" s="105" t="s">
        <v>293</v>
      </c>
      <c r="G390" s="96"/>
    </row>
    <row r="391" spans="1:7" ht="22.5" x14ac:dyDescent="0.4">
      <c r="A391" s="172" t="s">
        <v>318</v>
      </c>
      <c r="B391" s="104">
        <v>2</v>
      </c>
      <c r="C391" s="118" t="str">
        <f>IF(B391=0, -10, "0")</f>
        <v>0</v>
      </c>
      <c r="D391" s="185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5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5"/>
      <c r="E393" s="106"/>
      <c r="F393" s="105"/>
      <c r="G393" s="96"/>
    </row>
    <row r="394" spans="1:7" ht="22.5" x14ac:dyDescent="0.45">
      <c r="A394" s="183" t="s">
        <v>7</v>
      </c>
      <c r="B394" s="104">
        <v>2</v>
      </c>
      <c r="C394" s="118" t="str">
        <f>IF(B394=0, -10, "0")</f>
        <v>0</v>
      </c>
      <c r="D394" s="155"/>
      <c r="E394" s="105"/>
      <c r="F394" s="105"/>
      <c r="G394" s="96"/>
    </row>
    <row r="395" spans="1:7" ht="22.5" x14ac:dyDescent="0.4">
      <c r="A395" s="172" t="s">
        <v>375</v>
      </c>
      <c r="B395" s="104">
        <v>2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280.5" customHeight="1" x14ac:dyDescent="0.4">
      <c r="A397" s="186" t="s">
        <v>456</v>
      </c>
      <c r="B397" s="104">
        <v>0</v>
      </c>
      <c r="C397" s="118">
        <f>IF(B397=0, -10, "0")</f>
        <v>-10</v>
      </c>
      <c r="D397" s="155" t="s">
        <v>489</v>
      </c>
      <c r="E397" s="141" t="s">
        <v>550</v>
      </c>
      <c r="F397" s="105" t="s">
        <v>292</v>
      </c>
      <c r="G397" s="96"/>
    </row>
    <row r="398" spans="1:7" ht="91.5" customHeight="1" x14ac:dyDescent="0.4">
      <c r="A398" s="103" t="s">
        <v>215</v>
      </c>
      <c r="B398" s="104">
        <v>0</v>
      </c>
      <c r="C398" s="104"/>
      <c r="D398" s="155" t="s">
        <v>482</v>
      </c>
      <c r="E398" s="141" t="s">
        <v>483</v>
      </c>
      <c r="F398" s="105" t="s">
        <v>292</v>
      </c>
      <c r="G398" s="96"/>
    </row>
    <row r="399" spans="1:7" ht="21" x14ac:dyDescent="0.4">
      <c r="A399" s="103" t="s">
        <v>140</v>
      </c>
      <c r="B399" s="104">
        <v>2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7"/>
      <c r="D400" s="156"/>
      <c r="E400" s="105"/>
      <c r="F400" s="105"/>
      <c r="G400" s="96"/>
    </row>
    <row r="401" spans="1:7" ht="42" x14ac:dyDescent="0.4">
      <c r="A401" s="103" t="s">
        <v>396</v>
      </c>
      <c r="B401" s="104">
        <v>1</v>
      </c>
      <c r="C401" s="104"/>
      <c r="D401" s="155" t="s">
        <v>551</v>
      </c>
      <c r="E401" s="106" t="s">
        <v>481</v>
      </c>
      <c r="F401" s="105" t="s">
        <v>292</v>
      </c>
      <c r="G401" s="96"/>
    </row>
    <row r="402" spans="1:7" ht="84" x14ac:dyDescent="0.4">
      <c r="A402" s="172" t="s">
        <v>132</v>
      </c>
      <c r="B402" s="104">
        <v>1</v>
      </c>
      <c r="C402" s="118" t="str">
        <f>IF(B402=0, -10, "0")</f>
        <v>0</v>
      </c>
      <c r="D402" s="155" t="s">
        <v>490</v>
      </c>
      <c r="E402" s="105" t="s">
        <v>491</v>
      </c>
      <c r="F402" s="105" t="s">
        <v>292</v>
      </c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383</v>
      </c>
      <c r="B406" s="104">
        <v>2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5"/>
      <c r="E407" s="106"/>
      <c r="F407" s="105"/>
      <c r="G407" s="96"/>
    </row>
    <row r="408" spans="1:7" ht="21" x14ac:dyDescent="0.4">
      <c r="A408" s="107" t="s">
        <v>349</v>
      </c>
      <c r="B408" s="104">
        <v>2</v>
      </c>
      <c r="C408" s="104"/>
      <c r="D408" s="188"/>
      <c r="E408" s="106"/>
      <c r="F408" s="105"/>
      <c r="G408" s="96"/>
    </row>
    <row r="409" spans="1:7" ht="21" x14ac:dyDescent="0.4">
      <c r="A409" s="160" t="s">
        <v>405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>
        <v>2</v>
      </c>
      <c r="C412" s="262"/>
      <c r="D412" s="262"/>
      <c r="E412" s="262"/>
      <c r="F412" s="105"/>
      <c r="G412" s="96"/>
    </row>
    <row r="413" spans="1:7" ht="21" x14ac:dyDescent="0.4">
      <c r="A413" s="148" t="s">
        <v>296</v>
      </c>
      <c r="B413" s="104">
        <v>2</v>
      </c>
      <c r="C413" s="251"/>
      <c r="D413" s="156"/>
      <c r="E413" s="254"/>
      <c r="F413" s="105"/>
      <c r="G413" s="96"/>
    </row>
    <row r="414" spans="1:7" ht="21" x14ac:dyDescent="0.4">
      <c r="A414" s="107" t="s">
        <v>361</v>
      </c>
      <c r="B414" s="104">
        <v>2</v>
      </c>
      <c r="C414" s="104"/>
      <c r="D414" s="155"/>
      <c r="E414" s="106"/>
      <c r="F414" s="105"/>
      <c r="G414" s="96"/>
    </row>
    <row r="415" spans="1:7" ht="21" x14ac:dyDescent="0.4">
      <c r="A415" s="151" t="s">
        <v>362</v>
      </c>
      <c r="B415" s="104">
        <v>2</v>
      </c>
      <c r="C415" s="104"/>
      <c r="D415" s="155"/>
      <c r="E415" s="106"/>
      <c r="F415" s="105"/>
      <c r="G415" s="96"/>
    </row>
    <row r="416" spans="1:7" ht="63" x14ac:dyDescent="0.4">
      <c r="A416" s="261" t="s">
        <v>395</v>
      </c>
      <c r="B416" s="104">
        <v>1</v>
      </c>
      <c r="C416" s="104"/>
      <c r="D416" s="155" t="s">
        <v>544</v>
      </c>
      <c r="E416" s="105" t="s">
        <v>496</v>
      </c>
      <c r="F416" s="105" t="s">
        <v>292</v>
      </c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21" x14ac:dyDescent="0.4">
      <c r="A419" s="189" t="s">
        <v>426</v>
      </c>
      <c r="B419" s="104">
        <v>1</v>
      </c>
      <c r="C419" s="104"/>
      <c r="D419" s="318">
        <v>0.5</v>
      </c>
      <c r="E419" s="352"/>
      <c r="F419" s="352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0.5892857142857143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5" t="s">
        <v>427</v>
      </c>
      <c r="B423" s="152"/>
      <c r="C423" s="153"/>
      <c r="D423" s="126">
        <f>SUM(D420,D385)</f>
        <v>54</v>
      </c>
      <c r="E423" s="90"/>
      <c r="F423" s="96"/>
      <c r="G423" s="96"/>
    </row>
    <row r="424" spans="1:7" ht="22.5" x14ac:dyDescent="0.45">
      <c r="A424" s="325" t="s">
        <v>428</v>
      </c>
      <c r="B424" s="152"/>
      <c r="C424" s="153"/>
      <c r="D424" s="127">
        <f>D423/(COUNT(B374:C384,B389:C409,B412:C419)*2)</f>
        <v>0.69230769230769229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429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43727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1"/>
      <c r="B430" s="282"/>
      <c r="C430" s="282"/>
      <c r="D430" s="282"/>
      <c r="E430" s="323"/>
      <c r="F430" s="323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4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84" x14ac:dyDescent="0.4">
      <c r="A445" s="332" t="s">
        <v>272</v>
      </c>
      <c r="B445" s="104">
        <v>1</v>
      </c>
      <c r="C445" s="118" t="str">
        <f>IF(B445=0, -5, "0")</f>
        <v>0</v>
      </c>
      <c r="D445" s="105" t="s">
        <v>538</v>
      </c>
      <c r="E445" s="105" t="s">
        <v>539</v>
      </c>
      <c r="F445" s="105" t="s">
        <v>292</v>
      </c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3" t="s">
        <v>350</v>
      </c>
      <c r="B447" s="104">
        <v>1</v>
      </c>
      <c r="C447" s="118" t="str">
        <f>IF(B447=0, -5, "0")</f>
        <v>0</v>
      </c>
      <c r="D447" s="135" t="s">
        <v>521</v>
      </c>
      <c r="E447" s="105" t="s">
        <v>522</v>
      </c>
      <c r="F447" s="105" t="s">
        <v>292</v>
      </c>
      <c r="G447" s="96"/>
    </row>
    <row r="448" spans="1:7" ht="22.5" x14ac:dyDescent="0.45">
      <c r="A448" s="173" t="s">
        <v>351</v>
      </c>
      <c r="B448" s="104">
        <v>2</v>
      </c>
      <c r="C448" s="140" t="str">
        <f>IF(B448=0, -5, "0")</f>
        <v>0</v>
      </c>
      <c r="D448" s="193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 t="s">
        <v>30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0" t="s">
        <v>397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456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22.5" x14ac:dyDescent="0.4">
      <c r="A461" s="107" t="s">
        <v>296</v>
      </c>
      <c r="B461" s="104">
        <v>2</v>
      </c>
      <c r="C461" s="175"/>
      <c r="D461" s="195"/>
      <c r="E461" s="195"/>
      <c r="F461" s="105"/>
      <c r="G461" s="96"/>
    </row>
    <row r="462" spans="1:7" ht="21" x14ac:dyDescent="0.4">
      <c r="A462" s="151" t="s">
        <v>362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387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89" t="s">
        <v>401</v>
      </c>
      <c r="B466" s="104">
        <v>2</v>
      </c>
      <c r="C466" s="104"/>
      <c r="D466" s="318">
        <v>1</v>
      </c>
      <c r="E466" s="352"/>
      <c r="F466" s="352"/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34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0.94444444444444442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5" t="s">
        <v>430</v>
      </c>
      <c r="B470" s="152"/>
      <c r="C470" s="153"/>
      <c r="D470" s="126">
        <f>SUM(D467,D440)</f>
        <v>50</v>
      </c>
      <c r="E470" s="90"/>
      <c r="F470" s="96"/>
      <c r="G470" s="96"/>
    </row>
    <row r="471" spans="1:7" ht="22.5" x14ac:dyDescent="0.45">
      <c r="A471" s="325" t="s">
        <v>431</v>
      </c>
      <c r="B471" s="152"/>
      <c r="C471" s="153"/>
      <c r="D471" s="127">
        <f>D470/(COUNT(B444:C457,B432:C439,B460:C466)*2)</f>
        <v>0.96153846153846156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404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0">
        <f>B11</f>
        <v>43727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3" t="s">
        <v>32</v>
      </c>
      <c r="C476" s="253" t="s">
        <v>31</v>
      </c>
      <c r="D476" s="406"/>
      <c r="E476" s="407"/>
      <c r="F476" s="407"/>
      <c r="G476" s="96"/>
    </row>
    <row r="477" spans="1:7" ht="22.5" x14ac:dyDescent="0.4">
      <c r="A477" s="281"/>
      <c r="B477" s="282"/>
      <c r="C477" s="282"/>
      <c r="D477" s="282"/>
      <c r="E477" s="323"/>
      <c r="F477" s="323"/>
      <c r="G477" s="96"/>
    </row>
    <row r="478" spans="1:7" ht="24.75" x14ac:dyDescent="0.4">
      <c r="A478" s="351" t="s">
        <v>52</v>
      </c>
      <c r="B478" s="351"/>
      <c r="C478" s="351"/>
      <c r="D478" s="351"/>
      <c r="E478" s="351"/>
      <c r="F478" s="351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352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24"/>
      <c r="C483" s="237"/>
      <c r="D483" s="237"/>
      <c r="E483" s="237"/>
      <c r="F483" s="237"/>
      <c r="G483" s="96"/>
    </row>
    <row r="484" spans="1:7" ht="30" customHeight="1" x14ac:dyDescent="0.5">
      <c r="A484" s="349" t="s">
        <v>442</v>
      </c>
      <c r="B484" s="350"/>
      <c r="C484" s="350"/>
      <c r="D484" s="350"/>
      <c r="E484" s="350"/>
      <c r="F484" s="350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353</v>
      </c>
      <c r="B487" s="104" t="s">
        <v>30</v>
      </c>
      <c r="C487" s="296"/>
      <c r="D487" s="296"/>
      <c r="E487" s="296"/>
      <c r="F487" s="105"/>
      <c r="G487" s="96"/>
    </row>
    <row r="488" spans="1:7" ht="42" x14ac:dyDescent="0.4">
      <c r="A488" s="336" t="s">
        <v>457</v>
      </c>
      <c r="B488" s="104" t="s">
        <v>30</v>
      </c>
      <c r="C488" s="118" t="str">
        <f>IF(B488=0, -5, "0")</f>
        <v>0</v>
      </c>
      <c r="D488" s="296"/>
      <c r="E488" s="296"/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392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397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24"/>
      <c r="C494" s="237"/>
      <c r="D494" s="237"/>
      <c r="E494" s="237"/>
      <c r="F494" s="237"/>
      <c r="G494" s="96"/>
    </row>
    <row r="495" spans="1:7" ht="39" customHeight="1" x14ac:dyDescent="0.5">
      <c r="A495" s="346" t="s">
        <v>23</v>
      </c>
      <c r="B495" s="347"/>
      <c r="C495" s="347"/>
      <c r="D495" s="347"/>
      <c r="E495" s="347"/>
      <c r="F495" s="348"/>
      <c r="G495" s="96"/>
    </row>
    <row r="496" spans="1:7" ht="2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21" x14ac:dyDescent="0.4">
      <c r="A497" s="163" t="s">
        <v>106</v>
      </c>
      <c r="B497" s="104" t="s">
        <v>30</v>
      </c>
      <c r="C497" s="224"/>
      <c r="D497" s="224"/>
      <c r="E497" s="224"/>
      <c r="F497" s="105"/>
      <c r="G497" s="96"/>
    </row>
    <row r="498" spans="1:7" ht="21" x14ac:dyDescent="0.4">
      <c r="A498" s="163" t="s">
        <v>353</v>
      </c>
      <c r="B498" s="104" t="s">
        <v>30</v>
      </c>
      <c r="C498" s="224"/>
      <c r="D498" s="224"/>
      <c r="E498" s="224"/>
      <c r="F498" s="105"/>
      <c r="G498" s="96"/>
    </row>
    <row r="499" spans="1:7" ht="22.5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22.5" x14ac:dyDescent="0.45">
      <c r="A500" s="312" t="s">
        <v>364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21" x14ac:dyDescent="0.4">
      <c r="A501" s="163" t="s">
        <v>335</v>
      </c>
      <c r="B501" s="104" t="s">
        <v>30</v>
      </c>
      <c r="C501" s="224"/>
      <c r="D501" s="224"/>
      <c r="E501" s="22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21" x14ac:dyDescent="0.4">
      <c r="A505" s="160" t="s">
        <v>397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7" t="s">
        <v>304</v>
      </c>
      <c r="B508" s="417"/>
      <c r="C508" s="417"/>
      <c r="D508" s="417"/>
      <c r="E508" s="417"/>
      <c r="F508" s="417"/>
      <c r="G508" s="96"/>
    </row>
    <row r="509" spans="1:7" ht="2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21" x14ac:dyDescent="0.4">
      <c r="A510" s="163" t="s">
        <v>355</v>
      </c>
      <c r="B510" s="104" t="s">
        <v>30</v>
      </c>
      <c r="C510" s="225"/>
      <c r="D510" s="224"/>
      <c r="E510" s="224"/>
      <c r="F510" s="105"/>
      <c r="G510" s="96"/>
    </row>
    <row r="511" spans="1:7" ht="2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22.5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387</v>
      </c>
      <c r="B514" s="104" t="s">
        <v>30</v>
      </c>
      <c r="C514" s="224"/>
      <c r="D514" s="247"/>
      <c r="E514" s="130"/>
      <c r="F514" s="105"/>
      <c r="G514" s="96"/>
    </row>
    <row r="515" spans="1:7" ht="21" x14ac:dyDescent="0.4">
      <c r="A515" s="103" t="s">
        <v>401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52"/>
      <c r="F515" s="352"/>
      <c r="G515" s="96"/>
    </row>
    <row r="516" spans="1:7" ht="21" customHeight="1" x14ac:dyDescent="0.45">
      <c r="A516" s="315" t="s">
        <v>432</v>
      </c>
      <c r="B516" s="316"/>
      <c r="C516" s="317"/>
      <c r="D516" s="246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5" t="s">
        <v>433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6"/>
      <c r="B518" s="324"/>
      <c r="C518" s="237"/>
      <c r="D518" s="244"/>
      <c r="E518" s="245"/>
      <c r="F518" s="245"/>
      <c r="G518" s="96"/>
    </row>
    <row r="519" spans="1:7" ht="21" x14ac:dyDescent="0.4">
      <c r="A519" s="236"/>
      <c r="B519" s="324"/>
      <c r="C519" s="237"/>
      <c r="D519" s="244"/>
      <c r="E519" s="245"/>
      <c r="F519" s="245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0">
        <f>B11</f>
        <v>43727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8" t="s">
        <v>32</v>
      </c>
      <c r="C523" s="249" t="s">
        <v>31</v>
      </c>
      <c r="D523" s="373"/>
      <c r="E523" s="374"/>
      <c r="F523" s="374"/>
      <c r="G523" s="96"/>
    </row>
    <row r="524" spans="1:7" ht="22.5" x14ac:dyDescent="0.4">
      <c r="A524" s="285"/>
      <c r="B524" s="286"/>
      <c r="C524" s="286"/>
      <c r="D524" s="282"/>
      <c r="E524" s="323"/>
      <c r="F524" s="323"/>
      <c r="G524" s="96"/>
    </row>
    <row r="525" spans="1:7" ht="24.75" x14ac:dyDescent="0.4">
      <c r="A525" s="288" t="s">
        <v>17</v>
      </c>
      <c r="B525" s="250"/>
      <c r="C525" s="415"/>
      <c r="D525" s="415"/>
      <c r="E525" s="415"/>
      <c r="F525" s="416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1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368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4">
        <f>SUM(B526:C531)</f>
        <v>12</v>
      </c>
      <c r="E532" s="201"/>
      <c r="F532" s="201"/>
      <c r="G532" s="96"/>
    </row>
    <row r="533" spans="1:7" ht="21" customHeight="1" x14ac:dyDescent="0.4">
      <c r="A533" s="378" t="s">
        <v>33</v>
      </c>
      <c r="B533" s="379"/>
      <c r="C533" s="380"/>
      <c r="D533" s="297">
        <f>D532/(COUNT(B526:C531)*2)</f>
        <v>1</v>
      </c>
      <c r="E533" s="201"/>
      <c r="F533" s="201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8"/>
      <c r="E537" s="254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21" x14ac:dyDescent="0.4">
      <c r="A542" s="160" t="s">
        <v>405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89" t="s">
        <v>304</v>
      </c>
      <c r="B547" s="264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361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362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 t="s">
        <v>30</v>
      </c>
      <c r="C553" s="118"/>
      <c r="D553" s="252"/>
      <c r="E553" s="106"/>
      <c r="F553" s="105"/>
      <c r="G553" s="96"/>
    </row>
    <row r="554" spans="1:7" ht="21" x14ac:dyDescent="0.4">
      <c r="A554" s="107" t="s">
        <v>387</v>
      </c>
      <c r="B554" s="104">
        <v>2</v>
      </c>
      <c r="C554" s="118"/>
      <c r="D554" s="239"/>
      <c r="E554" s="106"/>
      <c r="F554" s="105"/>
      <c r="G554" s="96"/>
    </row>
    <row r="555" spans="1:7" ht="21" x14ac:dyDescent="0.4">
      <c r="A555" s="107" t="s">
        <v>401</v>
      </c>
      <c r="B555" s="104">
        <v>2</v>
      </c>
      <c r="C555" s="104"/>
      <c r="D555" s="318">
        <v>1</v>
      </c>
      <c r="E555" s="352"/>
      <c r="F555" s="352"/>
      <c r="G555" s="96"/>
    </row>
    <row r="556" spans="1:7" ht="21" x14ac:dyDescent="0.4">
      <c r="A556" s="386" t="s">
        <v>34</v>
      </c>
      <c r="B556" s="386"/>
      <c r="C556" s="398"/>
      <c r="D556" s="326">
        <f>SUM(B548:C555,B536:C545)</f>
        <v>34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7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5" t="s">
        <v>434</v>
      </c>
      <c r="B559" s="152"/>
      <c r="C559" s="153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5" t="s">
        <v>435</v>
      </c>
      <c r="B560" s="152"/>
      <c r="C560" s="153"/>
      <c r="D560" s="127">
        <f>D559/(COUNT(B536:C545,B526:C531,B548:C555)*2)</f>
        <v>1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7">
        <f>B11</f>
        <v>43727</v>
      </c>
      <c r="B564" s="96"/>
      <c r="C564" s="96"/>
      <c r="D564" s="279"/>
      <c r="E564" s="279"/>
      <c r="F564" s="279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3" t="s">
        <v>32</v>
      </c>
      <c r="C566" s="253" t="s">
        <v>31</v>
      </c>
      <c r="D566" s="406"/>
      <c r="E566" s="407"/>
      <c r="F566" s="407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379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26">
        <f>SUM(B569:C577)</f>
        <v>18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7">
        <f>D578/(COUNT(B569:C577)*2)</f>
        <v>1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0"/>
      <c r="E585" s="240"/>
      <c r="F585" s="105"/>
      <c r="G585" s="96"/>
    </row>
    <row r="586" spans="1:7" ht="21" x14ac:dyDescent="0.4">
      <c r="A586" s="308" t="s">
        <v>88</v>
      </c>
      <c r="B586" s="104">
        <v>2</v>
      </c>
      <c r="C586" s="140" t="str">
        <f>IF(B586=0, -5, "0")</f>
        <v>0</v>
      </c>
      <c r="D586" s="211"/>
      <c r="E586" s="211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02" t="s">
        <v>369</v>
      </c>
      <c r="B588" s="403"/>
      <c r="C588" s="403"/>
      <c r="D588" s="403"/>
      <c r="E588" s="403"/>
      <c r="F588" s="403"/>
      <c r="G588" s="403"/>
    </row>
    <row r="589" spans="1:7" ht="2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379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362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387</v>
      </c>
      <c r="B594" s="104">
        <v>2</v>
      </c>
      <c r="C594" s="104"/>
      <c r="D594" s="239"/>
      <c r="E594" s="106"/>
      <c r="F594" s="105"/>
      <c r="G594" s="96"/>
    </row>
    <row r="595" spans="1:7" ht="21" x14ac:dyDescent="0.4">
      <c r="A595" s="133" t="s">
        <v>426</v>
      </c>
      <c r="B595" s="104">
        <v>2</v>
      </c>
      <c r="C595" s="104"/>
      <c r="D595" s="318">
        <v>1</v>
      </c>
      <c r="E595" s="352"/>
      <c r="F595" s="352"/>
      <c r="G595" s="96"/>
    </row>
    <row r="596" spans="1:7" ht="21" x14ac:dyDescent="0.4">
      <c r="A596" s="386" t="s">
        <v>34</v>
      </c>
      <c r="B596" s="386"/>
      <c r="C596" s="398"/>
      <c r="D596" s="326">
        <f>SUM(B589:C595,B582:C587)</f>
        <v>22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7">
        <f>D596/(COUNT(B582:C587,B589:C595)*2)</f>
        <v>1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25" t="s">
        <v>37</v>
      </c>
      <c r="B599" s="124"/>
      <c r="C599" s="125"/>
      <c r="D599" s="126">
        <f>SUM(D596,D578)</f>
        <v>40</v>
      </c>
      <c r="E599" s="238"/>
      <c r="F599" s="238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43727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1"/>
      <c r="B606" s="282"/>
      <c r="C606" s="282"/>
      <c r="D606" s="282"/>
      <c r="E606" s="323"/>
      <c r="F606" s="323"/>
      <c r="G606" s="96"/>
    </row>
    <row r="607" spans="1:7" ht="24.75" x14ac:dyDescent="0.4">
      <c r="A607" s="283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8" t="s">
        <v>436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26">
        <f>SUM(B608:C615)</f>
        <v>16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7">
        <f>D616/(COUNT(B608:C615)*2)</f>
        <v>1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3" t="s">
        <v>458</v>
      </c>
      <c r="B619" s="114"/>
      <c r="C619" s="102"/>
      <c r="D619" s="102"/>
      <c r="E619" s="102"/>
      <c r="F619" s="102"/>
      <c r="G619" s="96"/>
    </row>
    <row r="620" spans="1:7" ht="105" x14ac:dyDescent="0.4">
      <c r="A620" s="103" t="s">
        <v>83</v>
      </c>
      <c r="B620" s="104">
        <v>1</v>
      </c>
      <c r="C620" s="104"/>
      <c r="D620" s="155" t="s">
        <v>533</v>
      </c>
      <c r="E620" s="105" t="s">
        <v>534</v>
      </c>
      <c r="F620" s="105" t="s">
        <v>293</v>
      </c>
      <c r="G620" s="96"/>
    </row>
    <row r="621" spans="1:7" ht="24.75" customHeight="1" x14ac:dyDescent="0.45">
      <c r="A621" s="183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399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2" t="s">
        <v>398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2" t="s">
        <v>436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0">
        <f>SUM(B620:C628)</f>
        <v>17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2" t="s">
        <v>399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398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3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399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2" t="s">
        <v>398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29.25" customHeight="1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45" x14ac:dyDescent="0.4">
      <c r="A648" s="198" t="s">
        <v>319</v>
      </c>
      <c r="B648" s="104">
        <v>2</v>
      </c>
      <c r="C648" s="118" t="str">
        <f>IF(B648=0, -10, "0")</f>
        <v>0</v>
      </c>
      <c r="D648" s="240"/>
      <c r="E648" s="240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362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387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401</v>
      </c>
      <c r="B657" s="104">
        <v>2</v>
      </c>
      <c r="C657" s="104"/>
      <c r="D657" s="318">
        <v>1</v>
      </c>
      <c r="E657" s="352"/>
      <c r="F657" s="352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5" t="s">
        <v>38</v>
      </c>
      <c r="B661" s="152"/>
      <c r="C661" s="153"/>
      <c r="D661" s="126">
        <f>SUM(D616,D629,D639,D658)</f>
        <v>69</v>
      </c>
      <c r="E661" s="90"/>
      <c r="F661" s="96"/>
      <c r="G661" s="96"/>
    </row>
    <row r="662" spans="1:7" ht="22.5" x14ac:dyDescent="0.45">
      <c r="A662" s="325" t="s">
        <v>169</v>
      </c>
      <c r="B662" s="152"/>
      <c r="C662" s="153"/>
      <c r="D662" s="127">
        <f>D661/(COUNT(B651:C657,B620:C628,B633:C638,B608:C615,B643:C649)*2)</f>
        <v>0.98571428571428577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385" t="s">
        <v>464</v>
      </c>
      <c r="B665" s="385"/>
      <c r="C665" s="385"/>
      <c r="D665" s="385"/>
      <c r="E665" s="385"/>
      <c r="F665" s="385"/>
      <c r="G665" s="96"/>
    </row>
    <row r="666" spans="1:7" ht="21" x14ac:dyDescent="0.4">
      <c r="A666" s="197">
        <f>B11</f>
        <v>43727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1"/>
      <c r="B669" s="282"/>
      <c r="C669" s="282"/>
      <c r="D669" s="282"/>
      <c r="E669" s="323"/>
      <c r="F669" s="323"/>
      <c r="G669" s="96"/>
    </row>
    <row r="670" spans="1:7" ht="21" x14ac:dyDescent="0.4">
      <c r="A670" s="103" t="s">
        <v>371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347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42" x14ac:dyDescent="0.4">
      <c r="A674" s="103" t="s">
        <v>66</v>
      </c>
      <c r="B674" s="104">
        <v>1</v>
      </c>
      <c r="C674" s="104"/>
      <c r="D674" s="206" t="s">
        <v>468</v>
      </c>
      <c r="E674" s="106" t="s">
        <v>469</v>
      </c>
      <c r="F674" s="105" t="s">
        <v>293</v>
      </c>
      <c r="G674" s="96"/>
    </row>
    <row r="675" spans="1:7" ht="42" x14ac:dyDescent="0.4">
      <c r="A675" s="103" t="s">
        <v>155</v>
      </c>
      <c r="B675" s="104">
        <v>2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6"/>
      <c r="E676" s="106"/>
      <c r="F676" s="105"/>
      <c r="G676" s="96"/>
    </row>
    <row r="677" spans="1:7" ht="42" x14ac:dyDescent="0.4">
      <c r="A677" s="310" t="s">
        <v>290</v>
      </c>
      <c r="B677" s="104">
        <v>2</v>
      </c>
      <c r="C677" s="140" t="str">
        <f>IF(B677=0, -5, "0")</f>
        <v>0</v>
      </c>
      <c r="D677" s="159"/>
      <c r="E677" s="209"/>
      <c r="F677" s="105"/>
      <c r="G677" s="96"/>
    </row>
    <row r="678" spans="1:7" ht="42" x14ac:dyDescent="0.4">
      <c r="A678" s="107" t="s">
        <v>372</v>
      </c>
      <c r="B678" s="104">
        <v>2</v>
      </c>
      <c r="C678" s="158"/>
      <c r="D678" s="221"/>
      <c r="E678" s="209"/>
      <c r="F678" s="105"/>
      <c r="G678" s="96"/>
    </row>
    <row r="679" spans="1:7" ht="21" x14ac:dyDescent="0.4">
      <c r="A679" s="107" t="s">
        <v>381</v>
      </c>
      <c r="B679" s="104">
        <v>2</v>
      </c>
      <c r="C679" s="158"/>
      <c r="D679" s="222"/>
      <c r="E679" s="209"/>
      <c r="F679" s="105"/>
      <c r="G679" s="96"/>
    </row>
    <row r="680" spans="1:7" ht="30" customHeight="1" x14ac:dyDescent="0.4">
      <c r="A680" s="191" t="s">
        <v>13</v>
      </c>
      <c r="B680" s="104">
        <v>2</v>
      </c>
      <c r="C680" s="215"/>
      <c r="D680" s="206"/>
      <c r="E680" s="106"/>
      <c r="F680" s="105"/>
      <c r="G680" s="96"/>
    </row>
    <row r="681" spans="1:7" ht="21" x14ac:dyDescent="0.4">
      <c r="A681" s="191" t="s">
        <v>177</v>
      </c>
      <c r="B681" s="104">
        <v>2</v>
      </c>
      <c r="C681" s="215"/>
      <c r="D681" s="206"/>
      <c r="E681" s="106"/>
      <c r="F681" s="105"/>
      <c r="G681" s="96"/>
    </row>
    <row r="682" spans="1:7" ht="21" x14ac:dyDescent="0.4">
      <c r="A682" s="191" t="s">
        <v>14</v>
      </c>
      <c r="B682" s="104">
        <v>2</v>
      </c>
      <c r="C682" s="215"/>
      <c r="D682" s="105"/>
      <c r="E682" s="106"/>
      <c r="F682" s="105"/>
      <c r="G682" s="96"/>
    </row>
    <row r="683" spans="1:7" ht="21" x14ac:dyDescent="0.4">
      <c r="A683" s="107" t="s">
        <v>459</v>
      </c>
      <c r="B683" s="104">
        <v>2</v>
      </c>
      <c r="C683" s="158"/>
      <c r="D683" s="208"/>
      <c r="E683" s="106"/>
      <c r="F683" s="105"/>
      <c r="G683" s="96"/>
    </row>
    <row r="684" spans="1:7" ht="63" x14ac:dyDescent="0.4">
      <c r="A684" s="232" t="s">
        <v>460</v>
      </c>
      <c r="B684" s="104">
        <v>2</v>
      </c>
      <c r="C684" s="140" t="str">
        <f>IF(B684=0, -5, "0")</f>
        <v>0</v>
      </c>
      <c r="D684" s="208"/>
      <c r="E684" s="106"/>
      <c r="F684" s="105"/>
      <c r="G684" s="96"/>
    </row>
    <row r="685" spans="1:7" ht="21" x14ac:dyDescent="0.4">
      <c r="A685" s="212" t="s">
        <v>373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7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7" t="s">
        <v>437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7" t="s">
        <v>461</v>
      </c>
      <c r="B688" s="104">
        <v>2</v>
      </c>
      <c r="C688" s="118"/>
      <c r="D688" s="239"/>
      <c r="E688" s="106"/>
      <c r="F688" s="105"/>
      <c r="G688" s="96"/>
    </row>
    <row r="689" spans="1:7" ht="21" x14ac:dyDescent="0.4">
      <c r="A689" s="107" t="s">
        <v>401</v>
      </c>
      <c r="B689" s="104">
        <v>2</v>
      </c>
      <c r="C689" s="104"/>
      <c r="D689" s="318">
        <v>1</v>
      </c>
      <c r="E689" s="352"/>
      <c r="F689" s="352"/>
      <c r="G689" s="96"/>
    </row>
    <row r="690" spans="1:7" ht="22.5" x14ac:dyDescent="0.45">
      <c r="A690" s="325" t="s">
        <v>406</v>
      </c>
      <c r="B690" s="152"/>
      <c r="C690" s="153"/>
      <c r="D690" s="126">
        <f>SUM(B670:C689)</f>
        <v>39</v>
      </c>
      <c r="E690" s="90"/>
      <c r="F690" s="96"/>
      <c r="G690" s="96"/>
    </row>
    <row r="691" spans="1:7" ht="22.5" x14ac:dyDescent="0.45">
      <c r="A691" s="325" t="s">
        <v>407</v>
      </c>
      <c r="B691" s="152"/>
      <c r="C691" s="153"/>
      <c r="D691" s="127">
        <f>D690/(COUNT(B670:C689)*2)</f>
        <v>0.97499999999999998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375" t="s">
        <v>438</v>
      </c>
      <c r="B693" s="375"/>
      <c r="C693" s="375"/>
      <c r="D693" s="375"/>
      <c r="E693" s="375"/>
      <c r="F693" s="375"/>
      <c r="G693" s="214"/>
    </row>
    <row r="694" spans="1:7" ht="21" customHeight="1" x14ac:dyDescent="0.4">
      <c r="A694" s="197">
        <f>B11</f>
        <v>43727</v>
      </c>
      <c r="B694" s="96"/>
      <c r="C694" s="96"/>
      <c r="D694" s="213"/>
      <c r="E694" s="213"/>
      <c r="F694" s="213"/>
      <c r="G694" s="214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4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4"/>
    </row>
    <row r="697" spans="1:7" ht="22.5" x14ac:dyDescent="0.4">
      <c r="A697" s="281"/>
      <c r="B697" s="282"/>
      <c r="C697" s="282"/>
      <c r="D697" s="282"/>
      <c r="E697" s="323"/>
      <c r="F697" s="323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8" t="s">
        <v>34</v>
      </c>
      <c r="B704" s="365"/>
      <c r="C704" s="366"/>
      <c r="D704" s="200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5">
        <f>D704/(COUNT(B699:C703)*2)</f>
        <v>1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21" x14ac:dyDescent="0.3">
      <c r="A710" s="204" t="s">
        <v>401</v>
      </c>
      <c r="B710" s="104" t="str">
        <f>IF(D710=1, 2, IF(AND(D710&lt;1,D710&gt;0), 1, IF(D710=0,"0","NA")))</f>
        <v>NA</v>
      </c>
      <c r="C710" s="104"/>
      <c r="D710" s="318" t="str">
        <f>IFERROR(E710/F710,"N.A")</f>
        <v>N.A</v>
      </c>
      <c r="E710" s="320"/>
      <c r="F710" s="320"/>
    </row>
    <row r="711" spans="1:7" ht="21" x14ac:dyDescent="0.3">
      <c r="A711" s="108" t="s">
        <v>34</v>
      </c>
      <c r="B711" s="108"/>
      <c r="C711" s="123"/>
      <c r="D711" s="280">
        <f>SUM(B708:C710)</f>
        <v>4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1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25" t="s">
        <v>408</v>
      </c>
      <c r="B714" s="152"/>
      <c r="C714" s="153"/>
      <c r="D714" s="246">
        <f>SUM(D711,D704)</f>
        <v>14</v>
      </c>
      <c r="G714" s="96"/>
    </row>
    <row r="715" spans="1:7" ht="22.5" x14ac:dyDescent="0.45">
      <c r="A715" s="325" t="s">
        <v>409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401</v>
      </c>
      <c r="B717" s="36"/>
      <c r="C717" s="36"/>
      <c r="D717" s="319">
        <f>AVERAGE(D710,D689,D657,D595,D555,D515,D466,D419,D361,D295,D240,D181,D127,D43)</f>
        <v>0.93181818181818177</v>
      </c>
      <c r="E717" s="84"/>
      <c r="F717" s="85"/>
      <c r="G717" s="80"/>
    </row>
    <row r="718" spans="1:7" ht="22.5" x14ac:dyDescent="0.3">
      <c r="A718" s="19" t="s">
        <v>402</v>
      </c>
      <c r="B718" s="20"/>
      <c r="C718" s="21"/>
      <c r="D718" s="22">
        <f>SUM(D714,D690,D661,D599,D559,D516,D470,D423,D365,D299,D244,D182,D128,D47)</f>
        <v>623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0.90552325581395354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5" zoomScale="80" zoomScaleNormal="90" zoomScaleSheetLayoutView="80" workbookViewId="0">
      <selection activeCell="F197" sqref="F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 xml:space="preserve">UHD CM HOUMET ESSOUK 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 t="str">
        <f>'A3 Exploitation'!B9:F9</f>
        <v>Mme Meriam CHOUCHENE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 t="str">
        <f>'A3 Exploitation'!B10:F10</f>
        <v>Directeur magasin &amp; chefs rayons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'A3 Exploitation'!B11:F11</f>
        <v>43727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>
        <f>D215</f>
        <v>0.7923728813559322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439</v>
      </c>
      <c r="B21" s="55">
        <v>2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29">
        <f>SUM(B17:C21)</f>
        <v>10</v>
      </c>
    </row>
    <row r="23" spans="1:7" x14ac:dyDescent="0.3">
      <c r="A23" s="452" t="s">
        <v>249</v>
      </c>
      <c r="B23" s="453"/>
      <c r="C23" s="454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8">
        <f>SUM(B26:C32)</f>
        <v>14</v>
      </c>
    </row>
    <row r="34" spans="1:6" x14ac:dyDescent="0.3">
      <c r="A34" s="452" t="s">
        <v>249</v>
      </c>
      <c r="B34" s="453"/>
      <c r="C34" s="45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50.25" x14ac:dyDescent="0.35">
      <c r="A37" s="24" t="s">
        <v>84</v>
      </c>
      <c r="B37" s="55">
        <v>1</v>
      </c>
      <c r="C37" s="6" t="str">
        <f>IF(B37=0, -5, "0")</f>
        <v>0</v>
      </c>
      <c r="D37" s="56" t="s">
        <v>523</v>
      </c>
      <c r="E37" s="56" t="s">
        <v>524</v>
      </c>
      <c r="F37" s="55" t="s">
        <v>293</v>
      </c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8">
        <f>SUM(B37:C41)</f>
        <v>9</v>
      </c>
    </row>
    <row r="43" spans="1:6" x14ac:dyDescent="0.3">
      <c r="A43" s="452" t="s">
        <v>249</v>
      </c>
      <c r="B43" s="453"/>
      <c r="C43" s="454"/>
      <c r="D43" s="17">
        <f>D42/(COUNT(B37:C41)*2)</f>
        <v>0.9</v>
      </c>
    </row>
    <row r="44" spans="1:6" x14ac:dyDescent="0.3">
      <c r="A44" s="337"/>
      <c r="B44" s="338"/>
      <c r="C44" s="338"/>
      <c r="D44" s="339"/>
    </row>
    <row r="45" spans="1:6" ht="19.5" x14ac:dyDescent="0.4">
      <c r="A45" s="461" t="s">
        <v>404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 t="s">
        <v>558</v>
      </c>
      <c r="F51" s="55"/>
    </row>
    <row r="52" spans="1:6" ht="18" x14ac:dyDescent="0.35">
      <c r="A52" s="28" t="s">
        <v>463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0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8">
        <f>SUM(B62:C67)</f>
        <v>12</v>
      </c>
    </row>
    <row r="69" spans="1:6" x14ac:dyDescent="0.3">
      <c r="A69" s="452" t="s">
        <v>249</v>
      </c>
      <c r="B69" s="453"/>
      <c r="C69" s="454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66.75" x14ac:dyDescent="0.35">
      <c r="A72" s="25" t="s">
        <v>146</v>
      </c>
      <c r="B72" s="55">
        <v>1</v>
      </c>
      <c r="C72" s="6" t="str">
        <f>IF(B72=0, -5, "0")</f>
        <v>0</v>
      </c>
      <c r="D72" s="56" t="s">
        <v>541</v>
      </c>
      <c r="E72" s="55" t="s">
        <v>540</v>
      </c>
      <c r="F72" s="55" t="s">
        <v>293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49.5" x14ac:dyDescent="0.3">
      <c r="A74" s="7" t="s">
        <v>203</v>
      </c>
      <c r="B74" s="55">
        <v>1</v>
      </c>
      <c r="C74" s="55"/>
      <c r="D74" s="56" t="s">
        <v>531</v>
      </c>
      <c r="E74" s="56" t="s">
        <v>532</v>
      </c>
      <c r="F74" s="55" t="s">
        <v>293</v>
      </c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1</v>
      </c>
      <c r="C76" s="6" t="str">
        <f>IF(B76=0, -5, "0")</f>
        <v>0</v>
      </c>
      <c r="D76" s="56" t="s">
        <v>535</v>
      </c>
      <c r="E76" s="56" t="s">
        <v>536</v>
      </c>
      <c r="F76" s="55" t="s">
        <v>293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8">
        <f>SUM(B72:C78)</f>
        <v>11</v>
      </c>
    </row>
    <row r="80" spans="1:6" x14ac:dyDescent="0.3">
      <c r="A80" s="452" t="s">
        <v>249</v>
      </c>
      <c r="B80" s="453"/>
      <c r="C80" s="454"/>
      <c r="D80" s="17">
        <f>D79/(COUNT(B72:C78)*2)</f>
        <v>0.7857142857142857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462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34.5" x14ac:dyDescent="0.4">
      <c r="A89" s="6" t="s">
        <v>81</v>
      </c>
      <c r="B89" s="61">
        <v>1</v>
      </c>
      <c r="C89" s="62"/>
      <c r="D89" s="55" t="s">
        <v>517</v>
      </c>
      <c r="E89" s="56" t="s">
        <v>518</v>
      </c>
      <c r="F89" s="55" t="s">
        <v>292</v>
      </c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ht="33" x14ac:dyDescent="0.3">
      <c r="A99" s="6" t="s">
        <v>72</v>
      </c>
      <c r="B99" s="61">
        <v>1</v>
      </c>
      <c r="C99" s="55"/>
      <c r="D99" s="56" t="s">
        <v>519</v>
      </c>
      <c r="E99" s="67" t="s">
        <v>520</v>
      </c>
      <c r="F99" s="55" t="s">
        <v>293</v>
      </c>
    </row>
    <row r="100" spans="1:6" x14ac:dyDescent="0.3">
      <c r="A100" s="452" t="s">
        <v>34</v>
      </c>
      <c r="B100" s="453"/>
      <c r="C100" s="454"/>
      <c r="D100" s="328">
        <f>SUM(B83:C99)</f>
        <v>24</v>
      </c>
    </row>
    <row r="101" spans="1:6" x14ac:dyDescent="0.3">
      <c r="A101" s="452" t="s">
        <v>249</v>
      </c>
      <c r="B101" s="453"/>
      <c r="C101" s="454"/>
      <c r="D101" s="17">
        <f>D100/(COUNT(B83:C99)*2)</f>
        <v>0.92307692307692313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118.5" customHeight="1" x14ac:dyDescent="0.4">
      <c r="A104" s="32" t="s">
        <v>227</v>
      </c>
      <c r="B104" s="69">
        <v>1</v>
      </c>
      <c r="C104" s="62"/>
      <c r="D104" s="56" t="s">
        <v>507</v>
      </c>
      <c r="E104" s="56" t="s">
        <v>552</v>
      </c>
      <c r="F104" s="55" t="s">
        <v>293</v>
      </c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8">
        <f>SUM(B104:C117)</f>
        <v>27</v>
      </c>
    </row>
    <row r="119" spans="1:6" x14ac:dyDescent="0.3">
      <c r="A119" s="452" t="s">
        <v>249</v>
      </c>
      <c r="B119" s="453"/>
      <c r="C119" s="454"/>
      <c r="D119" s="17">
        <f>D118/(COUNT(B104:C117)*2)</f>
        <v>0.9642857142857143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49.5" x14ac:dyDescent="0.3">
      <c r="A129" s="7" t="s">
        <v>136</v>
      </c>
      <c r="B129" s="69">
        <v>0</v>
      </c>
      <c r="C129" s="55"/>
      <c r="D129" s="56" t="s">
        <v>497</v>
      </c>
      <c r="E129" s="56" t="s">
        <v>498</v>
      </c>
      <c r="F129" s="55" t="s">
        <v>293</v>
      </c>
    </row>
    <row r="130" spans="1:6" ht="49.5" x14ac:dyDescent="0.3">
      <c r="A130" s="38" t="s">
        <v>236</v>
      </c>
      <c r="B130" s="69">
        <v>1</v>
      </c>
      <c r="C130" s="55"/>
      <c r="D130" s="56" t="s">
        <v>499</v>
      </c>
      <c r="E130" s="56" t="s">
        <v>500</v>
      </c>
      <c r="F130" s="55" t="s">
        <v>292</v>
      </c>
    </row>
    <row r="131" spans="1:6" ht="36" x14ac:dyDescent="0.35">
      <c r="A131" s="28" t="s">
        <v>266</v>
      </c>
      <c r="B131" s="69">
        <v>0</v>
      </c>
      <c r="C131" s="6">
        <f>IF(B131=0, -5, "0")</f>
        <v>-5</v>
      </c>
      <c r="D131" s="56" t="s">
        <v>501</v>
      </c>
      <c r="E131" s="56" t="s">
        <v>502</v>
      </c>
      <c r="F131" s="55" t="s">
        <v>292</v>
      </c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8">
        <f>SUM(B123:C133)</f>
        <v>12</v>
      </c>
    </row>
    <row r="135" spans="1:6" x14ac:dyDescent="0.3">
      <c r="A135" s="452" t="s">
        <v>249</v>
      </c>
      <c r="B135" s="453"/>
      <c r="C135" s="454"/>
      <c r="D135" s="17">
        <f>D134/(COUNT(B123:C133)*2)</f>
        <v>0.5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ht="82.5" x14ac:dyDescent="0.3">
      <c r="A138" s="26" t="s">
        <v>229</v>
      </c>
      <c r="B138" s="70">
        <v>1</v>
      </c>
      <c r="C138" s="55"/>
      <c r="D138" s="71" t="s">
        <v>553</v>
      </c>
      <c r="E138" s="71" t="s">
        <v>472</v>
      </c>
      <c r="F138" s="55" t="s">
        <v>293</v>
      </c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3" x14ac:dyDescent="0.4">
      <c r="A142" s="6" t="s">
        <v>246</v>
      </c>
      <c r="B142" s="70">
        <v>0</v>
      </c>
      <c r="C142" s="62"/>
      <c r="D142" s="71" t="s">
        <v>477</v>
      </c>
      <c r="E142" s="71" t="s">
        <v>478</v>
      </c>
      <c r="F142" s="55" t="s">
        <v>293</v>
      </c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ht="33" x14ac:dyDescent="0.3">
      <c r="A145" s="6" t="s">
        <v>137</v>
      </c>
      <c r="B145" s="70">
        <v>1</v>
      </c>
      <c r="C145" s="77"/>
      <c r="D145" s="56" t="s">
        <v>529</v>
      </c>
      <c r="E145" s="56" t="s">
        <v>530</v>
      </c>
      <c r="F145" s="55" t="s">
        <v>292</v>
      </c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54.75" customHeight="1" x14ac:dyDescent="0.35">
      <c r="A148" s="27" t="s">
        <v>270</v>
      </c>
      <c r="B148" s="70">
        <v>1</v>
      </c>
      <c r="C148" s="6" t="str">
        <f>IF(B148=0, -5, "0")</f>
        <v>0</v>
      </c>
      <c r="D148" s="71" t="s">
        <v>557</v>
      </c>
      <c r="E148" s="71" t="s">
        <v>486</v>
      </c>
      <c r="F148" s="55" t="s">
        <v>292</v>
      </c>
    </row>
    <row r="149" spans="1:6" x14ac:dyDescent="0.3">
      <c r="A149" s="452" t="s">
        <v>34</v>
      </c>
      <c r="B149" s="453"/>
      <c r="C149" s="454"/>
      <c r="D149" s="328">
        <f>SUM(B138:C148)</f>
        <v>17</v>
      </c>
    </row>
    <row r="150" spans="1:6" x14ac:dyDescent="0.3">
      <c r="A150" s="452" t="s">
        <v>249</v>
      </c>
      <c r="B150" s="453"/>
      <c r="C150" s="454"/>
      <c r="D150" s="16">
        <f>D149/(COUNT(B138:C148)*2)</f>
        <v>0.77272727272727271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66.75" x14ac:dyDescent="0.35">
      <c r="A160" s="24" t="s">
        <v>196</v>
      </c>
      <c r="B160" s="69">
        <v>0</v>
      </c>
      <c r="C160" s="6">
        <f>IF(B160=0, -5, "0")</f>
        <v>-5</v>
      </c>
      <c r="D160" s="71" t="s">
        <v>487</v>
      </c>
      <c r="E160" s="56" t="s">
        <v>488</v>
      </c>
      <c r="F160" s="55" t="s">
        <v>292</v>
      </c>
    </row>
    <row r="161" spans="1:6" ht="66.75" x14ac:dyDescent="0.35">
      <c r="A161" s="24" t="s">
        <v>163</v>
      </c>
      <c r="B161" s="69">
        <v>0</v>
      </c>
      <c r="C161" s="6">
        <f>IF(B161=0, -5, "0")</f>
        <v>-5</v>
      </c>
      <c r="D161" s="81" t="s">
        <v>492</v>
      </c>
      <c r="E161" s="56" t="s">
        <v>488</v>
      </c>
      <c r="F161" s="55" t="s">
        <v>292</v>
      </c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66" x14ac:dyDescent="0.3">
      <c r="A163" s="32" t="s">
        <v>173</v>
      </c>
      <c r="B163" s="69">
        <v>1</v>
      </c>
      <c r="C163" s="56"/>
      <c r="D163" s="56" t="s">
        <v>493</v>
      </c>
      <c r="E163" s="56" t="s">
        <v>494</v>
      </c>
      <c r="F163" s="55" t="s">
        <v>293</v>
      </c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8">
        <f>SUM(B153:C164)</f>
        <v>9</v>
      </c>
    </row>
    <row r="166" spans="1:6" x14ac:dyDescent="0.3">
      <c r="A166" s="452" t="s">
        <v>249</v>
      </c>
      <c r="B166" s="453"/>
      <c r="C166" s="454"/>
      <c r="D166" s="17">
        <f>D165/(COUNT(B153:C164)*2)</f>
        <v>0.32142857142857145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515</v>
      </c>
      <c r="E173" s="55" t="s">
        <v>516</v>
      </c>
      <c r="F173" s="55" t="s">
        <v>292</v>
      </c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29">
        <f>SUM(B169:C176)</f>
        <v>15</v>
      </c>
    </row>
    <row r="178" spans="1:6" x14ac:dyDescent="0.3">
      <c r="A178" s="452" t="s">
        <v>249</v>
      </c>
      <c r="B178" s="453"/>
      <c r="C178" s="454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525</v>
      </c>
      <c r="E181" s="55" t="s">
        <v>526</v>
      </c>
      <c r="F181" s="55" t="s">
        <v>292</v>
      </c>
    </row>
    <row r="182" spans="1:6" ht="66" x14ac:dyDescent="0.3">
      <c r="A182" s="6" t="s">
        <v>241</v>
      </c>
      <c r="B182" s="55">
        <v>1</v>
      </c>
      <c r="C182" s="55"/>
      <c r="D182" s="56" t="s">
        <v>508</v>
      </c>
      <c r="E182" s="56" t="s">
        <v>509</v>
      </c>
      <c r="F182" s="55" t="s">
        <v>292</v>
      </c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8">
        <f>SUM(B181:C184)</f>
        <v>6</v>
      </c>
    </row>
    <row r="186" spans="1:6" x14ac:dyDescent="0.3">
      <c r="A186" s="452" t="s">
        <v>249</v>
      </c>
      <c r="B186" s="453"/>
      <c r="C186" s="454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ht="66" x14ac:dyDescent="0.3">
      <c r="A189" s="6" t="s">
        <v>150</v>
      </c>
      <c r="B189" s="55">
        <v>1</v>
      </c>
      <c r="C189" s="55"/>
      <c r="D189" s="56" t="s">
        <v>554</v>
      </c>
      <c r="E189" s="56" t="s">
        <v>555</v>
      </c>
      <c r="F189" s="55" t="s">
        <v>292</v>
      </c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556</v>
      </c>
      <c r="E191" s="56" t="s">
        <v>479</v>
      </c>
      <c r="F191" s="55" t="s">
        <v>292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8">
        <f>SUM(B189:C192)</f>
        <v>6</v>
      </c>
    </row>
    <row r="194" spans="1:7" x14ac:dyDescent="0.3">
      <c r="A194" s="452" t="s">
        <v>249</v>
      </c>
      <c r="B194" s="453"/>
      <c r="C194" s="454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ht="82.5" x14ac:dyDescent="0.3">
      <c r="A197" s="26" t="s">
        <v>268</v>
      </c>
      <c r="B197" s="55">
        <v>1</v>
      </c>
      <c r="C197" s="55"/>
      <c r="D197" s="56" t="s">
        <v>527</v>
      </c>
      <c r="E197" s="56" t="s">
        <v>528</v>
      </c>
      <c r="F197" s="55" t="s">
        <v>293</v>
      </c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8">
        <f>SUM(B197:C201)</f>
        <v>9</v>
      </c>
    </row>
    <row r="203" spans="1:7" x14ac:dyDescent="0.3">
      <c r="A203" s="452" t="s">
        <v>249</v>
      </c>
      <c r="B203" s="453"/>
      <c r="C203" s="454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6</v>
      </c>
    </row>
    <row r="211" spans="1:6" x14ac:dyDescent="0.3">
      <c r="A211" s="452" t="s">
        <v>249</v>
      </c>
      <c r="B211" s="453"/>
      <c r="C211" s="454"/>
      <c r="D211" s="17">
        <f>D210/(COUNT(B206:C209)*2)</f>
        <v>1</v>
      </c>
    </row>
    <row r="213" spans="1:6" ht="18" x14ac:dyDescent="0.35">
      <c r="A213" s="37" t="s">
        <v>401</v>
      </c>
      <c r="B213" s="36"/>
      <c r="C213" s="36"/>
      <c r="D213" s="87">
        <v>0.75</v>
      </c>
      <c r="E213" s="322" t="e">
        <f>COUNTIF(#REF!,"ok")</f>
        <v>#REF!</v>
      </c>
      <c r="F213" s="322">
        <f>COUNTA(#REF!)</f>
        <v>1</v>
      </c>
    </row>
    <row r="214" spans="1:6" ht="22.5" x14ac:dyDescent="0.3">
      <c r="A214" s="19" t="s">
        <v>402</v>
      </c>
      <c r="B214" s="20"/>
      <c r="C214" s="21"/>
      <c r="D214" s="22">
        <f>SUM(D210,D202,D193,D185,D177,D79,D68,D33,D22,D134,D165,D149,D118,D100,D42,D58)</f>
        <v>187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0.7923728813559322</v>
      </c>
    </row>
  </sheetData>
  <sheetProtection algorithmName="SHA-512" hashValue="fadfZ5P8P7TuED4mb1sQdFZX1NngS1IGPvS6giRnaTV0vszz3UUnZvFkWTlsbzpmzK9nm3Lzkyouzfe0OfWG+w==" saltValue="lW7VmyrwYUUw+16P0KfWcg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25" zoomScale="70" zoomScaleNormal="100" zoomScaleSheetLayoutView="70" workbookViewId="0">
      <selection activeCell="A139" sqref="A13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41"/>
      <c r="E2" s="341"/>
      <c r="F2" s="93"/>
      <c r="G2" s="93"/>
    </row>
    <row r="3" spans="1:7" ht="22.5" x14ac:dyDescent="0.45">
      <c r="A3" s="92"/>
      <c r="B3" s="90">
        <v>2</v>
      </c>
      <c r="C3" s="91">
        <v>2</v>
      </c>
      <c r="D3" s="341"/>
      <c r="E3" s="341"/>
      <c r="F3" s="93"/>
      <c r="G3" s="93"/>
    </row>
    <row r="4" spans="1:7" ht="22.5" x14ac:dyDescent="0.45">
      <c r="A4" s="92"/>
      <c r="B4" s="90"/>
      <c r="C4" s="91" t="s">
        <v>30</v>
      </c>
      <c r="D4" s="341"/>
      <c r="E4" s="341"/>
      <c r="F4" s="93"/>
      <c r="G4" s="93"/>
    </row>
    <row r="5" spans="1:7" ht="22.5" x14ac:dyDescent="0.45">
      <c r="A5" s="92"/>
      <c r="B5" s="90"/>
      <c r="C5" s="90"/>
      <c r="D5" s="341"/>
      <c r="E5" s="341"/>
      <c r="F5" s="93"/>
      <c r="G5" s="93"/>
    </row>
    <row r="6" spans="1:7" ht="22.5" x14ac:dyDescent="0.45">
      <c r="A6" s="92"/>
      <c r="B6" s="90"/>
      <c r="C6" s="90"/>
      <c r="D6" s="341"/>
      <c r="E6" s="341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 xml:space="preserve">UHD CM HOUMET ESSOUK 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 t="s">
        <v>466</v>
      </c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 t="s">
        <v>467</v>
      </c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>
        <v>43790</v>
      </c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0.80847953216374269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43790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1"/>
      <c r="B19" s="282"/>
      <c r="C19" s="282"/>
      <c r="D19" s="282"/>
      <c r="E19" s="345"/>
      <c r="F19" s="345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63" x14ac:dyDescent="0.4">
      <c r="A21" s="103" t="s">
        <v>9</v>
      </c>
      <c r="B21" s="104">
        <v>1</v>
      </c>
      <c r="C21" s="104"/>
      <c r="D21" s="105" t="s">
        <v>645</v>
      </c>
      <c r="E21" s="105" t="s">
        <v>609</v>
      </c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138.75" customHeight="1" x14ac:dyDescent="0.4">
      <c r="A23" s="103" t="s">
        <v>76</v>
      </c>
      <c r="B23" s="104">
        <v>0</v>
      </c>
      <c r="C23" s="104"/>
      <c r="D23" s="105" t="s">
        <v>646</v>
      </c>
      <c r="E23" s="105" t="s">
        <v>633</v>
      </c>
      <c r="F23" s="105"/>
      <c r="G23" s="96"/>
    </row>
    <row r="24" spans="1:8" ht="21" x14ac:dyDescent="0.4">
      <c r="A24" s="107" t="s">
        <v>410</v>
      </c>
      <c r="B24" s="104">
        <v>2</v>
      </c>
      <c r="C24" s="104"/>
      <c r="D24" s="105"/>
      <c r="E24" s="106"/>
      <c r="F24" s="105"/>
      <c r="G24" s="96"/>
    </row>
    <row r="25" spans="1:8" ht="84" x14ac:dyDescent="0.4">
      <c r="A25" s="107" t="s">
        <v>360</v>
      </c>
      <c r="B25" s="104">
        <v>1</v>
      </c>
      <c r="C25" s="104"/>
      <c r="D25" s="105" t="s">
        <v>606</v>
      </c>
      <c r="E25" s="105" t="s">
        <v>607</v>
      </c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4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0.5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411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05" x14ac:dyDescent="0.4">
      <c r="A35" s="186" t="s">
        <v>453</v>
      </c>
      <c r="B35" s="104">
        <v>0</v>
      </c>
      <c r="C35" s="118">
        <f>IF(B35=0, -10, "0")</f>
        <v>-10</v>
      </c>
      <c r="D35" s="105" t="s">
        <v>634</v>
      </c>
      <c r="E35" s="105" t="s">
        <v>608</v>
      </c>
      <c r="F35" s="105"/>
      <c r="G35" s="96"/>
    </row>
    <row r="36" spans="1:7" ht="22.5" x14ac:dyDescent="0.4">
      <c r="A36" s="306" t="s">
        <v>379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382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387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401</v>
      </c>
      <c r="B43" s="321" t="str">
        <f>IF(D43=1, 2, IF(AND(D43&lt;1,D43&gt;0), 1, IF(D43=0,"0","NA")))</f>
        <v>NA</v>
      </c>
      <c r="C43" s="104"/>
      <c r="D43" s="318" t="str">
        <f>IFERROR(E43/F43,"N.A")</f>
        <v>N.A</v>
      </c>
      <c r="E43" s="320">
        <f>COUNTIF('A3 Exploitation'!F21:F42,"ok")</f>
        <v>0</v>
      </c>
      <c r="F43" s="320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0.46153846153846156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3" t="s">
        <v>36</v>
      </c>
      <c r="B47" s="124"/>
      <c r="C47" s="125"/>
      <c r="D47" s="126">
        <f>SUM(D44,D26)</f>
        <v>16</v>
      </c>
      <c r="E47" s="90"/>
      <c r="F47" s="96"/>
      <c r="G47" s="96"/>
    </row>
    <row r="48" spans="1:7" ht="22.5" x14ac:dyDescent="0.45">
      <c r="A48" s="343" t="s">
        <v>166</v>
      </c>
      <c r="B48" s="124"/>
      <c r="C48" s="125"/>
      <c r="D48" s="127">
        <f>D47/(COUNT(B30:C37,B21:C25,B39:C43)*2)</f>
        <v>0.47058823529411764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43790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1"/>
      <c r="B54" s="282"/>
      <c r="C54" s="282"/>
      <c r="D54" s="282"/>
      <c r="E54" s="345"/>
      <c r="F54" s="345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6" t="s">
        <v>419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412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413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414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383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386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397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419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384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385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383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415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375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454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374</v>
      </c>
      <c r="B110" s="438"/>
      <c r="C110" s="438"/>
      <c r="D110" s="438"/>
      <c r="E110" s="438"/>
      <c r="F110" s="438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454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2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2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21" x14ac:dyDescent="0.4">
      <c r="A122" s="107" t="s">
        <v>361</v>
      </c>
      <c r="B122" s="251" t="s">
        <v>30</v>
      </c>
      <c r="C122" s="137"/>
      <c r="D122" s="144"/>
      <c r="E122" s="106"/>
      <c r="F122" s="208"/>
      <c r="G122" s="96"/>
    </row>
    <row r="123" spans="1:7" ht="21" x14ac:dyDescent="0.4">
      <c r="A123" s="151" t="s">
        <v>362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1" x14ac:dyDescent="0.4">
      <c r="A126" s="107" t="s">
        <v>387</v>
      </c>
      <c r="B126" s="251" t="s">
        <v>30</v>
      </c>
      <c r="C126" s="137"/>
      <c r="D126" s="144"/>
      <c r="E126" s="106"/>
      <c r="F126" s="208"/>
      <c r="G126" s="96"/>
    </row>
    <row r="127" spans="1:7" ht="21" x14ac:dyDescent="0.4">
      <c r="A127" s="151" t="s">
        <v>401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20">
        <f>COUNTIF('A3 Exploitation'!F56:F126,"ok")</f>
        <v>0</v>
      </c>
      <c r="F127" s="320">
        <f>COUNTA('A3 Exploitation'!F56:F126)</f>
        <v>0</v>
      </c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403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7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7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32" t="s">
        <v>440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84" x14ac:dyDescent="0.4">
      <c r="A139" s="107" t="s">
        <v>327</v>
      </c>
      <c r="B139" s="104">
        <v>1</v>
      </c>
      <c r="C139" s="107"/>
      <c r="D139" s="107" t="s">
        <v>662</v>
      </c>
      <c r="E139" s="107" t="s">
        <v>663</v>
      </c>
      <c r="F139" s="208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356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6"/>
    </row>
    <row r="146" spans="1:7" ht="21" x14ac:dyDescent="0.4">
      <c r="A146" s="107" t="s">
        <v>400</v>
      </c>
      <c r="B146" s="251">
        <v>2</v>
      </c>
      <c r="C146" s="107"/>
      <c r="D146" s="107"/>
      <c r="E146" s="107"/>
      <c r="F146" s="208"/>
      <c r="G146" s="96"/>
    </row>
    <row r="147" spans="1:7" ht="21" x14ac:dyDescent="0.4">
      <c r="A147" s="107" t="s">
        <v>388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363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84" x14ac:dyDescent="0.4">
      <c r="A151" s="107" t="s">
        <v>331</v>
      </c>
      <c r="B151" s="251">
        <v>1</v>
      </c>
      <c r="C151" s="107"/>
      <c r="D151" s="107" t="s">
        <v>593</v>
      </c>
      <c r="E151" s="107" t="s">
        <v>496</v>
      </c>
      <c r="F151" s="208"/>
      <c r="G151" s="96"/>
    </row>
    <row r="152" spans="1:7" ht="21" x14ac:dyDescent="0.4">
      <c r="A152" s="223" t="s">
        <v>357</v>
      </c>
      <c r="B152" s="251">
        <v>2</v>
      </c>
      <c r="C152" s="118" t="str">
        <f>IF(B152=0, -10, "0")</f>
        <v>0</v>
      </c>
      <c r="D152" s="107"/>
      <c r="E152" s="107"/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383</v>
      </c>
      <c r="B158" s="251">
        <v>2</v>
      </c>
      <c r="C158" s="165"/>
      <c r="D158" s="107"/>
      <c r="E158" s="107"/>
      <c r="F158" s="208"/>
      <c r="G158" s="96"/>
    </row>
    <row r="159" spans="1:7" ht="219" customHeight="1" x14ac:dyDescent="0.4">
      <c r="A159" s="194" t="s">
        <v>419</v>
      </c>
      <c r="B159" s="251">
        <v>0</v>
      </c>
      <c r="C159" s="118">
        <f>IF(B159=0, -10, "0")</f>
        <v>-10</v>
      </c>
      <c r="D159" s="107" t="s">
        <v>647</v>
      </c>
      <c r="E159" s="107" t="s">
        <v>635</v>
      </c>
      <c r="F159" s="208"/>
      <c r="G159" s="96"/>
    </row>
    <row r="160" spans="1:7" ht="42" x14ac:dyDescent="0.4">
      <c r="A160" s="139" t="s">
        <v>148</v>
      </c>
      <c r="B160" s="251">
        <v>2</v>
      </c>
      <c r="C160" s="107" t="str">
        <f>IF(B160=0, -5, "0")</f>
        <v>0</v>
      </c>
      <c r="D160" s="107"/>
      <c r="E160" s="107"/>
      <c r="F160" s="208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441</v>
      </c>
      <c r="B162" s="432"/>
      <c r="C162" s="432"/>
      <c r="D162" s="432"/>
      <c r="E162" s="432"/>
      <c r="F162" s="432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63" x14ac:dyDescent="0.4">
      <c r="A164" s="107" t="s">
        <v>333</v>
      </c>
      <c r="B164" s="104">
        <v>1</v>
      </c>
      <c r="C164" s="107"/>
      <c r="D164" s="107" t="s">
        <v>602</v>
      </c>
      <c r="E164" s="105" t="s">
        <v>603</v>
      </c>
      <c r="F164" s="208"/>
      <c r="G164" s="96"/>
    </row>
    <row r="165" spans="1:7" ht="22.5" x14ac:dyDescent="0.4">
      <c r="A165" s="333" t="s">
        <v>380</v>
      </c>
      <c r="B165" s="104">
        <v>2</v>
      </c>
      <c r="C165" s="118" t="str">
        <f>IF(B165=0, -10, "0")</f>
        <v>0</v>
      </c>
      <c r="D165" s="107"/>
      <c r="E165" s="106"/>
      <c r="F165" s="208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8"/>
      <c r="G166" s="96"/>
    </row>
    <row r="167" spans="1:7" ht="21" x14ac:dyDescent="0.4">
      <c r="A167" s="233" t="s">
        <v>364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105" x14ac:dyDescent="0.4">
      <c r="A168" s="107" t="s">
        <v>389</v>
      </c>
      <c r="B168" s="104">
        <v>1</v>
      </c>
      <c r="C168" s="107"/>
      <c r="D168" s="489" t="s">
        <v>648</v>
      </c>
      <c r="E168" s="141" t="s">
        <v>594</v>
      </c>
      <c r="F168" s="208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390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355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8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8"/>
      <c r="G177" s="96"/>
    </row>
    <row r="178" spans="1:7" ht="21" x14ac:dyDescent="0.4">
      <c r="A178" s="107" t="s">
        <v>376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416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387</v>
      </c>
      <c r="B180" s="104">
        <v>2</v>
      </c>
      <c r="C180" s="107"/>
      <c r="D180" s="107"/>
      <c r="E180" s="107"/>
      <c r="F180" s="208"/>
      <c r="G180" s="96"/>
    </row>
    <row r="181" spans="1:7" ht="21" x14ac:dyDescent="0.4">
      <c r="A181" s="107" t="s">
        <v>401</v>
      </c>
      <c r="B181" s="104">
        <f>IF(D181=1, 2, IF(AND(D181&lt;1,D181&gt;0), 1, IF(D181=0,"0","NA")))</f>
        <v>2</v>
      </c>
      <c r="C181" s="103"/>
      <c r="D181" s="318">
        <f>IFERROR(E181/F181,"N.A")</f>
        <v>1</v>
      </c>
      <c r="E181" s="320">
        <f>COUNTIF('A3 Exploitation'!F138:F180,"ok")</f>
        <v>1</v>
      </c>
      <c r="F181" s="320">
        <f>COUNTA('A3 Exploitation'!F138:F180)</f>
        <v>1</v>
      </c>
      <c r="G181" s="96"/>
    </row>
    <row r="182" spans="1:7" ht="22.5" x14ac:dyDescent="0.4">
      <c r="A182" s="230" t="s">
        <v>417</v>
      </c>
      <c r="B182" s="435"/>
      <c r="C182" s="436"/>
      <c r="D182" s="242">
        <f>SUM(B145:C160,B174:C181,B163:C171,B138:C142)</f>
        <v>58</v>
      </c>
      <c r="E182" s="90"/>
      <c r="F182" s="96"/>
      <c r="G182" s="96"/>
    </row>
    <row r="183" spans="1:7" ht="22.5" x14ac:dyDescent="0.4">
      <c r="A183" s="230" t="s">
        <v>418</v>
      </c>
      <c r="B183" s="218"/>
      <c r="C183" s="219"/>
      <c r="D183" s="220">
        <f>D182/(COUNT(B138:C142,B145:C160,B163:C171,B174:C181)*2)</f>
        <v>0.76315789473684215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43790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1"/>
      <c r="B189" s="282"/>
      <c r="C189" s="282"/>
      <c r="D189" s="282"/>
      <c r="E189" s="345"/>
      <c r="F189" s="345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365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9" t="s">
        <v>419</v>
      </c>
      <c r="B207" s="104">
        <v>2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356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355" t="s">
        <v>391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7" t="s">
        <v>392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377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147.75" x14ac:dyDescent="0.45">
      <c r="A215" s="183" t="s">
        <v>132</v>
      </c>
      <c r="B215" s="104">
        <v>0</v>
      </c>
      <c r="C215" s="118">
        <f>IF(B215=0, -10, "0")</f>
        <v>-10</v>
      </c>
      <c r="D215" s="354" t="s">
        <v>589</v>
      </c>
      <c r="E215" s="105" t="s">
        <v>636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383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405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28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0.66666666666666663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364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455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105" x14ac:dyDescent="0.4">
      <c r="A230" s="162" t="s">
        <v>116</v>
      </c>
      <c r="B230" s="104">
        <v>1</v>
      </c>
      <c r="C230" s="118"/>
      <c r="D230" s="487" t="s">
        <v>649</v>
      </c>
      <c r="E230" s="141" t="s">
        <v>592</v>
      </c>
      <c r="F230" s="105"/>
      <c r="G230" s="96"/>
    </row>
    <row r="231" spans="1:7" ht="22.5" x14ac:dyDescent="0.45">
      <c r="A231" s="335" t="s">
        <v>393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2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361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362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387</v>
      </c>
      <c r="B239" s="104">
        <v>2</v>
      </c>
      <c r="C239" s="165"/>
      <c r="D239" s="105"/>
      <c r="E239" s="105"/>
      <c r="F239" s="105"/>
      <c r="G239" s="96"/>
    </row>
    <row r="240" spans="1:7" ht="21" x14ac:dyDescent="0.4">
      <c r="A240" s="107" t="s">
        <v>401</v>
      </c>
      <c r="B240" s="104">
        <f>IF(D240=1, 2, IF(AND(D240&lt;1,D240&gt;0), 1, IF(D240=0,"0","NA")))</f>
        <v>1</v>
      </c>
      <c r="C240" s="137"/>
      <c r="D240" s="318">
        <f>IFERROR(E240/F240,"N.A")</f>
        <v>0.66666666666666663</v>
      </c>
      <c r="E240" s="320">
        <f>COUNTIF('A3 Exploitation'!F191:F239,"ok")</f>
        <v>2</v>
      </c>
      <c r="F240" s="320">
        <f>COUNTA('A3 Exploitation'!F191:F239)</f>
        <v>3</v>
      </c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3" t="s">
        <v>420</v>
      </c>
      <c r="B244" s="152"/>
      <c r="C244" s="153"/>
      <c r="D244" s="126">
        <f>SUM(D241,D199,D223)</f>
        <v>66</v>
      </c>
      <c r="E244" s="90"/>
      <c r="F244" s="96"/>
      <c r="G244" s="96"/>
    </row>
    <row r="245" spans="1:7" ht="22.5" x14ac:dyDescent="0.45">
      <c r="A245" s="343" t="s">
        <v>421</v>
      </c>
      <c r="B245" s="152"/>
      <c r="C245" s="153"/>
      <c r="D245" s="127">
        <f>D244/(COUNT(B227:C231,B191:C198,B203:C222,B233:C240)*2)</f>
        <v>0.80487804878048785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43790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1"/>
      <c r="B251" s="282"/>
      <c r="C251" s="282"/>
      <c r="D251" s="282"/>
      <c r="E251" s="345"/>
      <c r="F251" s="345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370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0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93.75" customHeight="1" x14ac:dyDescent="0.4">
      <c r="A265" s="103" t="s">
        <v>80</v>
      </c>
      <c r="B265" s="104">
        <v>1</v>
      </c>
      <c r="C265" s="104"/>
      <c r="D265" s="141" t="s">
        <v>637</v>
      </c>
      <c r="E265" s="105" t="s">
        <v>638</v>
      </c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375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45" x14ac:dyDescent="0.4">
      <c r="A272" s="229" t="s">
        <v>419</v>
      </c>
      <c r="B272" s="104">
        <v>2</v>
      </c>
      <c r="C272" s="118" t="str">
        <f>IF(B272=0, -10, "0")</f>
        <v>0</v>
      </c>
      <c r="D272" s="156"/>
      <c r="E272" s="105"/>
      <c r="F272" s="105"/>
      <c r="G272" s="96"/>
    </row>
    <row r="273" spans="1:7" ht="21" x14ac:dyDescent="0.4">
      <c r="A273" s="167" t="s">
        <v>378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21" x14ac:dyDescent="0.4">
      <c r="A274" s="103" t="s">
        <v>116</v>
      </c>
      <c r="B274" s="104">
        <v>2</v>
      </c>
      <c r="C274" s="104"/>
      <c r="D274" s="210"/>
      <c r="E274" s="105"/>
      <c r="F274" s="105"/>
      <c r="G274" s="96"/>
    </row>
    <row r="275" spans="1:7" ht="126.75" customHeight="1" x14ac:dyDescent="0.4">
      <c r="A275" s="167" t="s">
        <v>358</v>
      </c>
      <c r="B275" s="104">
        <v>1</v>
      </c>
      <c r="C275" s="140" t="str">
        <f>IF(B275=0, -10, "0")</f>
        <v>0</v>
      </c>
      <c r="D275" s="210" t="s">
        <v>588</v>
      </c>
      <c r="E275" s="105" t="s">
        <v>587</v>
      </c>
      <c r="F275" s="105"/>
      <c r="G275" s="96"/>
    </row>
    <row r="276" spans="1:7" ht="21" x14ac:dyDescent="0.4">
      <c r="A276" s="167" t="s">
        <v>359</v>
      </c>
      <c r="B276" s="104">
        <v>2</v>
      </c>
      <c r="C276" s="140" t="str">
        <f>IF(B276=0, -10, "0")</f>
        <v>0</v>
      </c>
      <c r="D276" s="210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383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405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456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361</v>
      </c>
      <c r="B290" s="104">
        <v>2</v>
      </c>
      <c r="C290" s="104"/>
      <c r="D290" s="166"/>
      <c r="E290" s="106"/>
      <c r="F290" s="105"/>
      <c r="G290" s="96"/>
    </row>
    <row r="291" spans="1:7" ht="21" x14ac:dyDescent="0.4">
      <c r="A291" s="130" t="s">
        <v>362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387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401</v>
      </c>
      <c r="B295" s="104">
        <f>IF(D295=1, 2, IF(AND(D295&lt;1,D295&gt;0), 1, IF(D295=0,"0","NA")))</f>
        <v>2</v>
      </c>
      <c r="C295" s="104"/>
      <c r="D295" s="318">
        <f>IFERROR(E295/F295,"N.A")</f>
        <v>1</v>
      </c>
      <c r="E295" s="320">
        <f>COUNTIF('A3 Exploitation'!F253:F294,"ok")</f>
        <v>2</v>
      </c>
      <c r="F295" s="320">
        <f>COUNTA('A3 Exploitation'!F253:F294)</f>
        <v>2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0.9642857142857143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3" t="s">
        <v>422</v>
      </c>
      <c r="B299" s="152"/>
      <c r="C299" s="153"/>
      <c r="D299" s="126">
        <f>SUM(D261,D296)</f>
        <v>70</v>
      </c>
      <c r="E299" s="90"/>
      <c r="F299" s="96"/>
      <c r="G299" s="96"/>
    </row>
    <row r="300" spans="1:7" ht="22.5" x14ac:dyDescent="0.45">
      <c r="A300" s="343" t="s">
        <v>423</v>
      </c>
      <c r="B300" s="152"/>
      <c r="C300" s="153"/>
      <c r="D300" s="127">
        <f>D299/(COUNT(B253:C260,B265:C285,B288:C295)*2)</f>
        <v>0.97222222222222221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43790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1"/>
      <c r="B306" s="282"/>
      <c r="C306" s="282"/>
      <c r="D306" s="282"/>
      <c r="E306" s="345"/>
      <c r="F306" s="345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84" x14ac:dyDescent="0.4">
      <c r="A311" s="130" t="s">
        <v>118</v>
      </c>
      <c r="B311" s="104">
        <v>1</v>
      </c>
      <c r="C311" s="104"/>
      <c r="D311" s="105" t="s">
        <v>650</v>
      </c>
      <c r="E311" s="105" t="s">
        <v>574</v>
      </c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84" x14ac:dyDescent="0.4">
      <c r="A313" s="130" t="s">
        <v>119</v>
      </c>
      <c r="B313" s="104">
        <v>1</v>
      </c>
      <c r="C313" s="104"/>
      <c r="D313" s="105" t="s">
        <v>575</v>
      </c>
      <c r="E313" s="105" t="s">
        <v>576</v>
      </c>
      <c r="F313" s="105"/>
      <c r="G313" s="96"/>
    </row>
    <row r="314" spans="1:7" ht="21" x14ac:dyDescent="0.4">
      <c r="A314" s="167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14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0.875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84" x14ac:dyDescent="0.4">
      <c r="A320" s="103" t="s">
        <v>143</v>
      </c>
      <c r="B320" s="104">
        <v>1</v>
      </c>
      <c r="C320" s="118"/>
      <c r="D320" s="141" t="s">
        <v>651</v>
      </c>
      <c r="E320" s="105" t="s">
        <v>652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>
        <v>2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105" x14ac:dyDescent="0.4">
      <c r="A324" s="229" t="s">
        <v>419</v>
      </c>
      <c r="B324" s="104">
        <v>0</v>
      </c>
      <c r="C324" s="118">
        <f>IF(B324=0, -10, "0")</f>
        <v>-10</v>
      </c>
      <c r="D324" s="156" t="s">
        <v>569</v>
      </c>
      <c r="E324" s="105" t="s">
        <v>653</v>
      </c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6"/>
      <c r="E325" s="106"/>
      <c r="F325" s="105"/>
      <c r="G325" s="96"/>
    </row>
    <row r="326" spans="1:7" ht="63" x14ac:dyDescent="0.4">
      <c r="A326" s="103" t="s">
        <v>140</v>
      </c>
      <c r="B326" s="104">
        <v>0</v>
      </c>
      <c r="C326" s="104"/>
      <c r="D326" s="105" t="s">
        <v>561</v>
      </c>
      <c r="E326" s="105" t="s">
        <v>474</v>
      </c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394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3" t="s">
        <v>346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63" x14ac:dyDescent="0.4">
      <c r="A332" s="172" t="s">
        <v>58</v>
      </c>
      <c r="B332" s="104">
        <v>0</v>
      </c>
      <c r="C332" s="118">
        <f>IF(B332=0, -10, "0")</f>
        <v>-10</v>
      </c>
      <c r="D332" s="171" t="s">
        <v>566</v>
      </c>
      <c r="E332" s="105" t="s">
        <v>567</v>
      </c>
      <c r="F332" s="105"/>
      <c r="G332" s="96"/>
    </row>
    <row r="333" spans="1:7" ht="19.5" customHeight="1" x14ac:dyDescent="0.45">
      <c r="A333" s="228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>
        <v>2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383</v>
      </c>
      <c r="B336" s="104">
        <v>2</v>
      </c>
      <c r="C336" s="165"/>
      <c r="D336" s="105"/>
      <c r="E336" s="106"/>
      <c r="F336" s="105"/>
      <c r="G336" s="96"/>
    </row>
    <row r="337" spans="1:7" ht="42" x14ac:dyDescent="0.4">
      <c r="A337" s="103" t="s">
        <v>366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0" t="s">
        <v>405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0.26190476190476192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63" x14ac:dyDescent="0.4">
      <c r="A343" s="103" t="s">
        <v>151</v>
      </c>
      <c r="B343" s="104">
        <v>1</v>
      </c>
      <c r="C343" s="104"/>
      <c r="D343" s="115" t="s">
        <v>577</v>
      </c>
      <c r="E343" s="105" t="s">
        <v>578</v>
      </c>
      <c r="F343" s="105"/>
      <c r="G343" s="96"/>
    </row>
    <row r="344" spans="1:7" ht="22.5" x14ac:dyDescent="0.4">
      <c r="A344" s="172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375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21" x14ac:dyDescent="0.4">
      <c r="A346" s="173" t="s">
        <v>367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63" x14ac:dyDescent="0.4">
      <c r="A348" s="103" t="s">
        <v>212</v>
      </c>
      <c r="B348" s="104">
        <v>1</v>
      </c>
      <c r="C348" s="104"/>
      <c r="D348" s="174" t="s">
        <v>560</v>
      </c>
      <c r="E348" s="105" t="s">
        <v>654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379</v>
      </c>
      <c r="B350" s="104">
        <v>2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>
        <v>2</v>
      </c>
      <c r="C354" s="240"/>
      <c r="D354" s="240"/>
      <c r="E354" s="240"/>
      <c r="F354" s="105"/>
      <c r="G354" s="96"/>
    </row>
    <row r="355" spans="1:7" ht="63" x14ac:dyDescent="0.4">
      <c r="A355" s="107" t="s">
        <v>296</v>
      </c>
      <c r="B355" s="104">
        <v>0</v>
      </c>
      <c r="C355" s="175"/>
      <c r="D355" s="131" t="s">
        <v>579</v>
      </c>
      <c r="E355" s="131" t="s">
        <v>580</v>
      </c>
      <c r="F355" s="105"/>
      <c r="G355" s="96"/>
    </row>
    <row r="356" spans="1:7" ht="21" x14ac:dyDescent="0.4">
      <c r="A356" s="107" t="s">
        <v>361</v>
      </c>
      <c r="B356" s="104">
        <v>2</v>
      </c>
      <c r="C356" s="104"/>
      <c r="D356" s="166"/>
      <c r="E356" s="106"/>
      <c r="F356" s="105"/>
      <c r="G356" s="96"/>
    </row>
    <row r="357" spans="1:7" ht="63" x14ac:dyDescent="0.4">
      <c r="A357" s="151" t="s">
        <v>362</v>
      </c>
      <c r="B357" s="104">
        <v>0</v>
      </c>
      <c r="C357" s="104"/>
      <c r="D357" s="131" t="s">
        <v>564</v>
      </c>
      <c r="E357" s="105" t="s">
        <v>565</v>
      </c>
      <c r="F357" s="105"/>
      <c r="G357" s="96"/>
    </row>
    <row r="358" spans="1:7" ht="105" x14ac:dyDescent="0.4">
      <c r="A358" s="139" t="s">
        <v>311</v>
      </c>
      <c r="B358" s="104">
        <v>0</v>
      </c>
      <c r="C358" s="104">
        <f>IF(B358=0, -5, "0")</f>
        <v>-5</v>
      </c>
      <c r="D358" s="131" t="s">
        <v>562</v>
      </c>
      <c r="E358" s="105" t="s">
        <v>563</v>
      </c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395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8">
        <f>IFERROR(E361/F361,"N.A")</f>
        <v>0.6</v>
      </c>
      <c r="E361" s="320">
        <f>COUNTIF('A3 Exploitation'!F308:F360,"ok")</f>
        <v>3</v>
      </c>
      <c r="F361" s="320">
        <f>COUNTA('A3 Exploitation'!F308:F360)</f>
        <v>5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18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0.52941176470588236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3" t="s">
        <v>424</v>
      </c>
      <c r="B365" s="152"/>
      <c r="C365" s="153"/>
      <c r="D365" s="126">
        <f>SUM(D362,D316,D339)</f>
        <v>43</v>
      </c>
      <c r="E365" s="90"/>
      <c r="F365" s="96"/>
      <c r="G365" s="96"/>
    </row>
    <row r="366" spans="1:7" ht="22.5" x14ac:dyDescent="0.45">
      <c r="A366" s="176" t="s">
        <v>425</v>
      </c>
      <c r="B366" s="177"/>
      <c r="C366" s="178"/>
      <c r="D366" s="179">
        <f>D365/(COUNT(B320:C338,B343:C351,B308:C315,B354:C361)*2)</f>
        <v>0.46739130434782611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43790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1"/>
      <c r="B372" s="282"/>
      <c r="C372" s="282"/>
      <c r="D372" s="282"/>
      <c r="E372" s="345"/>
      <c r="F372" s="345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348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354</v>
      </c>
      <c r="B389" s="104">
        <v>2</v>
      </c>
      <c r="C389" s="104"/>
      <c r="D389" s="90"/>
      <c r="E389" s="106"/>
      <c r="F389" s="105"/>
      <c r="G389" s="96"/>
    </row>
    <row r="390" spans="1:7" ht="42" x14ac:dyDescent="0.4">
      <c r="A390" s="103" t="s">
        <v>152</v>
      </c>
      <c r="B390" s="104">
        <v>1</v>
      </c>
      <c r="C390" s="104"/>
      <c r="D390" s="155" t="s">
        <v>601</v>
      </c>
      <c r="E390" s="105" t="s">
        <v>582</v>
      </c>
      <c r="F390" s="105"/>
      <c r="G390" s="96"/>
    </row>
    <row r="391" spans="1:7" ht="22.5" x14ac:dyDescent="0.4">
      <c r="A391" s="172" t="s">
        <v>318</v>
      </c>
      <c r="B391" s="104" t="s">
        <v>30</v>
      </c>
      <c r="C391" s="118" t="str">
        <f>IF(B391=0, -10, "0")</f>
        <v>0</v>
      </c>
      <c r="D391" s="185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5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5"/>
      <c r="E393" s="106"/>
      <c r="F393" s="105"/>
      <c r="G393" s="96"/>
    </row>
    <row r="394" spans="1:7" ht="22.5" x14ac:dyDescent="0.45">
      <c r="A394" s="183" t="s">
        <v>7</v>
      </c>
      <c r="B394" s="104">
        <v>2</v>
      </c>
      <c r="C394" s="118" t="str">
        <f>IF(B394=0, -10, "0")</f>
        <v>0</v>
      </c>
      <c r="D394" s="155"/>
      <c r="E394" s="106"/>
      <c r="F394" s="105"/>
      <c r="G394" s="96"/>
    </row>
    <row r="395" spans="1:7" ht="147" x14ac:dyDescent="0.4">
      <c r="A395" s="172" t="s">
        <v>375</v>
      </c>
      <c r="B395" s="104">
        <v>0</v>
      </c>
      <c r="C395" s="118">
        <f>IF(B395=0, -10, "0")</f>
        <v>-10</v>
      </c>
      <c r="D395" s="147" t="s">
        <v>655</v>
      </c>
      <c r="E395" s="105" t="s">
        <v>583</v>
      </c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67.5" x14ac:dyDescent="0.4">
      <c r="A397" s="186" t="s">
        <v>456</v>
      </c>
      <c r="B397" s="104">
        <v>2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7"/>
      <c r="D400" s="156"/>
      <c r="E400" s="105"/>
      <c r="F400" s="105"/>
      <c r="G400" s="96"/>
    </row>
    <row r="401" spans="1:7" ht="21" x14ac:dyDescent="0.4">
      <c r="A401" s="103" t="s">
        <v>396</v>
      </c>
      <c r="B401" s="104">
        <v>2</v>
      </c>
      <c r="C401" s="104"/>
      <c r="D401" s="155"/>
      <c r="E401" s="106"/>
      <c r="F401" s="105"/>
      <c r="G401" s="96"/>
    </row>
    <row r="402" spans="1:7" ht="22.5" x14ac:dyDescent="0.4">
      <c r="A402" s="172" t="s">
        <v>132</v>
      </c>
      <c r="B402" s="104">
        <v>2</v>
      </c>
      <c r="C402" s="118" t="str">
        <f>IF(B402=0, -10, "0")</f>
        <v>0</v>
      </c>
      <c r="D402" s="155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383</v>
      </c>
      <c r="B406" s="104">
        <v>2</v>
      </c>
      <c r="C406" s="165"/>
      <c r="D406" s="155"/>
      <c r="E406" s="106"/>
      <c r="F406" s="105"/>
      <c r="G406" s="96"/>
    </row>
    <row r="407" spans="1:7" ht="84" x14ac:dyDescent="0.4">
      <c r="A407" s="103" t="s">
        <v>148</v>
      </c>
      <c r="B407" s="104">
        <v>1</v>
      </c>
      <c r="C407" s="104"/>
      <c r="D407" s="155" t="s">
        <v>584</v>
      </c>
      <c r="E407" s="105" t="s">
        <v>585</v>
      </c>
      <c r="F407" s="105"/>
      <c r="G407" s="96"/>
    </row>
    <row r="408" spans="1:7" ht="21" x14ac:dyDescent="0.4">
      <c r="A408" s="107" t="s">
        <v>349</v>
      </c>
      <c r="B408" s="104">
        <v>2</v>
      </c>
      <c r="C408" s="104"/>
      <c r="D408" s="188"/>
      <c r="E408" s="106"/>
      <c r="F408" s="105"/>
      <c r="G408" s="96"/>
    </row>
    <row r="409" spans="1:7" ht="21" x14ac:dyDescent="0.4">
      <c r="A409" s="160" t="s">
        <v>405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>
        <v>2</v>
      </c>
      <c r="C412" s="262"/>
      <c r="D412" s="262"/>
      <c r="E412" s="262"/>
      <c r="F412" s="105"/>
      <c r="G412" s="96"/>
    </row>
    <row r="413" spans="1:7" ht="21" x14ac:dyDescent="0.4">
      <c r="A413" s="148" t="s">
        <v>296</v>
      </c>
      <c r="B413" s="104">
        <v>2</v>
      </c>
      <c r="C413" s="251"/>
      <c r="D413" s="156"/>
      <c r="E413" s="254"/>
      <c r="F413" s="105"/>
      <c r="G413" s="96"/>
    </row>
    <row r="414" spans="1:7" ht="63" x14ac:dyDescent="0.4">
      <c r="A414" s="107" t="s">
        <v>361</v>
      </c>
      <c r="B414" s="104">
        <v>1</v>
      </c>
      <c r="C414" s="104"/>
      <c r="D414" s="155" t="s">
        <v>628</v>
      </c>
      <c r="E414" s="105" t="s">
        <v>629</v>
      </c>
      <c r="F414" s="105"/>
      <c r="G414" s="96"/>
    </row>
    <row r="415" spans="1:7" ht="21" x14ac:dyDescent="0.4">
      <c r="A415" s="151" t="s">
        <v>362</v>
      </c>
      <c r="B415" s="104">
        <v>2</v>
      </c>
      <c r="C415" s="104"/>
      <c r="D415" s="155"/>
      <c r="E415" s="106"/>
      <c r="F415" s="105"/>
      <c r="G415" s="96"/>
    </row>
    <row r="416" spans="1:7" ht="21" x14ac:dyDescent="0.4">
      <c r="A416" s="261" t="s">
        <v>395</v>
      </c>
      <c r="B416" s="104">
        <v>2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21" x14ac:dyDescent="0.4">
      <c r="A419" s="189" t="s">
        <v>426</v>
      </c>
      <c r="B419" s="104">
        <f>IF(D419=1, 2, IF(AND(D419&lt;1,D419&gt;0), 1, IF(D419=0,"0","NA")))</f>
        <v>1</v>
      </c>
      <c r="C419" s="104"/>
      <c r="D419" s="318">
        <f>IFERROR(E419/F419,"N.A")</f>
        <v>0.875</v>
      </c>
      <c r="E419" s="320">
        <f>COUNTIF('A3 Exploitation'!F374:F418,"ok")</f>
        <v>7</v>
      </c>
      <c r="F419" s="320">
        <f>COUNTA('A3 Exploitation'!F374:F418)</f>
        <v>8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38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0.6785714285714286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3" t="s">
        <v>427</v>
      </c>
      <c r="B423" s="152"/>
      <c r="C423" s="153"/>
      <c r="D423" s="126">
        <f>SUM(D420,D385)</f>
        <v>60</v>
      </c>
      <c r="E423" s="90"/>
      <c r="F423" s="96"/>
      <c r="G423" s="96"/>
    </row>
    <row r="424" spans="1:7" ht="22.5" x14ac:dyDescent="0.45">
      <c r="A424" s="343" t="s">
        <v>428</v>
      </c>
      <c r="B424" s="152"/>
      <c r="C424" s="153"/>
      <c r="D424" s="127">
        <f>D423/(COUNT(B374:C384,B389:C409,B412:C419)*2)</f>
        <v>0.76923076923076927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429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43790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1"/>
      <c r="B430" s="282"/>
      <c r="C430" s="282"/>
      <c r="D430" s="282"/>
      <c r="E430" s="345"/>
      <c r="F430" s="345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2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2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3" t="s">
        <v>350</v>
      </c>
      <c r="B447" s="104">
        <v>2</v>
      </c>
      <c r="C447" s="118" t="str">
        <f>IF(B447=0, -5, "0")</f>
        <v>0</v>
      </c>
      <c r="D447" s="193"/>
      <c r="E447" s="106"/>
      <c r="F447" s="105"/>
      <c r="G447" s="96"/>
    </row>
    <row r="448" spans="1:7" ht="22.5" x14ac:dyDescent="0.45">
      <c r="A448" s="173" t="s">
        <v>351</v>
      </c>
      <c r="B448" s="104">
        <v>2</v>
      </c>
      <c r="C448" s="140" t="str">
        <f>IF(B448=0, -5, "0")</f>
        <v>0</v>
      </c>
      <c r="D448" s="193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 t="s">
        <v>30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63" x14ac:dyDescent="0.4">
      <c r="A455" s="103" t="s">
        <v>148</v>
      </c>
      <c r="B455" s="104">
        <v>1</v>
      </c>
      <c r="C455" s="104"/>
      <c r="D455" s="105" t="s">
        <v>656</v>
      </c>
      <c r="E455" s="105" t="s">
        <v>600</v>
      </c>
      <c r="F455" s="105"/>
      <c r="G455" s="96"/>
    </row>
    <row r="456" spans="1:7" ht="21" x14ac:dyDescent="0.4">
      <c r="A456" s="160" t="s">
        <v>397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456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22.5" x14ac:dyDescent="0.4">
      <c r="A461" s="107" t="s">
        <v>296</v>
      </c>
      <c r="B461" s="104">
        <v>2</v>
      </c>
      <c r="C461" s="175"/>
      <c r="D461" s="195"/>
      <c r="E461" s="195"/>
      <c r="F461" s="105"/>
      <c r="G461" s="96"/>
    </row>
    <row r="462" spans="1:7" ht="21" x14ac:dyDescent="0.4">
      <c r="A462" s="151" t="s">
        <v>362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387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89" t="s">
        <v>401</v>
      </c>
      <c r="B466" s="104">
        <f>IF(D466=1, 2, IF(AND(D466&lt;1,D466&gt;0), 1, IF(D466=0,"0","NA")))</f>
        <v>2</v>
      </c>
      <c r="C466" s="104"/>
      <c r="D466" s="318">
        <f>IFERROR(E466/F466,"N.A")</f>
        <v>1</v>
      </c>
      <c r="E466" s="320">
        <f>COUNTIF('A3 Exploitation'!F432:F465,"ok")</f>
        <v>2</v>
      </c>
      <c r="F466" s="320">
        <f>COUNTA('A3 Exploitation'!F432:F465)</f>
        <v>2</v>
      </c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37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0.97368421052631582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3" t="s">
        <v>430</v>
      </c>
      <c r="B470" s="152"/>
      <c r="C470" s="153"/>
      <c r="D470" s="126">
        <f>SUM(D467,D440)</f>
        <v>53</v>
      </c>
      <c r="E470" s="90"/>
      <c r="F470" s="96"/>
      <c r="G470" s="96"/>
    </row>
    <row r="471" spans="1:7" ht="22.5" x14ac:dyDescent="0.45">
      <c r="A471" s="343" t="s">
        <v>431</v>
      </c>
      <c r="B471" s="152"/>
      <c r="C471" s="153"/>
      <c r="D471" s="127">
        <f>D470/(COUNT(B444:C457,B432:C439,B460:C466)*2)</f>
        <v>0.98148148148148151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404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0">
        <f>B11</f>
        <v>43790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3" t="s">
        <v>32</v>
      </c>
      <c r="C476" s="253" t="s">
        <v>31</v>
      </c>
      <c r="D476" s="406"/>
      <c r="E476" s="407"/>
      <c r="F476" s="407"/>
      <c r="G476" s="96"/>
    </row>
    <row r="477" spans="1:7" ht="22.5" x14ac:dyDescent="0.4">
      <c r="A477" s="281"/>
      <c r="B477" s="282"/>
      <c r="C477" s="282"/>
      <c r="D477" s="282"/>
      <c r="E477" s="345"/>
      <c r="F477" s="345"/>
      <c r="G477" s="96"/>
    </row>
    <row r="478" spans="1:7" ht="24.75" x14ac:dyDescent="0.4">
      <c r="A478" s="480" t="s">
        <v>52</v>
      </c>
      <c r="B478" s="480"/>
      <c r="C478" s="480"/>
      <c r="D478" s="480"/>
      <c r="E478" s="480"/>
      <c r="F478" s="480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352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42"/>
      <c r="C483" s="237"/>
      <c r="D483" s="237"/>
      <c r="E483" s="237"/>
      <c r="F483" s="237"/>
      <c r="G483" s="96"/>
    </row>
    <row r="484" spans="1:7" ht="30" customHeight="1" x14ac:dyDescent="0.5">
      <c r="A484" s="481" t="s">
        <v>442</v>
      </c>
      <c r="B484" s="482"/>
      <c r="C484" s="482"/>
      <c r="D484" s="482"/>
      <c r="E484" s="482"/>
      <c r="F484" s="482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353</v>
      </c>
      <c r="B487" s="104" t="s">
        <v>30</v>
      </c>
      <c r="C487" s="296"/>
      <c r="D487" s="296"/>
      <c r="E487" s="296"/>
      <c r="F487" s="105"/>
      <c r="G487" s="96"/>
    </row>
    <row r="488" spans="1:7" ht="42" x14ac:dyDescent="0.4">
      <c r="A488" s="336" t="s">
        <v>457</v>
      </c>
      <c r="B488" s="104" t="s">
        <v>30</v>
      </c>
      <c r="C488" s="118" t="str">
        <f>IF(B488=0, -5, "0")</f>
        <v>0</v>
      </c>
      <c r="D488" s="296"/>
      <c r="E488" s="296"/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392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397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42"/>
      <c r="C494" s="237"/>
      <c r="D494" s="237"/>
      <c r="E494" s="237"/>
      <c r="F494" s="237"/>
      <c r="G494" s="96"/>
    </row>
    <row r="495" spans="1:7" ht="39" customHeight="1" x14ac:dyDescent="0.5">
      <c r="A495" s="483" t="s">
        <v>23</v>
      </c>
      <c r="B495" s="484"/>
      <c r="C495" s="484"/>
      <c r="D495" s="484"/>
      <c r="E495" s="484"/>
      <c r="F495" s="485"/>
      <c r="G495" s="96"/>
    </row>
    <row r="496" spans="1:7" ht="2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21" x14ac:dyDescent="0.4">
      <c r="A497" s="163" t="s">
        <v>106</v>
      </c>
      <c r="B497" s="104" t="s">
        <v>30</v>
      </c>
      <c r="C497" s="224"/>
      <c r="D497" s="224"/>
      <c r="E497" s="224"/>
      <c r="F497" s="105"/>
      <c r="G497" s="96"/>
    </row>
    <row r="498" spans="1:7" ht="21" x14ac:dyDescent="0.4">
      <c r="A498" s="163" t="s">
        <v>353</v>
      </c>
      <c r="B498" s="104" t="s">
        <v>30</v>
      </c>
      <c r="C498" s="224"/>
      <c r="D498" s="224"/>
      <c r="E498" s="224"/>
      <c r="F498" s="105"/>
      <c r="G498" s="96"/>
    </row>
    <row r="499" spans="1:7" ht="22.5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22.5" x14ac:dyDescent="0.45">
      <c r="A500" s="312" t="s">
        <v>364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21" x14ac:dyDescent="0.4">
      <c r="A501" s="163" t="s">
        <v>335</v>
      </c>
      <c r="B501" s="104" t="s">
        <v>30</v>
      </c>
      <c r="C501" s="224"/>
      <c r="D501" s="224"/>
      <c r="E501" s="22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21" x14ac:dyDescent="0.4">
      <c r="A505" s="160" t="s">
        <v>397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7" t="s">
        <v>304</v>
      </c>
      <c r="B508" s="417"/>
      <c r="C508" s="417"/>
      <c r="D508" s="417"/>
      <c r="E508" s="417"/>
      <c r="F508" s="417"/>
      <c r="G508" s="96"/>
    </row>
    <row r="509" spans="1:7" ht="2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21" x14ac:dyDescent="0.4">
      <c r="A510" s="163" t="s">
        <v>355</v>
      </c>
      <c r="B510" s="104" t="s">
        <v>30</v>
      </c>
      <c r="C510" s="225"/>
      <c r="D510" s="224"/>
      <c r="E510" s="224"/>
      <c r="F510" s="105"/>
      <c r="G510" s="96"/>
    </row>
    <row r="511" spans="1:7" ht="2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22.5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387</v>
      </c>
      <c r="B514" s="104" t="s">
        <v>30</v>
      </c>
      <c r="C514" s="224"/>
      <c r="D514" s="247"/>
      <c r="E514" s="130"/>
      <c r="F514" s="105"/>
      <c r="G514" s="96"/>
    </row>
    <row r="515" spans="1:7" ht="21" x14ac:dyDescent="0.4">
      <c r="A515" s="103" t="s">
        <v>401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20">
        <f>COUNTIF('A3 Exploitation'!F479:F514,"ok")</f>
        <v>0</v>
      </c>
      <c r="F515" s="320">
        <f>COUNTA('A3 Exploitation'!F479:F514)</f>
        <v>0</v>
      </c>
      <c r="G515" s="96"/>
    </row>
    <row r="516" spans="1:7" ht="21" customHeight="1" x14ac:dyDescent="0.45">
      <c r="A516" s="315" t="s">
        <v>432</v>
      </c>
      <c r="B516" s="316"/>
      <c r="C516" s="317"/>
      <c r="D516" s="246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3" t="s">
        <v>433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6"/>
      <c r="B518" s="342"/>
      <c r="C518" s="237"/>
      <c r="D518" s="244"/>
      <c r="E518" s="245"/>
      <c r="F518" s="245"/>
      <c r="G518" s="96"/>
    </row>
    <row r="519" spans="1:7" ht="21" x14ac:dyDescent="0.4">
      <c r="A519" s="236"/>
      <c r="B519" s="342"/>
      <c r="C519" s="237"/>
      <c r="D519" s="244"/>
      <c r="E519" s="245"/>
      <c r="F519" s="245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0">
        <f>B11</f>
        <v>43790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8" t="s">
        <v>32</v>
      </c>
      <c r="C523" s="249" t="s">
        <v>31</v>
      </c>
      <c r="D523" s="373"/>
      <c r="E523" s="374"/>
      <c r="F523" s="374"/>
      <c r="G523" s="96"/>
    </row>
    <row r="524" spans="1:7" ht="22.5" x14ac:dyDescent="0.4">
      <c r="A524" s="285"/>
      <c r="B524" s="286"/>
      <c r="C524" s="286"/>
      <c r="D524" s="282"/>
      <c r="E524" s="345"/>
      <c r="F524" s="345"/>
      <c r="G524" s="96"/>
    </row>
    <row r="525" spans="1:7" ht="24.75" x14ac:dyDescent="0.4">
      <c r="A525" s="288" t="s">
        <v>17</v>
      </c>
      <c r="B525" s="250"/>
      <c r="C525" s="415"/>
      <c r="D525" s="415"/>
      <c r="E525" s="415"/>
      <c r="F525" s="416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1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368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4">
        <f>SUM(B526:C531)</f>
        <v>12</v>
      </c>
      <c r="E532" s="201"/>
      <c r="F532" s="201"/>
      <c r="G532" s="96"/>
    </row>
    <row r="533" spans="1:7" ht="21" customHeight="1" x14ac:dyDescent="0.4">
      <c r="A533" s="378" t="s">
        <v>33</v>
      </c>
      <c r="B533" s="379"/>
      <c r="C533" s="380"/>
      <c r="D533" s="297">
        <f>D532/(COUNT(B526:C531)*2)</f>
        <v>1</v>
      </c>
      <c r="E533" s="201"/>
      <c r="F533" s="201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27" customHeight="1" x14ac:dyDescent="0.4">
      <c r="A537" s="103" t="s">
        <v>202</v>
      </c>
      <c r="B537" s="104">
        <v>2</v>
      </c>
      <c r="C537" s="104"/>
      <c r="D537" s="208"/>
      <c r="E537" s="254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21" x14ac:dyDescent="0.4">
      <c r="A542" s="160" t="s">
        <v>405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89" t="s">
        <v>304</v>
      </c>
      <c r="B547" s="264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361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362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 t="s">
        <v>30</v>
      </c>
      <c r="C553" s="118"/>
      <c r="D553" s="252"/>
      <c r="E553" s="106"/>
      <c r="F553" s="105"/>
      <c r="G553" s="96"/>
    </row>
    <row r="554" spans="1:7" ht="21" x14ac:dyDescent="0.4">
      <c r="A554" s="107" t="s">
        <v>387</v>
      </c>
      <c r="B554" s="104">
        <v>2</v>
      </c>
      <c r="C554" s="118"/>
      <c r="D554" s="239"/>
      <c r="E554" s="106"/>
      <c r="F554" s="105"/>
      <c r="G554" s="96"/>
    </row>
    <row r="555" spans="1:7" ht="21" x14ac:dyDescent="0.4">
      <c r="A555" s="107" t="s">
        <v>401</v>
      </c>
      <c r="B555" s="104" t="str">
        <f>IF(D555=1, 2, IF(AND(D555&lt;1,D555&gt;0), 1, IF(D555=0,"0","NA")))</f>
        <v>NA</v>
      </c>
      <c r="C555" s="104"/>
      <c r="D555" s="318" t="str">
        <f>IFERROR(E555/F555,"N.A")</f>
        <v>N.A</v>
      </c>
      <c r="E555" s="320">
        <f>COUNTIF('A3 Exploitation'!F526:F554,"ok")</f>
        <v>0</v>
      </c>
      <c r="F555" s="320">
        <f>COUNTA('A3 Exploitation'!F526:F554)</f>
        <v>0</v>
      </c>
      <c r="G555" s="96"/>
    </row>
    <row r="556" spans="1:7" ht="21" x14ac:dyDescent="0.4">
      <c r="A556" s="386" t="s">
        <v>34</v>
      </c>
      <c r="B556" s="386"/>
      <c r="C556" s="398"/>
      <c r="D556" s="344">
        <f>SUM(B548:C555,B536:C545)</f>
        <v>28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7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3" t="s">
        <v>434</v>
      </c>
      <c r="B559" s="152"/>
      <c r="C559" s="153"/>
      <c r="D559" s="126">
        <f>SUM(D556,D532)</f>
        <v>40</v>
      </c>
      <c r="E559" s="90"/>
      <c r="F559" s="96"/>
      <c r="G559" s="96"/>
    </row>
    <row r="560" spans="1:7" ht="21" customHeight="1" x14ac:dyDescent="0.45">
      <c r="A560" s="343" t="s">
        <v>435</v>
      </c>
      <c r="B560" s="152"/>
      <c r="C560" s="153"/>
      <c r="D560" s="127">
        <f>D559/(COUNT(B536:C545,B526:C531,B548:C555)*2)</f>
        <v>1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7">
        <f>B11</f>
        <v>43790</v>
      </c>
      <c r="B564" s="96"/>
      <c r="C564" s="96"/>
      <c r="D564" s="279"/>
      <c r="E564" s="279"/>
      <c r="F564" s="279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3" t="s">
        <v>32</v>
      </c>
      <c r="C566" s="253" t="s">
        <v>31</v>
      </c>
      <c r="D566" s="406"/>
      <c r="E566" s="407"/>
      <c r="F566" s="407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63" x14ac:dyDescent="0.4">
      <c r="A571" s="103" t="s">
        <v>78</v>
      </c>
      <c r="B571" s="104">
        <v>1</v>
      </c>
      <c r="C571" s="104"/>
      <c r="D571" s="105" t="s">
        <v>657</v>
      </c>
      <c r="E571" s="105" t="s">
        <v>612</v>
      </c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379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44">
        <f>SUM(B569:C577)</f>
        <v>17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7">
        <f>D578/(COUNT(B569:C577)*2)</f>
        <v>0.94444444444444442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63" x14ac:dyDescent="0.4">
      <c r="A585" s="103" t="s">
        <v>184</v>
      </c>
      <c r="B585" s="104">
        <v>1</v>
      </c>
      <c r="C585" s="104"/>
      <c r="D585" s="240" t="s">
        <v>618</v>
      </c>
      <c r="E585" s="240" t="s">
        <v>619</v>
      </c>
      <c r="F585" s="105"/>
      <c r="G585" s="96"/>
    </row>
    <row r="586" spans="1:7" ht="63" x14ac:dyDescent="0.4">
      <c r="A586" s="308" t="s">
        <v>88</v>
      </c>
      <c r="B586" s="104">
        <v>1</v>
      </c>
      <c r="C586" s="140" t="str">
        <f>IF(B586=0, -5, "0")</f>
        <v>0</v>
      </c>
      <c r="D586" s="211" t="s">
        <v>620</v>
      </c>
      <c r="E586" s="211" t="s">
        <v>621</v>
      </c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02" t="s">
        <v>369</v>
      </c>
      <c r="B588" s="403"/>
      <c r="C588" s="403"/>
      <c r="D588" s="403"/>
      <c r="E588" s="403"/>
      <c r="F588" s="403"/>
      <c r="G588" s="403"/>
    </row>
    <row r="589" spans="1:7" ht="2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379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362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387</v>
      </c>
      <c r="B594" s="104">
        <v>2</v>
      </c>
      <c r="C594" s="104"/>
      <c r="D594" s="239"/>
      <c r="E594" s="106"/>
      <c r="F594" s="105"/>
      <c r="G594" s="96"/>
    </row>
    <row r="595" spans="1:7" ht="21" x14ac:dyDescent="0.4">
      <c r="A595" s="133" t="s">
        <v>426</v>
      </c>
      <c r="B595" s="104" t="str">
        <f>IF(D595=1, 2, IF(AND(D595&lt;1,D595&gt;0), 1, IF(D595=0,"0","NA")))</f>
        <v>NA</v>
      </c>
      <c r="C595" s="104"/>
      <c r="D595" s="318" t="str">
        <f>IFERROR(E595/F595,"N.A")</f>
        <v>N.A</v>
      </c>
      <c r="E595" s="320">
        <f>COUNTIF('A3 Exploitation'!F569:F594,"ok")</f>
        <v>0</v>
      </c>
      <c r="F595" s="320">
        <f>COUNTA('A3 Exploitation'!F569:F594)</f>
        <v>0</v>
      </c>
      <c r="G595" s="96"/>
    </row>
    <row r="596" spans="1:7" ht="21" x14ac:dyDescent="0.4">
      <c r="A596" s="386" t="s">
        <v>34</v>
      </c>
      <c r="B596" s="386"/>
      <c r="C596" s="398"/>
      <c r="D596" s="344">
        <f>SUM(B589:C595,B582:C587)</f>
        <v>18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7">
        <f>D596/(COUNT(B582:C587,B589:C595)*2)</f>
        <v>0.9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43" t="s">
        <v>37</v>
      </c>
      <c r="B599" s="124"/>
      <c r="C599" s="125"/>
      <c r="D599" s="126">
        <f>SUM(D596,D578)</f>
        <v>35</v>
      </c>
      <c r="E599" s="238"/>
      <c r="F599" s="238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0.92105263157894735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43790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1"/>
      <c r="B606" s="282"/>
      <c r="C606" s="282"/>
      <c r="D606" s="282"/>
      <c r="E606" s="345"/>
      <c r="F606" s="345"/>
      <c r="G606" s="96"/>
    </row>
    <row r="607" spans="1:7" ht="24.75" x14ac:dyDescent="0.4">
      <c r="A607" s="283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8" t="s">
        <v>436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44">
        <f>SUM(B608:C615)</f>
        <v>16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7">
        <f>D616/(COUNT(B608:C615)*2)</f>
        <v>1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3" t="s">
        <v>458</v>
      </c>
      <c r="B619" s="114"/>
      <c r="C619" s="102"/>
      <c r="D619" s="102"/>
      <c r="E619" s="102"/>
      <c r="F619" s="102"/>
      <c r="G619" s="96"/>
    </row>
    <row r="620" spans="1:7" ht="84" x14ac:dyDescent="0.4">
      <c r="A620" s="103" t="s">
        <v>83</v>
      </c>
      <c r="B620" s="104">
        <v>1</v>
      </c>
      <c r="C620" s="104"/>
      <c r="D620" s="155" t="s">
        <v>617</v>
      </c>
      <c r="E620" s="105" t="s">
        <v>539</v>
      </c>
      <c r="F620" s="105"/>
      <c r="G620" s="96"/>
    </row>
    <row r="621" spans="1:7" ht="24.75" customHeight="1" x14ac:dyDescent="0.45">
      <c r="A621" s="183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399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2" t="s">
        <v>398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2" t="s">
        <v>436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0">
        <f>SUM(B620:C628)</f>
        <v>17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2" t="s">
        <v>399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398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3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399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2" t="s">
        <v>398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27" customHeight="1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45" x14ac:dyDescent="0.4">
      <c r="A648" s="198" t="s">
        <v>319</v>
      </c>
      <c r="B648" s="104">
        <v>2</v>
      </c>
      <c r="C648" s="118" t="str">
        <f>IF(B648=0, -10, "0")</f>
        <v>0</v>
      </c>
      <c r="D648" s="240"/>
      <c r="E648" s="240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362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387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401</v>
      </c>
      <c r="B657" s="104" t="str">
        <f>IF(D657=1, 2, IF(AND(D657&lt;1,D657&gt;0), 1, IF(D657=0,"0","NA")))</f>
        <v>0</v>
      </c>
      <c r="C657" s="104"/>
      <c r="D657" s="318">
        <f>IFERROR(E657/F657,"N.A")</f>
        <v>0</v>
      </c>
      <c r="E657" s="320">
        <f>COUNTIF('A3 Exploitation'!F608:F656,"ok")</f>
        <v>0</v>
      </c>
      <c r="F657" s="320">
        <f>COUNTA('A3 Exploitation'!F608:F656)</f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22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3" t="s">
        <v>38</v>
      </c>
      <c r="B661" s="152"/>
      <c r="C661" s="153"/>
      <c r="D661" s="126">
        <f>SUM(D616,D629,D639,D658)</f>
        <v>67</v>
      </c>
      <c r="E661" s="90"/>
      <c r="F661" s="96"/>
      <c r="G661" s="96"/>
    </row>
    <row r="662" spans="1:7" ht="22.5" x14ac:dyDescent="0.45">
      <c r="A662" s="343" t="s">
        <v>169</v>
      </c>
      <c r="B662" s="152"/>
      <c r="C662" s="153"/>
      <c r="D662" s="127">
        <f>D661/(COUNT(B651:C657,B620:C628,B633:C638,B608:C615,B643:C649)*2)</f>
        <v>0.98529411764705888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385" t="s">
        <v>464</v>
      </c>
      <c r="B665" s="385"/>
      <c r="C665" s="385"/>
      <c r="D665" s="385"/>
      <c r="E665" s="385"/>
      <c r="F665" s="385"/>
      <c r="G665" s="96"/>
    </row>
    <row r="666" spans="1:7" ht="21" x14ac:dyDescent="0.4">
      <c r="A666" s="197">
        <f>B11</f>
        <v>43790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1"/>
      <c r="B669" s="282"/>
      <c r="C669" s="282"/>
      <c r="D669" s="282"/>
      <c r="E669" s="345"/>
      <c r="F669" s="345"/>
      <c r="G669" s="96"/>
    </row>
    <row r="670" spans="1:7" ht="21" x14ac:dyDescent="0.4">
      <c r="A670" s="103" t="s">
        <v>371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347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42" x14ac:dyDescent="0.4">
      <c r="A674" s="103" t="s">
        <v>66</v>
      </c>
      <c r="B674" s="104">
        <v>1</v>
      </c>
      <c r="C674" s="104"/>
      <c r="D674" s="206" t="s">
        <v>570</v>
      </c>
      <c r="E674" s="106" t="s">
        <v>571</v>
      </c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6" t="s">
        <v>658</v>
      </c>
      <c r="E676" s="106"/>
      <c r="F676" s="105"/>
      <c r="G676" s="96"/>
    </row>
    <row r="677" spans="1:7" ht="42" x14ac:dyDescent="0.4">
      <c r="A677" s="310" t="s">
        <v>290</v>
      </c>
      <c r="B677" s="104">
        <v>2</v>
      </c>
      <c r="C677" s="140" t="str">
        <f>IF(B677=0, -5, "0")</f>
        <v>0</v>
      </c>
      <c r="D677" s="159"/>
      <c r="E677" s="209"/>
      <c r="F677" s="105"/>
      <c r="G677" s="96"/>
    </row>
    <row r="678" spans="1:7" ht="42" x14ac:dyDescent="0.4">
      <c r="A678" s="107" t="s">
        <v>372</v>
      </c>
      <c r="B678" s="104">
        <v>2</v>
      </c>
      <c r="C678" s="158"/>
      <c r="D678" s="221"/>
      <c r="E678" s="209"/>
      <c r="F678" s="105"/>
      <c r="G678" s="96"/>
    </row>
    <row r="679" spans="1:7" ht="21" x14ac:dyDescent="0.4">
      <c r="A679" s="107" t="s">
        <v>381</v>
      </c>
      <c r="B679" s="104">
        <v>2</v>
      </c>
      <c r="C679" s="158"/>
      <c r="D679" s="222"/>
      <c r="E679" s="209"/>
      <c r="F679" s="105"/>
      <c r="G679" s="96"/>
    </row>
    <row r="680" spans="1:7" ht="21" x14ac:dyDescent="0.4">
      <c r="A680" s="191" t="s">
        <v>13</v>
      </c>
      <c r="B680" s="104">
        <v>2</v>
      </c>
      <c r="C680" s="215"/>
      <c r="D680" s="206"/>
      <c r="E680" s="106"/>
      <c r="F680" s="105"/>
      <c r="G680" s="96"/>
    </row>
    <row r="681" spans="1:7" ht="84" x14ac:dyDescent="0.4">
      <c r="A681" s="191" t="s">
        <v>177</v>
      </c>
      <c r="B681" s="104">
        <v>1</v>
      </c>
      <c r="C681" s="215"/>
      <c r="D681" s="206" t="s">
        <v>639</v>
      </c>
      <c r="E681" s="105" t="s">
        <v>586</v>
      </c>
      <c r="F681" s="105"/>
      <c r="G681" s="96"/>
    </row>
    <row r="682" spans="1:7" ht="70.5" customHeight="1" x14ac:dyDescent="0.4">
      <c r="A682" s="191" t="s">
        <v>14</v>
      </c>
      <c r="B682" s="104">
        <v>1</v>
      </c>
      <c r="C682" s="215"/>
      <c r="D682" s="105" t="s">
        <v>659</v>
      </c>
      <c r="E682" s="105" t="s">
        <v>613</v>
      </c>
      <c r="F682" s="105"/>
      <c r="G682" s="96"/>
    </row>
    <row r="683" spans="1:7" ht="21" x14ac:dyDescent="0.4">
      <c r="A683" s="107" t="s">
        <v>459</v>
      </c>
      <c r="B683" s="104">
        <v>2</v>
      </c>
      <c r="C683" s="158"/>
      <c r="D683" s="208"/>
      <c r="E683" s="106"/>
      <c r="F683" s="105"/>
      <c r="G683" s="96"/>
    </row>
    <row r="684" spans="1:7" ht="63" x14ac:dyDescent="0.4">
      <c r="A684" s="232" t="s">
        <v>460</v>
      </c>
      <c r="B684" s="104">
        <v>2</v>
      </c>
      <c r="C684" s="140" t="str">
        <f>IF(B684=0, -5, "0")</f>
        <v>0</v>
      </c>
      <c r="D684" s="208"/>
      <c r="E684" s="106"/>
      <c r="F684" s="105"/>
      <c r="G684" s="96"/>
    </row>
    <row r="685" spans="1:7" ht="63" x14ac:dyDescent="0.4">
      <c r="A685" s="212" t="s">
        <v>373</v>
      </c>
      <c r="B685" s="104">
        <v>2</v>
      </c>
      <c r="C685" s="118"/>
      <c r="D685" s="488" t="s">
        <v>660</v>
      </c>
      <c r="E685" s="122"/>
      <c r="F685" s="105"/>
      <c r="G685" s="96"/>
    </row>
    <row r="686" spans="1:7" ht="77.25" customHeight="1" x14ac:dyDescent="0.4">
      <c r="A686" s="207" t="s">
        <v>312</v>
      </c>
      <c r="B686" s="104">
        <v>1</v>
      </c>
      <c r="C686" s="118"/>
      <c r="D686" s="103" t="s">
        <v>641</v>
      </c>
      <c r="E686" s="105" t="s">
        <v>632</v>
      </c>
      <c r="F686" s="105"/>
      <c r="G686" s="96"/>
    </row>
    <row r="687" spans="1:7" ht="42" x14ac:dyDescent="0.4">
      <c r="A687" s="207" t="s">
        <v>437</v>
      </c>
      <c r="B687" s="104">
        <v>2</v>
      </c>
      <c r="C687" s="118"/>
      <c r="D687" s="103"/>
      <c r="E687" s="106"/>
      <c r="F687" s="105"/>
      <c r="G687" s="96"/>
    </row>
    <row r="688" spans="1:7" ht="63" x14ac:dyDescent="0.4">
      <c r="A688" s="207" t="s">
        <v>461</v>
      </c>
      <c r="B688" s="104">
        <v>1</v>
      </c>
      <c r="C688" s="118"/>
      <c r="D688" s="486" t="s">
        <v>626</v>
      </c>
      <c r="E688" s="105" t="s">
        <v>627</v>
      </c>
      <c r="F688" s="105"/>
      <c r="G688" s="96"/>
    </row>
    <row r="689" spans="1:7" ht="21" x14ac:dyDescent="0.4">
      <c r="A689" s="107" t="s">
        <v>401</v>
      </c>
      <c r="B689" s="104" t="str">
        <f>IF(D689=1, 2, IF(AND(D689&lt;1,D689&gt;0), 1, IF(D689=0,"0","NA")))</f>
        <v>0</v>
      </c>
      <c r="C689" s="104"/>
      <c r="D689" s="318">
        <f>IFERROR(E689/F689,"N.A")</f>
        <v>0</v>
      </c>
      <c r="E689" s="320">
        <f>COUNTIF('A3 Exploitation'!F670:F688,"ok")</f>
        <v>0</v>
      </c>
      <c r="F689" s="320">
        <f>COUNTA('A3 Exploitation'!F670:F688)</f>
        <v>1</v>
      </c>
      <c r="G689" s="96"/>
    </row>
    <row r="690" spans="1:7" ht="22.5" x14ac:dyDescent="0.45">
      <c r="A690" s="343" t="s">
        <v>406</v>
      </c>
      <c r="B690" s="152"/>
      <c r="C690" s="153"/>
      <c r="D690" s="126">
        <f>SUM(B670:C689)</f>
        <v>31</v>
      </c>
      <c r="E690" s="90"/>
      <c r="F690" s="96"/>
      <c r="G690" s="96"/>
    </row>
    <row r="691" spans="1:7" ht="22.5" x14ac:dyDescent="0.45">
      <c r="A691" s="343" t="s">
        <v>407</v>
      </c>
      <c r="B691" s="152"/>
      <c r="C691" s="153"/>
      <c r="D691" s="127">
        <f>D690/(COUNT(B670:C689)*2)</f>
        <v>0.86111111111111116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375" t="s">
        <v>438</v>
      </c>
      <c r="B693" s="375"/>
      <c r="C693" s="375"/>
      <c r="D693" s="375"/>
      <c r="E693" s="375"/>
      <c r="F693" s="375"/>
      <c r="G693" s="214"/>
    </row>
    <row r="694" spans="1:7" ht="21" customHeight="1" x14ac:dyDescent="0.4">
      <c r="A694" s="197">
        <f>B11</f>
        <v>43790</v>
      </c>
      <c r="B694" s="96"/>
      <c r="C694" s="96"/>
      <c r="D694" s="213"/>
      <c r="E694" s="213"/>
      <c r="F694" s="213"/>
      <c r="G694" s="214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4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4"/>
    </row>
    <row r="697" spans="1:7" ht="22.5" x14ac:dyDescent="0.4">
      <c r="A697" s="281"/>
      <c r="B697" s="282"/>
      <c r="C697" s="282"/>
      <c r="D697" s="282"/>
      <c r="E697" s="345"/>
      <c r="F697" s="345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8" t="s">
        <v>34</v>
      </c>
      <c r="B704" s="365"/>
      <c r="C704" s="366"/>
      <c r="D704" s="200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5">
        <f>D704/(COUNT(B699:C703)*2)</f>
        <v>1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21" x14ac:dyDescent="0.3">
      <c r="A710" s="204" t="s">
        <v>401</v>
      </c>
      <c r="B710" s="104" t="str">
        <f>IF(D710=1, 2, IF(AND(D710&lt;1,D710&gt;0), 1, IF(D710=0,"0","NA")))</f>
        <v>NA</v>
      </c>
      <c r="C710" s="104"/>
      <c r="D710" s="318" t="str">
        <f>IFERROR(E710/F710,"N.A")</f>
        <v>N.A</v>
      </c>
      <c r="E710" s="320">
        <f>COUNTIF('A3 Exploitation'!F699:F709,"ok")</f>
        <v>0</v>
      </c>
      <c r="F710" s="320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0">
        <f>SUM(B708:C710)</f>
        <v>4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1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43" t="s">
        <v>408</v>
      </c>
      <c r="B714" s="152"/>
      <c r="C714" s="153"/>
      <c r="D714" s="246">
        <f>SUM(D711,D704)</f>
        <v>14</v>
      </c>
      <c r="G714" s="96"/>
    </row>
    <row r="715" spans="1:7" ht="22.5" x14ac:dyDescent="0.45">
      <c r="A715" s="343" t="s">
        <v>409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401</v>
      </c>
      <c r="B717" s="36"/>
      <c r="C717" s="36"/>
      <c r="D717" s="319">
        <f>AVERAGE(D710,D689,D657,D595,D555,D515,D466,D419,D361,D295,D240,D181,D127,D43)</f>
        <v>0.64270833333333333</v>
      </c>
      <c r="E717" s="84"/>
      <c r="F717" s="85"/>
      <c r="G717" s="80"/>
    </row>
    <row r="718" spans="1:7" ht="22.5" x14ac:dyDescent="0.3">
      <c r="A718" s="19" t="s">
        <v>402</v>
      </c>
      <c r="B718" s="20"/>
      <c r="C718" s="21"/>
      <c r="D718" s="22">
        <f>SUM(D714,D690,D661,D599,D559,D516,D470,D423,D365,D299,D244,D182,D128,D47)</f>
        <v>553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0.80847953216374269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30" zoomScale="95" zoomScaleNormal="90" zoomScaleSheetLayoutView="95" workbookViewId="0">
      <selection activeCell="E29" sqref="E2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 xml:space="preserve">UHD CM HOUMET ESSOUK 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 t="str">
        <f>'A4 Exploitation'!B9:F9</f>
        <v>Mme Meriam CHOUCHENE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 t="str">
        <f>'A4 Exploitation'!B10:F10</f>
        <v>Directeur magasin &amp; chefs rayons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'A4 Exploitation'!B11:F11</f>
        <v>43790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>
        <f>D215</f>
        <v>0.91666666666666663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610</v>
      </c>
      <c r="E19" s="56" t="s">
        <v>611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439</v>
      </c>
      <c r="B21" s="55">
        <v>2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29">
        <f>SUM(B17:C21)</f>
        <v>9</v>
      </c>
    </row>
    <row r="23" spans="1:7" x14ac:dyDescent="0.3">
      <c r="A23" s="452" t="s">
        <v>249</v>
      </c>
      <c r="B23" s="453"/>
      <c r="C23" s="454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49.5" x14ac:dyDescent="0.3">
      <c r="A29" s="6" t="s">
        <v>234</v>
      </c>
      <c r="B29" s="55">
        <v>1</v>
      </c>
      <c r="C29" s="55"/>
      <c r="D29" s="56" t="s">
        <v>661</v>
      </c>
      <c r="E29" s="56" t="s">
        <v>532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ht="49.5" x14ac:dyDescent="0.3">
      <c r="A31" s="6" t="s">
        <v>69</v>
      </c>
      <c r="B31" s="55">
        <v>1</v>
      </c>
      <c r="C31" s="55"/>
      <c r="D31" s="56" t="s">
        <v>604</v>
      </c>
      <c r="E31" s="56" t="s">
        <v>605</v>
      </c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8">
        <f>SUM(B26:C32)</f>
        <v>12</v>
      </c>
    </row>
    <row r="34" spans="1:6" x14ac:dyDescent="0.3">
      <c r="A34" s="452" t="s">
        <v>249</v>
      </c>
      <c r="B34" s="453"/>
      <c r="C34" s="454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49.5" x14ac:dyDescent="0.3">
      <c r="A39" s="6" t="s">
        <v>235</v>
      </c>
      <c r="B39" s="55">
        <v>1</v>
      </c>
      <c r="C39" s="55"/>
      <c r="D39" s="56" t="s">
        <v>599</v>
      </c>
      <c r="E39" s="56" t="s">
        <v>532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8">
        <f>SUM(B37:C41)</f>
        <v>9</v>
      </c>
    </row>
    <row r="43" spans="1:6" x14ac:dyDescent="0.3">
      <c r="A43" s="452" t="s">
        <v>249</v>
      </c>
      <c r="B43" s="453"/>
      <c r="C43" s="454"/>
      <c r="D43" s="17">
        <f>D42/(COUNT(B37:C41)*2)</f>
        <v>0.9</v>
      </c>
    </row>
    <row r="44" spans="1:6" x14ac:dyDescent="0.3">
      <c r="A44" s="337"/>
      <c r="B44" s="338"/>
      <c r="C44" s="338"/>
      <c r="D44" s="339"/>
    </row>
    <row r="45" spans="1:6" ht="19.5" x14ac:dyDescent="0.4">
      <c r="A45" s="461" t="s">
        <v>404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20.25" customHeight="1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463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0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8">
        <f>SUM(B62:C67)</f>
        <v>12</v>
      </c>
    </row>
    <row r="69" spans="1:6" x14ac:dyDescent="0.3">
      <c r="A69" s="452" t="s">
        <v>249</v>
      </c>
      <c r="B69" s="453"/>
      <c r="C69" s="454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36" x14ac:dyDescent="0.35">
      <c r="A72" s="25" t="s">
        <v>146</v>
      </c>
      <c r="B72" s="55">
        <v>1</v>
      </c>
      <c r="C72" s="6" t="str">
        <f>IF(B72=0, -5, "0")</f>
        <v>0</v>
      </c>
      <c r="D72" s="56" t="s">
        <v>640</v>
      </c>
      <c r="E72" s="56" t="s">
        <v>611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49.5" x14ac:dyDescent="0.3">
      <c r="A74" s="7" t="s">
        <v>203</v>
      </c>
      <c r="B74" s="55">
        <v>1</v>
      </c>
      <c r="C74" s="55"/>
      <c r="D74" s="56" t="s">
        <v>614</v>
      </c>
      <c r="E74" s="56" t="s">
        <v>615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6.25" customHeight="1" x14ac:dyDescent="0.35">
      <c r="A76" s="25" t="s">
        <v>180</v>
      </c>
      <c r="B76" s="55">
        <v>1</v>
      </c>
      <c r="C76" s="6" t="str">
        <f>IF(B76=0, -5, "0")</f>
        <v>0</v>
      </c>
      <c r="D76" s="56" t="s">
        <v>644</v>
      </c>
      <c r="E76" s="55" t="s">
        <v>616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8">
        <f>SUM(B72:C78)</f>
        <v>11</v>
      </c>
    </row>
    <row r="80" spans="1:6" x14ac:dyDescent="0.3">
      <c r="A80" s="452" t="s">
        <v>249</v>
      </c>
      <c r="B80" s="453"/>
      <c r="C80" s="454"/>
      <c r="D80" s="17">
        <f>D79/(COUNT(B72:C78)*2)</f>
        <v>0.7857142857142857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462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20.25" customHeight="1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50.25" x14ac:dyDescent="0.35">
      <c r="A93" s="28" t="s">
        <v>239</v>
      </c>
      <c r="B93" s="61">
        <v>1</v>
      </c>
      <c r="C93" s="6" t="str">
        <f>IF(B93=0, -5, "0")</f>
        <v>0</v>
      </c>
      <c r="D93" s="56" t="s">
        <v>597</v>
      </c>
      <c r="E93" s="56" t="s">
        <v>598</v>
      </c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ht="33" x14ac:dyDescent="0.3">
      <c r="A99" s="6" t="s">
        <v>72</v>
      </c>
      <c r="B99" s="61">
        <v>0</v>
      </c>
      <c r="C99" s="55"/>
      <c r="D99" s="56" t="s">
        <v>595</v>
      </c>
      <c r="E99" s="67" t="s">
        <v>596</v>
      </c>
      <c r="F99" s="55"/>
    </row>
    <row r="100" spans="1:6" x14ac:dyDescent="0.3">
      <c r="A100" s="452" t="s">
        <v>34</v>
      </c>
      <c r="B100" s="453"/>
      <c r="C100" s="454"/>
      <c r="D100" s="328">
        <f>SUM(B83:C99)</f>
        <v>23</v>
      </c>
    </row>
    <row r="101" spans="1:6" x14ac:dyDescent="0.3">
      <c r="A101" s="452" t="s">
        <v>249</v>
      </c>
      <c r="B101" s="453"/>
      <c r="C101" s="454"/>
      <c r="D101" s="17">
        <f>D100/(COUNT(B83:C99)*2)</f>
        <v>0.88461538461538458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147.75" customHeight="1" x14ac:dyDescent="0.4">
      <c r="A104" s="32" t="s">
        <v>227</v>
      </c>
      <c r="B104" s="69">
        <v>1</v>
      </c>
      <c r="C104" s="62"/>
      <c r="D104" s="56" t="s">
        <v>590</v>
      </c>
      <c r="E104" s="56" t="s">
        <v>591</v>
      </c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8">
        <f>SUM(B104:C117)</f>
        <v>27</v>
      </c>
    </row>
    <row r="119" spans="1:6" x14ac:dyDescent="0.3">
      <c r="A119" s="452" t="s">
        <v>249</v>
      </c>
      <c r="B119" s="453"/>
      <c r="C119" s="454"/>
      <c r="D119" s="17">
        <f>D118/(COUNT(B104:C117)*2)</f>
        <v>0.9642857142857143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49.5" x14ac:dyDescent="0.3">
      <c r="A129" s="7" t="s">
        <v>136</v>
      </c>
      <c r="B129" s="69">
        <v>0</v>
      </c>
      <c r="C129" s="55"/>
      <c r="D129" s="56" t="s">
        <v>630</v>
      </c>
      <c r="E129" s="56" t="s">
        <v>631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8">
        <f>SUM(B123:C133)</f>
        <v>20</v>
      </c>
    </row>
    <row r="135" spans="1:6" x14ac:dyDescent="0.3">
      <c r="A135" s="452" t="s">
        <v>249</v>
      </c>
      <c r="B135" s="453"/>
      <c r="C135" s="454"/>
      <c r="D135" s="17">
        <f>D134/(COUNT(B123:C133)*2)</f>
        <v>0.90909090909090906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51" x14ac:dyDescent="0.4">
      <c r="A142" s="6" t="s">
        <v>246</v>
      </c>
      <c r="B142" s="70">
        <v>1</v>
      </c>
      <c r="C142" s="62"/>
      <c r="D142" s="56" t="s">
        <v>572</v>
      </c>
      <c r="E142" s="56" t="s">
        <v>573</v>
      </c>
      <c r="F142" s="55"/>
    </row>
    <row r="143" spans="1:6" ht="21.75" customHeight="1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ht="49.5" x14ac:dyDescent="0.3">
      <c r="A145" s="6" t="s">
        <v>137</v>
      </c>
      <c r="B145" s="70">
        <v>1</v>
      </c>
      <c r="C145" s="77"/>
      <c r="D145" s="56" t="s">
        <v>568</v>
      </c>
      <c r="E145" s="56" t="s">
        <v>532</v>
      </c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2" t="s">
        <v>34</v>
      </c>
      <c r="B149" s="453"/>
      <c r="C149" s="454"/>
      <c r="D149" s="328">
        <f>SUM(B138:C148)</f>
        <v>20</v>
      </c>
    </row>
    <row r="150" spans="1:6" x14ac:dyDescent="0.3">
      <c r="A150" s="452" t="s">
        <v>249</v>
      </c>
      <c r="B150" s="453"/>
      <c r="C150" s="454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66" x14ac:dyDescent="0.3">
      <c r="A163" s="32" t="s">
        <v>173</v>
      </c>
      <c r="B163" s="69">
        <v>1</v>
      </c>
      <c r="C163" s="56"/>
      <c r="D163" s="56" t="s">
        <v>493</v>
      </c>
      <c r="E163" s="56" t="s">
        <v>581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8">
        <f>SUM(B153:C164)</f>
        <v>23</v>
      </c>
    </row>
    <row r="166" spans="1:6" x14ac:dyDescent="0.3">
      <c r="A166" s="452" t="s">
        <v>249</v>
      </c>
      <c r="B166" s="453"/>
      <c r="C166" s="454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29">
        <f>SUM(B169:C176)</f>
        <v>16</v>
      </c>
    </row>
    <row r="178" spans="1:6" x14ac:dyDescent="0.3">
      <c r="A178" s="452" t="s">
        <v>249</v>
      </c>
      <c r="B178" s="453"/>
      <c r="C178" s="454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8">
        <f>SUM(B181:C184)</f>
        <v>8</v>
      </c>
    </row>
    <row r="186" spans="1:6" x14ac:dyDescent="0.3">
      <c r="A186" s="452" t="s">
        <v>249</v>
      </c>
      <c r="B186" s="453"/>
      <c r="C186" s="454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ht="33" x14ac:dyDescent="0.3">
      <c r="A190" s="6" t="s">
        <v>74</v>
      </c>
      <c r="B190" s="55">
        <v>1</v>
      </c>
      <c r="C190" s="55"/>
      <c r="D190" s="56" t="s">
        <v>623</v>
      </c>
      <c r="E190" s="55" t="s">
        <v>624</v>
      </c>
      <c r="F190" s="55"/>
    </row>
    <row r="191" spans="1:6" ht="49.5" x14ac:dyDescent="0.3">
      <c r="A191" s="26" t="s">
        <v>165</v>
      </c>
      <c r="B191" s="55">
        <v>1</v>
      </c>
      <c r="C191" s="55"/>
      <c r="D191" s="56" t="s">
        <v>622</v>
      </c>
      <c r="E191" s="56" t="s">
        <v>625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8">
        <f>SUM(B189:C192)</f>
        <v>6</v>
      </c>
    </row>
    <row r="194" spans="1:7" x14ac:dyDescent="0.3">
      <c r="A194" s="452" t="s">
        <v>249</v>
      </c>
      <c r="B194" s="453"/>
      <c r="C194" s="454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ht="33" x14ac:dyDescent="0.3">
      <c r="A197" s="26" t="s">
        <v>268</v>
      </c>
      <c r="B197" s="55">
        <v>1</v>
      </c>
      <c r="C197" s="55"/>
      <c r="D197" s="56" t="s">
        <v>642</v>
      </c>
      <c r="E197" s="56" t="s">
        <v>643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8">
        <f>SUM(B197:C201)</f>
        <v>9</v>
      </c>
    </row>
    <row r="203" spans="1:7" x14ac:dyDescent="0.3">
      <c r="A203" s="452" t="s">
        <v>249</v>
      </c>
      <c r="B203" s="453"/>
      <c r="C203" s="454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4</v>
      </c>
    </row>
    <row r="211" spans="1:6" x14ac:dyDescent="0.3">
      <c r="A211" s="452" t="s">
        <v>249</v>
      </c>
      <c r="B211" s="453"/>
      <c r="C211" s="454"/>
      <c r="D211" s="17">
        <f>D210/(COUNT(B206:C209)*2)</f>
        <v>1</v>
      </c>
    </row>
    <row r="213" spans="1:6" ht="18" x14ac:dyDescent="0.35">
      <c r="A213" s="37" t="s">
        <v>401</v>
      </c>
      <c r="B213" s="36"/>
      <c r="C213" s="36"/>
      <c r="D213" s="87">
        <f>E213/F213</f>
        <v>0.52173913043478259</v>
      </c>
      <c r="E213" s="322">
        <f>COUNTIF('A3 Technique'!F17:F209,"ok")</f>
        <v>12</v>
      </c>
      <c r="F213" s="322">
        <f>COUNTA('A3 Technique'!F17:F209)</f>
        <v>23</v>
      </c>
    </row>
    <row r="214" spans="1:6" ht="22.5" x14ac:dyDescent="0.3">
      <c r="A214" s="19" t="s">
        <v>402</v>
      </c>
      <c r="B214" s="20"/>
      <c r="C214" s="21"/>
      <c r="D214" s="22">
        <f>SUM(D210,D202,D193,D185,D177,D79,D68,D33,D22,D134,D165,D149,D118,D100,D42,D58)</f>
        <v>209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0.91666666666666663</v>
      </c>
    </row>
  </sheetData>
  <sheetProtection algorithmName="SHA-512" hashValue="xJLOi3BU033ZjBP5ktR5hhdgo7aYkCGhvGXwvlk2m2kN1UwSQ6+c27jirsm3am4uLjHDob1Px+lYmC6cZeXeRg==" saltValue="9TZ3hDgNEp9TdMxnR4XbKQ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2019-12-23T14:24:00Z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