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com:2078/UHD/UHD/Audits magasins UHD/Market/CM Houmet Souk/2018/03-mars 2018/"/>
    </mc:Choice>
  </mc:AlternateContent>
  <bookViews>
    <workbookView xWindow="0" yWindow="0" windowWidth="20490" windowHeight="7455" tabRatio="916" activeTab="1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9" i="41" l="1"/>
  <c r="D198" i="41"/>
  <c r="F197" i="41"/>
  <c r="E197" i="41"/>
  <c r="D197" i="41"/>
  <c r="D195" i="41"/>
  <c r="D194" i="41"/>
  <c r="C191" i="41"/>
  <c r="D187" i="41"/>
  <c r="D186" i="41"/>
  <c r="D178" i="41"/>
  <c r="D177" i="41"/>
  <c r="D170" i="41"/>
  <c r="D169" i="41"/>
  <c r="C165" i="41"/>
  <c r="D162" i="41"/>
  <c r="D161" i="41"/>
  <c r="C157" i="41"/>
  <c r="C156" i="41"/>
  <c r="C155" i="41"/>
  <c r="D150" i="41"/>
  <c r="D149" i="41"/>
  <c r="C145" i="41"/>
  <c r="C144" i="41"/>
  <c r="C138" i="41"/>
  <c r="D134" i="41"/>
  <c r="D133" i="41"/>
  <c r="C132" i="41"/>
  <c r="C130" i="41"/>
  <c r="C128" i="41"/>
  <c r="C127" i="41"/>
  <c r="D119" i="41"/>
  <c r="D118" i="41"/>
  <c r="C116" i="41"/>
  <c r="C115" i="41"/>
  <c r="C112" i="41"/>
  <c r="D103" i="41"/>
  <c r="D102" i="41"/>
  <c r="C100" i="41"/>
  <c r="C99" i="41"/>
  <c r="C94" i="41"/>
  <c r="C93" i="41"/>
  <c r="D85" i="41"/>
  <c r="D84" i="41"/>
  <c r="C82" i="41"/>
  <c r="C80" i="41"/>
  <c r="C77" i="41"/>
  <c r="C76" i="41"/>
  <c r="C75" i="41"/>
  <c r="D64" i="41"/>
  <c r="D63" i="41"/>
  <c r="C61" i="41"/>
  <c r="C60" i="41"/>
  <c r="C56" i="41"/>
  <c r="D53" i="41"/>
  <c r="D52" i="41"/>
  <c r="C51" i="41"/>
  <c r="D43" i="41"/>
  <c r="D42" i="41"/>
  <c r="C37" i="41"/>
  <c r="D34" i="41"/>
  <c r="D33" i="41"/>
  <c r="C26" i="41"/>
  <c r="D23" i="41"/>
  <c r="D22" i="41"/>
  <c r="B11" i="41"/>
  <c r="B10" i="41"/>
  <c r="B9" i="41"/>
  <c r="B8" i="41"/>
  <c r="D549" i="40"/>
  <c r="D548" i="40"/>
  <c r="D547" i="40"/>
  <c r="D545" i="40"/>
  <c r="D544" i="40"/>
  <c r="F543" i="40"/>
  <c r="E543" i="40"/>
  <c r="D543" i="40"/>
  <c r="B543" i="40"/>
  <c r="C542" i="40"/>
  <c r="A537" i="40"/>
  <c r="D534" i="40"/>
  <c r="D533" i="40"/>
  <c r="F532" i="40"/>
  <c r="E532" i="40"/>
  <c r="D532" i="40"/>
  <c r="B532" i="40"/>
  <c r="C530" i="40"/>
  <c r="C528" i="40"/>
  <c r="A517" i="40"/>
  <c r="D514" i="40"/>
  <c r="D513" i="40"/>
  <c r="F512" i="40"/>
  <c r="E512" i="40"/>
  <c r="D512" i="40"/>
  <c r="B512" i="40"/>
  <c r="A506" i="40"/>
  <c r="D503" i="40"/>
  <c r="D502" i="40"/>
  <c r="D500" i="40"/>
  <c r="D499" i="40"/>
  <c r="F498" i="40"/>
  <c r="E498" i="40"/>
  <c r="D498" i="40"/>
  <c r="B498" i="40"/>
  <c r="D494" i="40"/>
  <c r="D493" i="40"/>
  <c r="C490" i="40"/>
  <c r="A484" i="40"/>
  <c r="D481" i="40"/>
  <c r="D480" i="40"/>
  <c r="D478" i="40"/>
  <c r="D477" i="40"/>
  <c r="F476" i="40"/>
  <c r="E476" i="40"/>
  <c r="D476" i="40"/>
  <c r="B476" i="40"/>
  <c r="C469" i="40"/>
  <c r="C466" i="40"/>
  <c r="C465" i="40"/>
  <c r="C461" i="40"/>
  <c r="D458" i="40"/>
  <c r="D457" i="40"/>
  <c r="C455" i="40"/>
  <c r="A447" i="40"/>
  <c r="D444" i="40"/>
  <c r="D443" i="40"/>
  <c r="D441" i="40"/>
  <c r="D440" i="40"/>
  <c r="F439" i="40"/>
  <c r="E439" i="40"/>
  <c r="D439" i="40"/>
  <c r="B439" i="40"/>
  <c r="C438" i="40"/>
  <c r="C432" i="40"/>
  <c r="C431" i="40"/>
  <c r="D427" i="40"/>
  <c r="D426" i="40"/>
  <c r="C425" i="40"/>
  <c r="C422" i="40"/>
  <c r="D418" i="40"/>
  <c r="D417" i="40"/>
  <c r="C415" i="40"/>
  <c r="C411" i="40"/>
  <c r="D407" i="40"/>
  <c r="D406" i="40"/>
  <c r="C405" i="40"/>
  <c r="C402" i="40"/>
  <c r="A394" i="40"/>
  <c r="D391" i="40"/>
  <c r="D390" i="40"/>
  <c r="D388" i="40"/>
  <c r="D387" i="40"/>
  <c r="F386" i="40"/>
  <c r="E386" i="40"/>
  <c r="D386" i="40"/>
  <c r="B386" i="40"/>
  <c r="C381" i="40"/>
  <c r="C378" i="40"/>
  <c r="D374" i="40"/>
  <c r="D373" i="40"/>
  <c r="C371" i="40"/>
  <c r="C369" i="40"/>
  <c r="C368" i="40"/>
  <c r="A361" i="40"/>
  <c r="D358" i="40"/>
  <c r="D357" i="40"/>
  <c r="D355" i="40"/>
  <c r="D354" i="40"/>
  <c r="F353" i="40"/>
  <c r="E353" i="40"/>
  <c r="D353" i="40"/>
  <c r="B353" i="40"/>
  <c r="C348" i="40"/>
  <c r="C344" i="40"/>
  <c r="C342" i="40"/>
  <c r="C340" i="40"/>
  <c r="D334" i="40"/>
  <c r="D333" i="40"/>
  <c r="C331" i="40"/>
  <c r="A321" i="40"/>
  <c r="D318" i="40"/>
  <c r="D317" i="40"/>
  <c r="D315" i="40"/>
  <c r="D314" i="40"/>
  <c r="F313" i="40"/>
  <c r="E313" i="40"/>
  <c r="D313" i="40"/>
  <c r="B313" i="40"/>
  <c r="C304" i="40"/>
  <c r="C302" i="40"/>
  <c r="C297" i="40"/>
  <c r="C295" i="40"/>
  <c r="C294" i="40"/>
  <c r="C291" i="40"/>
  <c r="D286" i="40"/>
  <c r="D285" i="40"/>
  <c r="C282" i="40"/>
  <c r="C278" i="40"/>
  <c r="A269" i="40"/>
  <c r="D266" i="40"/>
  <c r="D265" i="40"/>
  <c r="D263" i="40"/>
  <c r="D262" i="40"/>
  <c r="F261" i="40"/>
  <c r="E261" i="40"/>
  <c r="D261" i="40"/>
  <c r="B261" i="40"/>
  <c r="C252" i="40"/>
  <c r="C251" i="40"/>
  <c r="C250" i="40"/>
  <c r="C249" i="40"/>
  <c r="D245" i="40"/>
  <c r="D244" i="40"/>
  <c r="C240" i="40"/>
  <c r="C238" i="40"/>
  <c r="C235" i="40"/>
  <c r="C230" i="40"/>
  <c r="C227" i="40"/>
  <c r="D223" i="40"/>
  <c r="D222" i="40"/>
  <c r="C220" i="40"/>
  <c r="C219" i="40"/>
  <c r="A208" i="40"/>
  <c r="D205" i="40"/>
  <c r="D204" i="40"/>
  <c r="D202" i="40"/>
  <c r="D201" i="40"/>
  <c r="F200" i="40"/>
  <c r="E200" i="40"/>
  <c r="D200" i="40"/>
  <c r="B200" i="40"/>
  <c r="C194" i="40"/>
  <c r="C190" i="40"/>
  <c r="C186" i="40"/>
  <c r="C184" i="40"/>
  <c r="C182" i="40"/>
  <c r="C181" i="40"/>
  <c r="D173" i="40"/>
  <c r="D172" i="40"/>
  <c r="C170" i="40"/>
  <c r="A161" i="40"/>
  <c r="D158" i="40"/>
  <c r="D157" i="40"/>
  <c r="D155" i="40"/>
  <c r="D154" i="40"/>
  <c r="F153" i="40"/>
  <c r="E153" i="40"/>
  <c r="D153" i="40"/>
  <c r="B153" i="40"/>
  <c r="C147" i="40"/>
  <c r="C145" i="40"/>
  <c r="C143" i="40"/>
  <c r="D140" i="40"/>
  <c r="D139" i="40"/>
  <c r="C138" i="40"/>
  <c r="C134" i="40"/>
  <c r="C132" i="40"/>
  <c r="C131" i="40"/>
  <c r="C129" i="40"/>
  <c r="C125" i="40"/>
  <c r="D118" i="40"/>
  <c r="D117" i="40"/>
  <c r="C115" i="40"/>
  <c r="A106" i="40"/>
  <c r="D103" i="40"/>
  <c r="D102" i="40"/>
  <c r="D101" i="40"/>
  <c r="D100" i="40"/>
  <c r="F99" i="40"/>
  <c r="E99" i="40"/>
  <c r="D99" i="40"/>
  <c r="B99" i="40"/>
  <c r="C91" i="40"/>
  <c r="C89" i="40"/>
  <c r="D85" i="40"/>
  <c r="D84" i="40"/>
  <c r="C82" i="40"/>
  <c r="C79" i="40"/>
  <c r="C74" i="40"/>
  <c r="C72" i="40"/>
  <c r="C69" i="40"/>
  <c r="C68" i="40"/>
  <c r="C65" i="40"/>
  <c r="D62" i="40"/>
  <c r="D61" i="40"/>
  <c r="C59" i="40"/>
  <c r="A49" i="40"/>
  <c r="D46" i="40"/>
  <c r="D45" i="40"/>
  <c r="D43" i="40"/>
  <c r="D42" i="40"/>
  <c r="F41" i="40"/>
  <c r="E41" i="40"/>
  <c r="D41" i="40"/>
  <c r="B41" i="40"/>
  <c r="C35" i="40"/>
  <c r="C34" i="40"/>
  <c r="C30" i="40"/>
  <c r="D26" i="40"/>
  <c r="D25" i="40"/>
  <c r="A16" i="40"/>
  <c r="B12" i="40"/>
  <c r="A8" i="40"/>
  <c r="A7" i="41" s="1"/>
  <c r="D199" i="39"/>
  <c r="D198" i="39"/>
  <c r="F197" i="39"/>
  <c r="E197" i="39"/>
  <c r="D197" i="39"/>
  <c r="D195" i="39"/>
  <c r="D194" i="39"/>
  <c r="C191" i="39"/>
  <c r="D187" i="39"/>
  <c r="D186" i="39"/>
  <c r="D178" i="39"/>
  <c r="D177" i="39"/>
  <c r="D170" i="39"/>
  <c r="D169" i="39"/>
  <c r="C165" i="39"/>
  <c r="D162" i="39"/>
  <c r="D161" i="39"/>
  <c r="C157" i="39"/>
  <c r="C156" i="39"/>
  <c r="C155" i="39"/>
  <c r="D150" i="39"/>
  <c r="D149" i="39"/>
  <c r="C145" i="39"/>
  <c r="C144" i="39"/>
  <c r="C138" i="39"/>
  <c r="D134" i="39"/>
  <c r="D133" i="39"/>
  <c r="C132" i="39"/>
  <c r="C130" i="39"/>
  <c r="C128" i="39"/>
  <c r="C127" i="39"/>
  <c r="D119" i="39"/>
  <c r="D118" i="39"/>
  <c r="C116" i="39"/>
  <c r="C115" i="39"/>
  <c r="C112" i="39"/>
  <c r="D103" i="39"/>
  <c r="D102" i="39"/>
  <c r="C100" i="39"/>
  <c r="C99" i="39"/>
  <c r="C94" i="39"/>
  <c r="C93" i="39"/>
  <c r="D85" i="39"/>
  <c r="D84" i="39"/>
  <c r="C82" i="39"/>
  <c r="C80" i="39"/>
  <c r="C77" i="39"/>
  <c r="C76" i="39"/>
  <c r="C75" i="39"/>
  <c r="D64" i="39"/>
  <c r="D63" i="39"/>
  <c r="C61" i="39"/>
  <c r="C60" i="39"/>
  <c r="C56" i="39"/>
  <c r="D53" i="39"/>
  <c r="D52" i="39"/>
  <c r="C51" i="39"/>
  <c r="D43" i="39"/>
  <c r="D42" i="39"/>
  <c r="C37" i="39"/>
  <c r="D34" i="39"/>
  <c r="D33" i="39"/>
  <c r="C26" i="39"/>
  <c r="D23" i="39"/>
  <c r="D22" i="39"/>
  <c r="B11" i="39"/>
  <c r="B10" i="39"/>
  <c r="B9" i="39"/>
  <c r="B8" i="39"/>
  <c r="D549" i="38"/>
  <c r="D548" i="38"/>
  <c r="D547" i="38"/>
  <c r="D545" i="38"/>
  <c r="D544" i="38"/>
  <c r="F543" i="38"/>
  <c r="E543" i="38"/>
  <c r="D543" i="38"/>
  <c r="B543" i="38"/>
  <c r="C542" i="38"/>
  <c r="A537" i="38"/>
  <c r="D534" i="38"/>
  <c r="D533" i="38"/>
  <c r="F532" i="38"/>
  <c r="E532" i="38"/>
  <c r="D532" i="38"/>
  <c r="B532" i="38"/>
  <c r="C530" i="38"/>
  <c r="C528" i="38"/>
  <c r="A517" i="38"/>
  <c r="D514" i="38"/>
  <c r="D513" i="38"/>
  <c r="F512" i="38"/>
  <c r="E512" i="38"/>
  <c r="D512" i="38"/>
  <c r="B512" i="38"/>
  <c r="A506" i="38"/>
  <c r="D503" i="38"/>
  <c r="D502" i="38"/>
  <c r="D500" i="38"/>
  <c r="D499" i="38"/>
  <c r="F498" i="38"/>
  <c r="E498" i="38"/>
  <c r="D498" i="38"/>
  <c r="B498" i="38"/>
  <c r="D494" i="38"/>
  <c r="D493" i="38"/>
  <c r="C490" i="38"/>
  <c r="A484" i="38"/>
  <c r="D481" i="38"/>
  <c r="D480" i="38"/>
  <c r="D478" i="38"/>
  <c r="D477" i="38"/>
  <c r="F476" i="38"/>
  <c r="E476" i="38"/>
  <c r="D476" i="38"/>
  <c r="B476" i="38"/>
  <c r="C469" i="38"/>
  <c r="C466" i="38"/>
  <c r="C465" i="38"/>
  <c r="C461" i="38"/>
  <c r="D458" i="38"/>
  <c r="D457" i="38"/>
  <c r="C455" i="38"/>
  <c r="A447" i="38"/>
  <c r="D444" i="38"/>
  <c r="D443" i="38"/>
  <c r="D441" i="38"/>
  <c r="D440" i="38"/>
  <c r="F439" i="38"/>
  <c r="E439" i="38"/>
  <c r="D439" i="38"/>
  <c r="B439" i="38"/>
  <c r="C438" i="38"/>
  <c r="C432" i="38"/>
  <c r="C431" i="38"/>
  <c r="D427" i="38"/>
  <c r="D426" i="38"/>
  <c r="C425" i="38"/>
  <c r="C422" i="38"/>
  <c r="D418" i="38"/>
  <c r="D417" i="38"/>
  <c r="C415" i="38"/>
  <c r="C411" i="38"/>
  <c r="D407" i="38"/>
  <c r="D406" i="38"/>
  <c r="C405" i="38"/>
  <c r="C402" i="38"/>
  <c r="A394" i="38"/>
  <c r="D391" i="38"/>
  <c r="D390" i="38"/>
  <c r="D388" i="38"/>
  <c r="D387" i="38"/>
  <c r="F386" i="38"/>
  <c r="E386" i="38"/>
  <c r="D386" i="38"/>
  <c r="B386" i="38"/>
  <c r="C381" i="38"/>
  <c r="C378" i="38"/>
  <c r="D374" i="38"/>
  <c r="D373" i="38"/>
  <c r="C371" i="38"/>
  <c r="C369" i="38"/>
  <c r="C368" i="38"/>
  <c r="A361" i="38"/>
  <c r="D358" i="38"/>
  <c r="D357" i="38"/>
  <c r="D355" i="38"/>
  <c r="D354" i="38"/>
  <c r="F353" i="38"/>
  <c r="E353" i="38"/>
  <c r="D353" i="38"/>
  <c r="B353" i="38"/>
  <c r="C348" i="38"/>
  <c r="C344" i="38"/>
  <c r="C342" i="38"/>
  <c r="C340" i="38"/>
  <c r="D334" i="38"/>
  <c r="D333" i="38"/>
  <c r="C331" i="38"/>
  <c r="A321" i="38"/>
  <c r="D318" i="38"/>
  <c r="D317" i="38"/>
  <c r="D315" i="38"/>
  <c r="D314" i="38"/>
  <c r="F313" i="38"/>
  <c r="E313" i="38"/>
  <c r="D313" i="38"/>
  <c r="B313" i="38"/>
  <c r="C304" i="38"/>
  <c r="C302" i="38"/>
  <c r="C297" i="38"/>
  <c r="C295" i="38"/>
  <c r="C294" i="38"/>
  <c r="C291" i="38"/>
  <c r="D286" i="38"/>
  <c r="D285" i="38"/>
  <c r="C282" i="38"/>
  <c r="C278" i="38"/>
  <c r="A269" i="38"/>
  <c r="D266" i="38"/>
  <c r="D265" i="38"/>
  <c r="D263" i="38"/>
  <c r="D262" i="38"/>
  <c r="F261" i="38"/>
  <c r="E261" i="38"/>
  <c r="D261" i="38"/>
  <c r="B261" i="38"/>
  <c r="C252" i="38"/>
  <c r="C251" i="38"/>
  <c r="C250" i="38"/>
  <c r="C249" i="38"/>
  <c r="D245" i="38"/>
  <c r="D244" i="38"/>
  <c r="C240" i="38"/>
  <c r="C238" i="38"/>
  <c r="C235" i="38"/>
  <c r="C230" i="38"/>
  <c r="C227" i="38"/>
  <c r="D223" i="38"/>
  <c r="D222" i="38"/>
  <c r="C220" i="38"/>
  <c r="C219" i="38"/>
  <c r="A208" i="38"/>
  <c r="D205" i="38"/>
  <c r="D204" i="38"/>
  <c r="D202" i="38"/>
  <c r="D201" i="38"/>
  <c r="F200" i="38"/>
  <c r="E200" i="38"/>
  <c r="D200" i="38"/>
  <c r="B200" i="38"/>
  <c r="C194" i="38"/>
  <c r="C190" i="38"/>
  <c r="C186" i="38"/>
  <c r="C184" i="38"/>
  <c r="C182" i="38"/>
  <c r="C181" i="38"/>
  <c r="D173" i="38"/>
  <c r="D172" i="38"/>
  <c r="C170" i="38"/>
  <c r="A161" i="38"/>
  <c r="D158" i="38"/>
  <c r="D157" i="38"/>
  <c r="D155" i="38"/>
  <c r="D154" i="38"/>
  <c r="F153" i="38"/>
  <c r="E153" i="38"/>
  <c r="D153" i="38"/>
  <c r="B153" i="38"/>
  <c r="C147" i="38"/>
  <c r="C145" i="38"/>
  <c r="C143" i="38"/>
  <c r="D140" i="38"/>
  <c r="D139" i="38"/>
  <c r="C138" i="38"/>
  <c r="C134" i="38"/>
  <c r="C132" i="38"/>
  <c r="C131" i="38"/>
  <c r="C129" i="38"/>
  <c r="C125" i="38"/>
  <c r="D118" i="38"/>
  <c r="D117" i="38"/>
  <c r="C115" i="38"/>
  <c r="A106" i="38"/>
  <c r="D103" i="38"/>
  <c r="D102" i="38"/>
  <c r="D101" i="38"/>
  <c r="D100" i="38"/>
  <c r="F99" i="38"/>
  <c r="E99" i="38"/>
  <c r="D99" i="38"/>
  <c r="B99" i="38"/>
  <c r="C91" i="38"/>
  <c r="C89" i="38"/>
  <c r="D85" i="38"/>
  <c r="D84" i="38"/>
  <c r="C82" i="38"/>
  <c r="C79" i="38"/>
  <c r="C74" i="38"/>
  <c r="C72" i="38"/>
  <c r="C69" i="38"/>
  <c r="C68" i="38"/>
  <c r="C65" i="38"/>
  <c r="D62" i="38"/>
  <c r="D61" i="38"/>
  <c r="C59" i="38"/>
  <c r="A49" i="38"/>
  <c r="D46" i="38"/>
  <c r="D45" i="38"/>
  <c r="D43" i="38"/>
  <c r="D42" i="38"/>
  <c r="F41" i="38"/>
  <c r="E41" i="38"/>
  <c r="D41" i="38"/>
  <c r="B41" i="38"/>
  <c r="C35" i="38"/>
  <c r="C34" i="38"/>
  <c r="C30" i="38"/>
  <c r="D26" i="38"/>
  <c r="D25" i="38"/>
  <c r="A16" i="38"/>
  <c r="B12" i="38"/>
  <c r="A8" i="38"/>
  <c r="A7" i="39" s="1"/>
  <c r="D199" i="32"/>
  <c r="D198" i="32"/>
  <c r="F197" i="32"/>
  <c r="E197" i="32"/>
  <c r="D197" i="32"/>
  <c r="D195" i="32"/>
  <c r="D194" i="32"/>
  <c r="C191" i="32"/>
  <c r="D187" i="32"/>
  <c r="D186" i="32"/>
  <c r="D178" i="32"/>
  <c r="D177" i="32"/>
  <c r="D170" i="32"/>
  <c r="D169" i="32"/>
  <c r="C165" i="32"/>
  <c r="D162" i="32"/>
  <c r="D161" i="32"/>
  <c r="C157" i="32"/>
  <c r="C156" i="32"/>
  <c r="C155" i="32"/>
  <c r="D150" i="32"/>
  <c r="D149" i="32"/>
  <c r="C145" i="32"/>
  <c r="C144" i="32"/>
  <c r="C138" i="32"/>
  <c r="D134" i="32"/>
  <c r="D133" i="32"/>
  <c r="C132" i="32"/>
  <c r="C130" i="32"/>
  <c r="C128" i="32"/>
  <c r="C127" i="32"/>
  <c r="D119" i="32"/>
  <c r="D118" i="32"/>
  <c r="C116" i="32"/>
  <c r="C115" i="32"/>
  <c r="C112" i="32"/>
  <c r="D103" i="32"/>
  <c r="D102" i="32"/>
  <c r="C100" i="32"/>
  <c r="C99" i="32"/>
  <c r="C94" i="32"/>
  <c r="C93" i="32"/>
  <c r="D85" i="32"/>
  <c r="D84" i="32"/>
  <c r="C82" i="32"/>
  <c r="C80" i="32"/>
  <c r="C77" i="32"/>
  <c r="C76" i="32"/>
  <c r="C75" i="32"/>
  <c r="D64" i="32"/>
  <c r="D63" i="32"/>
  <c r="C61" i="32"/>
  <c r="C60" i="32"/>
  <c r="C56" i="32"/>
  <c r="D53" i="32"/>
  <c r="D52" i="32"/>
  <c r="C51" i="32"/>
  <c r="D43" i="32"/>
  <c r="D42" i="32"/>
  <c r="C37" i="32"/>
  <c r="D34" i="32"/>
  <c r="D33" i="32"/>
  <c r="C26" i="32"/>
  <c r="D23" i="32"/>
  <c r="D22" i="32"/>
  <c r="B11" i="32"/>
  <c r="B10" i="32"/>
  <c r="B9" i="32"/>
  <c r="B8" i="32"/>
  <c r="A7" i="32"/>
  <c r="D549" i="31"/>
  <c r="D548" i="31"/>
  <c r="D547" i="31"/>
  <c r="D545" i="31"/>
  <c r="D544" i="31"/>
  <c r="F543" i="31"/>
  <c r="E543" i="31"/>
  <c r="D543" i="31"/>
  <c r="B543" i="31"/>
  <c r="C542" i="31"/>
  <c r="A537" i="31"/>
  <c r="D534" i="31"/>
  <c r="D533" i="31"/>
  <c r="F532" i="31"/>
  <c r="E532" i="31"/>
  <c r="D532" i="31"/>
  <c r="B532" i="31"/>
  <c r="C530" i="31"/>
  <c r="C528" i="31"/>
  <c r="A517" i="31"/>
  <c r="D514" i="31"/>
  <c r="D513" i="31"/>
  <c r="F512" i="31"/>
  <c r="E512" i="31"/>
  <c r="D512" i="31"/>
  <c r="B512" i="31"/>
  <c r="A506" i="31"/>
  <c r="D503" i="31"/>
  <c r="D502" i="31"/>
  <c r="D500" i="31"/>
  <c r="D499" i="31"/>
  <c r="F498" i="31"/>
  <c r="E498" i="31"/>
  <c r="D498" i="31"/>
  <c r="B498" i="31"/>
  <c r="D494" i="31"/>
  <c r="D493" i="31"/>
  <c r="C490" i="31"/>
  <c r="A484" i="31"/>
  <c r="D481" i="31"/>
  <c r="D480" i="31"/>
  <c r="D478" i="31"/>
  <c r="D477" i="31"/>
  <c r="F476" i="31"/>
  <c r="E476" i="31"/>
  <c r="D476" i="31"/>
  <c r="B476" i="31"/>
  <c r="C469" i="31"/>
  <c r="C466" i="31"/>
  <c r="C465" i="31"/>
  <c r="C461" i="31"/>
  <c r="D458" i="31"/>
  <c r="D457" i="31"/>
  <c r="C455" i="31"/>
  <c r="A447" i="31"/>
  <c r="D444" i="31"/>
  <c r="D443" i="31"/>
  <c r="D441" i="31"/>
  <c r="D440" i="31"/>
  <c r="F439" i="31"/>
  <c r="E439" i="31"/>
  <c r="D439" i="31"/>
  <c r="B439" i="31"/>
  <c r="C438" i="31"/>
  <c r="C432" i="31"/>
  <c r="C431" i="31"/>
  <c r="D427" i="31"/>
  <c r="D426" i="31"/>
  <c r="C425" i="31"/>
  <c r="C422" i="31"/>
  <c r="D418" i="31"/>
  <c r="D417" i="31"/>
  <c r="C415" i="31"/>
  <c r="C411" i="31"/>
  <c r="D407" i="31"/>
  <c r="D406" i="31"/>
  <c r="C405" i="31"/>
  <c r="C402" i="31"/>
  <c r="A394" i="31"/>
  <c r="D391" i="31"/>
  <c r="D390" i="31"/>
  <c r="D388" i="31"/>
  <c r="D387" i="31"/>
  <c r="F386" i="31"/>
  <c r="E386" i="31"/>
  <c r="D386" i="31"/>
  <c r="B386" i="31"/>
  <c r="C381" i="31"/>
  <c r="C378" i="31"/>
  <c r="D374" i="31"/>
  <c r="D373" i="31"/>
  <c r="C371" i="31"/>
  <c r="C369" i="31"/>
  <c r="C368" i="31"/>
  <c r="A361" i="31"/>
  <c r="D358" i="31"/>
  <c r="D357" i="31"/>
  <c r="D355" i="31"/>
  <c r="D354" i="31"/>
  <c r="F353" i="31"/>
  <c r="E353" i="31"/>
  <c r="D353" i="31"/>
  <c r="B353" i="31"/>
  <c r="C348" i="31"/>
  <c r="C344" i="31"/>
  <c r="C342" i="31"/>
  <c r="C340" i="31"/>
  <c r="D334" i="31"/>
  <c r="D333" i="31"/>
  <c r="C331" i="31"/>
  <c r="A321" i="31"/>
  <c r="D318" i="31"/>
  <c r="D317" i="31"/>
  <c r="D315" i="31"/>
  <c r="D314" i="31"/>
  <c r="F313" i="31"/>
  <c r="E313" i="31"/>
  <c r="D313" i="31"/>
  <c r="B313" i="31"/>
  <c r="C304" i="31"/>
  <c r="C302" i="31"/>
  <c r="C297" i="31"/>
  <c r="C295" i="31"/>
  <c r="C294" i="31"/>
  <c r="C291" i="31"/>
  <c r="D286" i="31"/>
  <c r="D285" i="31"/>
  <c r="C282" i="31"/>
  <c r="C278" i="31"/>
  <c r="A269" i="31"/>
  <c r="D266" i="31"/>
  <c r="D265" i="31"/>
  <c r="D263" i="31"/>
  <c r="D262" i="31"/>
  <c r="F261" i="31"/>
  <c r="E261" i="31"/>
  <c r="D261" i="31"/>
  <c r="B261" i="31"/>
  <c r="C252" i="31"/>
  <c r="C251" i="31"/>
  <c r="C250" i="31"/>
  <c r="C249" i="31"/>
  <c r="D245" i="31"/>
  <c r="D244" i="31"/>
  <c r="C240" i="31"/>
  <c r="C238" i="31"/>
  <c r="C235" i="31"/>
  <c r="C230" i="31"/>
  <c r="C227" i="31"/>
  <c r="D223" i="31"/>
  <c r="D222" i="31"/>
  <c r="C220" i="31"/>
  <c r="C219" i="31"/>
  <c r="A208" i="31"/>
  <c r="D205" i="31"/>
  <c r="D204" i="31"/>
  <c r="D202" i="31"/>
  <c r="D201" i="31"/>
  <c r="F200" i="31"/>
  <c r="E200" i="31"/>
  <c r="D200" i="31"/>
  <c r="B200" i="31"/>
  <c r="C194" i="31"/>
  <c r="C190" i="31"/>
  <c r="C186" i="31"/>
  <c r="C184" i="31"/>
  <c r="C182" i="31"/>
  <c r="C181" i="31"/>
  <c r="D173" i="31"/>
  <c r="D172" i="31"/>
  <c r="C170" i="31"/>
  <c r="A161" i="31"/>
  <c r="D158" i="31"/>
  <c r="D157" i="31"/>
  <c r="D155" i="31"/>
  <c r="D154" i="31"/>
  <c r="F153" i="31"/>
  <c r="E153" i="31"/>
  <c r="D153" i="31"/>
  <c r="B153" i="31"/>
  <c r="C147" i="31"/>
  <c r="C145" i="31"/>
  <c r="C143" i="31"/>
  <c r="D140" i="31"/>
  <c r="D139" i="31"/>
  <c r="C138" i="31"/>
  <c r="C134" i="31"/>
  <c r="C132" i="31"/>
  <c r="C131" i="31"/>
  <c r="C129" i="31"/>
  <c r="C125" i="31"/>
  <c r="D118" i="31"/>
  <c r="D117" i="31"/>
  <c r="C115" i="31"/>
  <c r="A106" i="31"/>
  <c r="D103" i="31"/>
  <c r="D102" i="31"/>
  <c r="D101" i="31"/>
  <c r="D100" i="31"/>
  <c r="F99" i="31"/>
  <c r="E99" i="31"/>
  <c r="D99" i="31"/>
  <c r="B99" i="31"/>
  <c r="C91" i="31"/>
  <c r="C89" i="31"/>
  <c r="D85" i="31"/>
  <c r="D84" i="31"/>
  <c r="C82" i="31"/>
  <c r="C79" i="31"/>
  <c r="C74" i="31"/>
  <c r="C72" i="31"/>
  <c r="C69" i="31"/>
  <c r="C68" i="31"/>
  <c r="C65" i="31"/>
  <c r="D62" i="31"/>
  <c r="D61" i="31"/>
  <c r="C59" i="31"/>
  <c r="A49" i="31"/>
  <c r="D46" i="31"/>
  <c r="D45" i="31"/>
  <c r="D43" i="31"/>
  <c r="D42" i="31"/>
  <c r="F41" i="31"/>
  <c r="E41" i="31"/>
  <c r="D41" i="31"/>
  <c r="B41" i="31"/>
  <c r="C35" i="31"/>
  <c r="C34" i="31"/>
  <c r="C30" i="31"/>
  <c r="D26" i="31"/>
  <c r="D25" i="31"/>
  <c r="A16" i="31"/>
  <c r="B12" i="31"/>
  <c r="A8" i="31"/>
  <c r="D199" i="25"/>
  <c r="D198" i="25"/>
  <c r="F197" i="25"/>
  <c r="E197" i="25"/>
  <c r="D197" i="25"/>
  <c r="D195" i="25"/>
  <c r="D194" i="25"/>
  <c r="C191" i="25"/>
  <c r="D187" i="25"/>
  <c r="D186" i="25"/>
  <c r="D178" i="25"/>
  <c r="D177" i="25"/>
  <c r="D170" i="25"/>
  <c r="D169" i="25"/>
  <c r="C165" i="25"/>
  <c r="D162" i="25"/>
  <c r="D161" i="25"/>
  <c r="C157" i="25"/>
  <c r="C156" i="25"/>
  <c r="C155" i="25"/>
  <c r="D150" i="25"/>
  <c r="D149" i="25"/>
  <c r="C145" i="25"/>
  <c r="C144" i="25"/>
  <c r="C138" i="25"/>
  <c r="D134" i="25"/>
  <c r="D133" i="25"/>
  <c r="C132" i="25"/>
  <c r="C130" i="25"/>
  <c r="C128" i="25"/>
  <c r="C127" i="25"/>
  <c r="D119" i="25"/>
  <c r="D118" i="25"/>
  <c r="C116" i="25"/>
  <c r="C115" i="25"/>
  <c r="C112" i="25"/>
  <c r="D103" i="25"/>
  <c r="D102" i="25"/>
  <c r="C100" i="25"/>
  <c r="C99" i="25"/>
  <c r="C94" i="25"/>
  <c r="C93" i="25"/>
  <c r="D85" i="25"/>
  <c r="D84" i="25"/>
  <c r="C82" i="25"/>
  <c r="C80" i="25"/>
  <c r="C77" i="25"/>
  <c r="C76" i="25"/>
  <c r="C75" i="25"/>
  <c r="D64" i="25"/>
  <c r="D63" i="25"/>
  <c r="C61" i="25"/>
  <c r="C60" i="25"/>
  <c r="C56" i="25"/>
  <c r="D53" i="25"/>
  <c r="D52" i="25"/>
  <c r="C51" i="25"/>
  <c r="D43" i="25"/>
  <c r="D42" i="25"/>
  <c r="C37" i="25"/>
  <c r="D34" i="25"/>
  <c r="D33" i="25"/>
  <c r="C26" i="25"/>
  <c r="D23" i="25"/>
  <c r="D22" i="25"/>
  <c r="B11" i="25"/>
  <c r="B10" i="25"/>
  <c r="B9" i="25"/>
  <c r="B8" i="25"/>
  <c r="D549" i="33"/>
  <c r="D548" i="33"/>
  <c r="D547" i="33"/>
  <c r="D545" i="33"/>
  <c r="D544" i="33"/>
  <c r="F543" i="33"/>
  <c r="E543" i="33"/>
  <c r="D543" i="33"/>
  <c r="B543" i="33"/>
  <c r="C542" i="33"/>
  <c r="A537" i="33"/>
  <c r="D534" i="33"/>
  <c r="D533" i="33"/>
  <c r="F532" i="33"/>
  <c r="E532" i="33"/>
  <c r="D532" i="33"/>
  <c r="B532" i="33"/>
  <c r="C530" i="33"/>
  <c r="C528" i="33"/>
  <c r="A517" i="33"/>
  <c r="D514" i="33"/>
  <c r="D513" i="33"/>
  <c r="F512" i="33"/>
  <c r="E512" i="33"/>
  <c r="D512" i="33"/>
  <c r="B512" i="33"/>
  <c r="A506" i="33"/>
  <c r="D503" i="33"/>
  <c r="D502" i="33"/>
  <c r="D500" i="33"/>
  <c r="D499" i="33"/>
  <c r="F498" i="33"/>
  <c r="E498" i="33"/>
  <c r="D498" i="33"/>
  <c r="B498" i="33"/>
  <c r="D494" i="33"/>
  <c r="D493" i="33"/>
  <c r="C490" i="33"/>
  <c r="A484" i="33"/>
  <c r="D481" i="33"/>
  <c r="D480" i="33"/>
  <c r="D478" i="33"/>
  <c r="D477" i="33"/>
  <c r="F476" i="33"/>
  <c r="E476" i="33"/>
  <c r="D476" i="33"/>
  <c r="B476" i="33"/>
  <c r="C469" i="33"/>
  <c r="C466" i="33"/>
  <c r="C465" i="33"/>
  <c r="C461" i="33"/>
  <c r="D458" i="33"/>
  <c r="D457" i="33"/>
  <c r="C455" i="33"/>
  <c r="A447" i="33"/>
  <c r="D444" i="33"/>
  <c r="D443" i="33"/>
  <c r="D441" i="33"/>
  <c r="D440" i="33"/>
  <c r="F439" i="33"/>
  <c r="E439" i="33"/>
  <c r="D439" i="33"/>
  <c r="B439" i="33"/>
  <c r="C438" i="33"/>
  <c r="C432" i="33"/>
  <c r="C431" i="33"/>
  <c r="D427" i="33"/>
  <c r="D426" i="33"/>
  <c r="C425" i="33"/>
  <c r="C422" i="33"/>
  <c r="D418" i="33"/>
  <c r="D417" i="33"/>
  <c r="C415" i="33"/>
  <c r="C411" i="33"/>
  <c r="D407" i="33"/>
  <c r="D406" i="33"/>
  <c r="C405" i="33"/>
  <c r="C402" i="33"/>
  <c r="A394" i="33"/>
  <c r="D391" i="33"/>
  <c r="D390" i="33"/>
  <c r="D388" i="33"/>
  <c r="D387" i="33"/>
  <c r="F386" i="33"/>
  <c r="E386" i="33"/>
  <c r="D386" i="33"/>
  <c r="B386" i="33"/>
  <c r="C381" i="33"/>
  <c r="C378" i="33"/>
  <c r="D374" i="33"/>
  <c r="D373" i="33"/>
  <c r="C371" i="33"/>
  <c r="C369" i="33"/>
  <c r="C368" i="33"/>
  <c r="A361" i="33"/>
  <c r="D358" i="33"/>
  <c r="D357" i="33"/>
  <c r="D355" i="33"/>
  <c r="D354" i="33"/>
  <c r="F353" i="33"/>
  <c r="E353" i="33"/>
  <c r="D353" i="33"/>
  <c r="B353" i="33"/>
  <c r="C348" i="33"/>
  <c r="C344" i="33"/>
  <c r="C342" i="33"/>
  <c r="C340" i="33"/>
  <c r="D334" i="33"/>
  <c r="D333" i="33"/>
  <c r="C331" i="33"/>
  <c r="A321" i="33"/>
  <c r="D318" i="33"/>
  <c r="D317" i="33"/>
  <c r="D315" i="33"/>
  <c r="D314" i="33"/>
  <c r="F313" i="33"/>
  <c r="E313" i="33"/>
  <c r="D313" i="33"/>
  <c r="B313" i="33"/>
  <c r="C304" i="33"/>
  <c r="C302" i="33"/>
  <c r="C297" i="33"/>
  <c r="C295" i="33"/>
  <c r="C294" i="33"/>
  <c r="C291" i="33"/>
  <c r="D286" i="33"/>
  <c r="D285" i="33"/>
  <c r="C282" i="33"/>
  <c r="C278" i="33"/>
  <c r="A269" i="33"/>
  <c r="D266" i="33"/>
  <c r="D265" i="33"/>
  <c r="D263" i="33"/>
  <c r="D262" i="33"/>
  <c r="F261" i="33"/>
  <c r="E261" i="33"/>
  <c r="D261" i="33"/>
  <c r="B261" i="33"/>
  <c r="C252" i="33"/>
  <c r="C251" i="33"/>
  <c r="C250" i="33"/>
  <c r="C249" i="33"/>
  <c r="D245" i="33"/>
  <c r="D244" i="33"/>
  <c r="C240" i="33"/>
  <c r="C238" i="33"/>
  <c r="C235" i="33"/>
  <c r="C230" i="33"/>
  <c r="C227" i="33"/>
  <c r="D223" i="33"/>
  <c r="D222" i="33"/>
  <c r="C220" i="33"/>
  <c r="C219" i="33"/>
  <c r="A208" i="33"/>
  <c r="D205" i="33"/>
  <c r="D204" i="33"/>
  <c r="D202" i="33"/>
  <c r="D201" i="33"/>
  <c r="F200" i="33"/>
  <c r="E200" i="33"/>
  <c r="D200" i="33"/>
  <c r="B200" i="33"/>
  <c r="C194" i="33"/>
  <c r="C190" i="33"/>
  <c r="C186" i="33"/>
  <c r="C184" i="33"/>
  <c r="C182" i="33"/>
  <c r="C181" i="33"/>
  <c r="D173" i="33"/>
  <c r="D172" i="33"/>
  <c r="C170" i="33"/>
  <c r="A161" i="33"/>
  <c r="D158" i="33"/>
  <c r="D157" i="33"/>
  <c r="D155" i="33"/>
  <c r="D154" i="33"/>
  <c r="F153" i="33"/>
  <c r="E153" i="33"/>
  <c r="D153" i="33"/>
  <c r="B153" i="33"/>
  <c r="C147" i="33"/>
  <c r="C145" i="33"/>
  <c r="C143" i="33"/>
  <c r="D140" i="33"/>
  <c r="D139" i="33"/>
  <c r="C138" i="33"/>
  <c r="C134" i="33"/>
  <c r="C132" i="33"/>
  <c r="C131" i="33"/>
  <c r="C129" i="33"/>
  <c r="C125" i="33"/>
  <c r="D118" i="33"/>
  <c r="D117" i="33"/>
  <c r="C115" i="33"/>
  <c r="A106" i="33"/>
  <c r="D103" i="33"/>
  <c r="D102" i="33"/>
  <c r="D101" i="33"/>
  <c r="D100" i="33"/>
  <c r="F99" i="33"/>
  <c r="E99" i="33"/>
  <c r="D99" i="33"/>
  <c r="B99" i="33"/>
  <c r="C91" i="33"/>
  <c r="C89" i="33"/>
  <c r="D85" i="33"/>
  <c r="D84" i="33"/>
  <c r="C82" i="33"/>
  <c r="C79" i="33"/>
  <c r="C74" i="33"/>
  <c r="C72" i="33"/>
  <c r="C69" i="33"/>
  <c r="C68" i="33"/>
  <c r="C65" i="33"/>
  <c r="D62" i="33"/>
  <c r="D61" i="33"/>
  <c r="C59" i="33"/>
  <c r="A49" i="33"/>
  <c r="D46" i="33"/>
  <c r="D45" i="33"/>
  <c r="D43" i="33"/>
  <c r="D42" i="33"/>
  <c r="F41" i="33"/>
  <c r="E41" i="33"/>
  <c r="D41" i="33"/>
  <c r="B41" i="33"/>
  <c r="C35" i="33"/>
  <c r="C34" i="33"/>
  <c r="C30" i="33"/>
  <c r="D26" i="33"/>
  <c r="D25" i="33"/>
  <c r="A16" i="33"/>
  <c r="B12" i="33"/>
  <c r="A8" i="33"/>
  <c r="A7" i="25" s="1"/>
  <c r="D199" i="35"/>
  <c r="D198" i="35"/>
  <c r="F197" i="35"/>
  <c r="E197" i="35"/>
  <c r="D197" i="35"/>
  <c r="D195" i="35"/>
  <c r="D194" i="35"/>
  <c r="C191" i="35"/>
  <c r="D187" i="35"/>
  <c r="D186" i="35"/>
  <c r="D178" i="35"/>
  <c r="D177" i="35"/>
  <c r="D170" i="35"/>
  <c r="D169" i="35"/>
  <c r="C165" i="35"/>
  <c r="D162" i="35"/>
  <c r="D161" i="35"/>
  <c r="C157" i="35"/>
  <c r="C156" i="35"/>
  <c r="C155" i="35"/>
  <c r="D150" i="35"/>
  <c r="D149" i="35"/>
  <c r="C145" i="35"/>
  <c r="C144" i="35"/>
  <c r="C138" i="35"/>
  <c r="D134" i="35"/>
  <c r="D133" i="35"/>
  <c r="C132" i="35"/>
  <c r="C130" i="35"/>
  <c r="C128" i="35"/>
  <c r="C127" i="35"/>
  <c r="D119" i="35"/>
  <c r="D118" i="35"/>
  <c r="C116" i="35"/>
  <c r="C115" i="35"/>
  <c r="C112" i="35"/>
  <c r="D103" i="35"/>
  <c r="D102" i="35"/>
  <c r="C100" i="35"/>
  <c r="C99" i="35"/>
  <c r="C94" i="35"/>
  <c r="C93" i="35"/>
  <c r="D85" i="35"/>
  <c r="D84" i="35"/>
  <c r="C82" i="35"/>
  <c r="C80" i="35"/>
  <c r="C77" i="35"/>
  <c r="C76" i="35"/>
  <c r="C75" i="35"/>
  <c r="D64" i="35"/>
  <c r="D63" i="35"/>
  <c r="C61" i="35"/>
  <c r="C60" i="35"/>
  <c r="C56" i="35"/>
  <c r="D53" i="35"/>
  <c r="D52" i="35"/>
  <c r="C51" i="35"/>
  <c r="D43" i="35"/>
  <c r="D42" i="35"/>
  <c r="C37" i="35"/>
  <c r="D34" i="35"/>
  <c r="D33" i="35"/>
  <c r="C26" i="35"/>
  <c r="D23" i="35"/>
  <c r="D22" i="35"/>
  <c r="B11" i="35"/>
  <c r="B10" i="35"/>
  <c r="B9" i="35"/>
  <c r="B8" i="35"/>
  <c r="D549" i="43"/>
  <c r="D548" i="43"/>
  <c r="D547" i="43"/>
  <c r="D545" i="43"/>
  <c r="D544" i="43"/>
  <c r="F543" i="43"/>
  <c r="E543" i="43"/>
  <c r="D543" i="43"/>
  <c r="B543" i="43"/>
  <c r="C542" i="43"/>
  <c r="A537" i="43"/>
  <c r="D534" i="43"/>
  <c r="D533" i="43"/>
  <c r="F532" i="43"/>
  <c r="E532" i="43"/>
  <c r="D532" i="43"/>
  <c r="B532" i="43"/>
  <c r="C530" i="43"/>
  <c r="C528" i="43"/>
  <c r="A517" i="43"/>
  <c r="D514" i="43"/>
  <c r="D513" i="43"/>
  <c r="F512" i="43"/>
  <c r="E512" i="43"/>
  <c r="D512" i="43"/>
  <c r="B512" i="43"/>
  <c r="A506" i="43"/>
  <c r="D503" i="43"/>
  <c r="D502" i="43"/>
  <c r="D500" i="43"/>
  <c r="D499" i="43"/>
  <c r="F498" i="43"/>
  <c r="E498" i="43"/>
  <c r="D498" i="43"/>
  <c r="B498" i="43"/>
  <c r="D494" i="43"/>
  <c r="D493" i="43"/>
  <c r="C490" i="43"/>
  <c r="A484" i="43"/>
  <c r="D481" i="43"/>
  <c r="D480" i="43"/>
  <c r="D478" i="43"/>
  <c r="D477" i="43"/>
  <c r="F476" i="43"/>
  <c r="E476" i="43"/>
  <c r="D476" i="43"/>
  <c r="B476" i="43"/>
  <c r="C469" i="43"/>
  <c r="C466" i="43"/>
  <c r="C465" i="43"/>
  <c r="C461" i="43"/>
  <c r="D458" i="43"/>
  <c r="D457" i="43"/>
  <c r="C455" i="43"/>
  <c r="A447" i="43"/>
  <c r="D444" i="43"/>
  <c r="D443" i="43"/>
  <c r="D441" i="43"/>
  <c r="D440" i="43"/>
  <c r="F439" i="43"/>
  <c r="E439" i="43"/>
  <c r="D439" i="43"/>
  <c r="B439" i="43"/>
  <c r="C438" i="43"/>
  <c r="C432" i="43"/>
  <c r="C431" i="43"/>
  <c r="D427" i="43"/>
  <c r="D426" i="43"/>
  <c r="C425" i="43"/>
  <c r="C422" i="43"/>
  <c r="D418" i="43"/>
  <c r="D417" i="43"/>
  <c r="C415" i="43"/>
  <c r="C411" i="43"/>
  <c r="D407" i="43"/>
  <c r="D406" i="43"/>
  <c r="C405" i="43"/>
  <c r="C402" i="43"/>
  <c r="A394" i="43"/>
  <c r="D391" i="43"/>
  <c r="D390" i="43"/>
  <c r="D388" i="43"/>
  <c r="D387" i="43"/>
  <c r="F386" i="43"/>
  <c r="E386" i="43"/>
  <c r="D386" i="43"/>
  <c r="B386" i="43"/>
  <c r="C381" i="43"/>
  <c r="C378" i="43"/>
  <c r="D374" i="43"/>
  <c r="D373" i="43"/>
  <c r="C371" i="43"/>
  <c r="C369" i="43"/>
  <c r="C368" i="43"/>
  <c r="A361" i="43"/>
  <c r="D358" i="43"/>
  <c r="D357" i="43"/>
  <c r="D355" i="43"/>
  <c r="D354" i="43"/>
  <c r="F353" i="43"/>
  <c r="E353" i="43"/>
  <c r="D353" i="43"/>
  <c r="B353" i="43"/>
  <c r="C348" i="43"/>
  <c r="C344" i="43"/>
  <c r="C342" i="43"/>
  <c r="C340" i="43"/>
  <c r="D334" i="43"/>
  <c r="D333" i="43"/>
  <c r="C331" i="43"/>
  <c r="A321" i="43"/>
  <c r="D318" i="43"/>
  <c r="D317" i="43"/>
  <c r="D315" i="43"/>
  <c r="D314" i="43"/>
  <c r="F313" i="43"/>
  <c r="E313" i="43"/>
  <c r="D313" i="43"/>
  <c r="B313" i="43"/>
  <c r="C304" i="43"/>
  <c r="C302" i="43"/>
  <c r="C297" i="43"/>
  <c r="C295" i="43"/>
  <c r="C294" i="43"/>
  <c r="C291" i="43"/>
  <c r="D286" i="43"/>
  <c r="D285" i="43"/>
  <c r="C282" i="43"/>
  <c r="C278" i="43"/>
  <c r="A269" i="43"/>
  <c r="D266" i="43"/>
  <c r="D265" i="43"/>
  <c r="D263" i="43"/>
  <c r="D262" i="43"/>
  <c r="F261" i="43"/>
  <c r="E261" i="43"/>
  <c r="D261" i="43"/>
  <c r="B261" i="43"/>
  <c r="C252" i="43"/>
  <c r="C251" i="43"/>
  <c r="C250" i="43"/>
  <c r="C249" i="43"/>
  <c r="D245" i="43"/>
  <c r="D244" i="43"/>
  <c r="C240" i="43"/>
  <c r="C238" i="43"/>
  <c r="C235" i="43"/>
  <c r="C230" i="43"/>
  <c r="C227" i="43"/>
  <c r="D223" i="43"/>
  <c r="D222" i="43"/>
  <c r="C220" i="43"/>
  <c r="C219" i="43"/>
  <c r="A208" i="43"/>
  <c r="D205" i="43"/>
  <c r="D204" i="43"/>
  <c r="D202" i="43"/>
  <c r="D201" i="43"/>
  <c r="F200" i="43"/>
  <c r="E200" i="43"/>
  <c r="D200" i="43"/>
  <c r="B200" i="43"/>
  <c r="C194" i="43"/>
  <c r="C190" i="43"/>
  <c r="C186" i="43"/>
  <c r="C184" i="43"/>
  <c r="C182" i="43"/>
  <c r="C181" i="43"/>
  <c r="D173" i="43"/>
  <c r="D172" i="43"/>
  <c r="C170" i="43"/>
  <c r="A161" i="43"/>
  <c r="D158" i="43"/>
  <c r="D157" i="43"/>
  <c r="D155" i="43"/>
  <c r="D154" i="43"/>
  <c r="F153" i="43"/>
  <c r="E153" i="43"/>
  <c r="D153" i="43"/>
  <c r="B153" i="43"/>
  <c r="C147" i="43"/>
  <c r="C145" i="43"/>
  <c r="C143" i="43"/>
  <c r="D140" i="43"/>
  <c r="D139" i="43"/>
  <c r="C138" i="43"/>
  <c r="C134" i="43"/>
  <c r="C132" i="43"/>
  <c r="C131" i="43"/>
  <c r="C129" i="43"/>
  <c r="C125" i="43"/>
  <c r="D118" i="43"/>
  <c r="D117" i="43"/>
  <c r="C115" i="43"/>
  <c r="A106" i="43"/>
  <c r="D103" i="43"/>
  <c r="D102" i="43"/>
  <c r="D101" i="43"/>
  <c r="D100" i="43"/>
  <c r="F99" i="43"/>
  <c r="E99" i="43"/>
  <c r="D99" i="43"/>
  <c r="B99" i="43"/>
  <c r="C91" i="43"/>
  <c r="C89" i="43"/>
  <c r="D85" i="43"/>
  <c r="D84" i="43"/>
  <c r="C82" i="43"/>
  <c r="C79" i="43"/>
  <c r="C74" i="43"/>
  <c r="C72" i="43"/>
  <c r="C69" i="43"/>
  <c r="C68" i="43"/>
  <c r="C65" i="43"/>
  <c r="D62" i="43"/>
  <c r="D61" i="43"/>
  <c r="C59" i="43"/>
  <c r="A49" i="43"/>
  <c r="D46" i="43"/>
  <c r="D45" i="43"/>
  <c r="D43" i="43"/>
  <c r="D42" i="43"/>
  <c r="F41" i="43"/>
  <c r="E41" i="43"/>
  <c r="D41" i="43"/>
  <c r="B41" i="43"/>
  <c r="C35" i="43"/>
  <c r="C34" i="43"/>
  <c r="C30" i="43"/>
  <c r="D26" i="43"/>
  <c r="D25" i="43"/>
  <c r="A16" i="43"/>
  <c r="B12" i="43"/>
  <c r="A8" i="43"/>
  <c r="A7" i="35" s="1"/>
  <c r="D194" i="37"/>
  <c r="D195" i="37" s="1"/>
  <c r="C191" i="37"/>
  <c r="D187" i="37"/>
  <c r="D186" i="37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D149" i="37" s="1"/>
  <c r="D150" i="37" s="1"/>
  <c r="C132" i="37"/>
  <c r="C130" i="37"/>
  <c r="C128" i="37"/>
  <c r="C127" i="37"/>
  <c r="D133" i="37" s="1"/>
  <c r="D134" i="37" s="1"/>
  <c r="C116" i="37"/>
  <c r="C115" i="37"/>
  <c r="C112" i="37"/>
  <c r="D118" i="37" s="1"/>
  <c r="D119" i="37" s="1"/>
  <c r="C100" i="37"/>
  <c r="C99" i="37"/>
  <c r="C94" i="37"/>
  <c r="C93" i="37"/>
  <c r="D102" i="37" s="1"/>
  <c r="D103" i="37" s="1"/>
  <c r="C82" i="37"/>
  <c r="C80" i="37"/>
  <c r="C77" i="37"/>
  <c r="C76" i="37"/>
  <c r="C75" i="37"/>
  <c r="D84" i="37" s="1"/>
  <c r="D85" i="37" s="1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C542" i="36"/>
  <c r="D544" i="36" s="1"/>
  <c r="D545" i="36" s="1"/>
  <c r="B170" i="29" s="1"/>
  <c r="A537" i="36"/>
  <c r="C530" i="36"/>
  <c r="C528" i="36"/>
  <c r="D533" i="36" s="1"/>
  <c r="D534" i="36" s="1"/>
  <c r="B161" i="29" s="1"/>
  <c r="A517" i="36"/>
  <c r="D513" i="36"/>
  <c r="D514" i="36" s="1"/>
  <c r="B151" i="29" s="1"/>
  <c r="A506" i="36"/>
  <c r="D499" i="36"/>
  <c r="D500" i="36" s="1"/>
  <c r="D493" i="36"/>
  <c r="C490" i="36"/>
  <c r="A484" i="36"/>
  <c r="C469" i="36"/>
  <c r="C466" i="36"/>
  <c r="C465" i="36"/>
  <c r="C461" i="36"/>
  <c r="D477" i="36" s="1"/>
  <c r="D478" i="36" s="1"/>
  <c r="D457" i="36"/>
  <c r="C455" i="36"/>
  <c r="A447" i="36"/>
  <c r="C438" i="36"/>
  <c r="C432" i="36"/>
  <c r="C431" i="36"/>
  <c r="C425" i="36"/>
  <c r="C422" i="36"/>
  <c r="D426" i="36" s="1"/>
  <c r="D427" i="36" s="1"/>
  <c r="C415" i="36"/>
  <c r="C411" i="36"/>
  <c r="D417" i="36" s="1"/>
  <c r="D418" i="36" s="1"/>
  <c r="C405" i="36"/>
  <c r="C402" i="36"/>
  <c r="D406" i="36" s="1"/>
  <c r="D407" i="36" s="1"/>
  <c r="A394" i="36"/>
  <c r="C381" i="36"/>
  <c r="C378" i="36"/>
  <c r="D387" i="36" s="1"/>
  <c r="D388" i="36" s="1"/>
  <c r="C371" i="36"/>
  <c r="C369" i="36"/>
  <c r="C368" i="36"/>
  <c r="D373" i="36" s="1"/>
  <c r="D374" i="36" s="1"/>
  <c r="A361" i="36"/>
  <c r="C348" i="36"/>
  <c r="C344" i="36"/>
  <c r="C342" i="36"/>
  <c r="C340" i="36"/>
  <c r="D354" i="36" s="1"/>
  <c r="D355" i="36" s="1"/>
  <c r="D333" i="36"/>
  <c r="D334" i="36" s="1"/>
  <c r="C331" i="36"/>
  <c r="A321" i="36"/>
  <c r="C304" i="36"/>
  <c r="C302" i="36"/>
  <c r="C297" i="36"/>
  <c r="C295" i="36"/>
  <c r="C294" i="36"/>
  <c r="C291" i="36"/>
  <c r="D314" i="36" s="1"/>
  <c r="D315" i="36" s="1"/>
  <c r="C282" i="36"/>
  <c r="C278" i="36"/>
  <c r="D285" i="36" s="1"/>
  <c r="A269" i="36"/>
  <c r="C252" i="36"/>
  <c r="C251" i="36"/>
  <c r="C250" i="36"/>
  <c r="C249" i="36"/>
  <c r="D262" i="36" s="1"/>
  <c r="D263" i="36" s="1"/>
  <c r="C240" i="36"/>
  <c r="C238" i="36"/>
  <c r="C235" i="36"/>
  <c r="C230" i="36"/>
  <c r="C227" i="36"/>
  <c r="D244" i="36" s="1"/>
  <c r="D245" i="36" s="1"/>
  <c r="C220" i="36"/>
  <c r="C219" i="36"/>
  <c r="A208" i="36"/>
  <c r="C194" i="36"/>
  <c r="C190" i="36"/>
  <c r="C186" i="36"/>
  <c r="C184" i="36"/>
  <c r="C182" i="36"/>
  <c r="C181" i="36"/>
  <c r="C170" i="36"/>
  <c r="D172" i="36" s="1"/>
  <c r="A161" i="36"/>
  <c r="C147" i="36"/>
  <c r="C145" i="36"/>
  <c r="C143" i="36"/>
  <c r="C138" i="36"/>
  <c r="C134" i="36"/>
  <c r="C132" i="36"/>
  <c r="C131" i="36"/>
  <c r="C129" i="36"/>
  <c r="C125" i="36"/>
  <c r="D139" i="36" s="1"/>
  <c r="D140" i="36" s="1"/>
  <c r="C115" i="36"/>
  <c r="D117" i="36" s="1"/>
  <c r="A106" i="36"/>
  <c r="C91" i="36"/>
  <c r="C89" i="36"/>
  <c r="D100" i="36" s="1"/>
  <c r="D101" i="36" s="1"/>
  <c r="C82" i="36"/>
  <c r="C79" i="36"/>
  <c r="C74" i="36"/>
  <c r="C72" i="36"/>
  <c r="C69" i="36"/>
  <c r="C68" i="36"/>
  <c r="C65" i="36"/>
  <c r="C59" i="36"/>
  <c r="D61" i="36" s="1"/>
  <c r="A49" i="36"/>
  <c r="C35" i="36"/>
  <c r="C34" i="36"/>
  <c r="C30" i="36"/>
  <c r="D42" i="36" s="1"/>
  <c r="D43" i="36" s="1"/>
  <c r="D25" i="36"/>
  <c r="A16" i="36"/>
  <c r="A8" i="36"/>
  <c r="A7" i="37" s="1"/>
  <c r="B184" i="29"/>
  <c r="B183" i="29"/>
  <c r="B182" i="29"/>
  <c r="B181" i="29"/>
  <c r="B180" i="29"/>
  <c r="J178" i="29"/>
  <c r="B175" i="29"/>
  <c r="B174" i="29"/>
  <c r="B173" i="29"/>
  <c r="B172" i="29"/>
  <c r="B171" i="29"/>
  <c r="J169" i="29"/>
  <c r="B166" i="29"/>
  <c r="B165" i="29"/>
  <c r="B164" i="29"/>
  <c r="B163" i="29"/>
  <c r="B162" i="29"/>
  <c r="J160" i="29"/>
  <c r="B156" i="29"/>
  <c r="B155" i="29"/>
  <c r="B154" i="29"/>
  <c r="B153" i="29"/>
  <c r="B152" i="29"/>
  <c r="J150" i="29"/>
  <c r="B147" i="29"/>
  <c r="B146" i="29"/>
  <c r="B145" i="29"/>
  <c r="B144" i="29"/>
  <c r="B143" i="29"/>
  <c r="J141" i="29"/>
  <c r="B138" i="29"/>
  <c r="B137" i="29"/>
  <c r="B136" i="29"/>
  <c r="B135" i="29"/>
  <c r="B134" i="29"/>
  <c r="J132" i="29"/>
  <c r="B129" i="29"/>
  <c r="B128" i="29"/>
  <c r="B127" i="29"/>
  <c r="B126" i="29"/>
  <c r="B125" i="29"/>
  <c r="J123" i="29"/>
  <c r="B120" i="29"/>
  <c r="B119" i="29"/>
  <c r="B118" i="29"/>
  <c r="B117" i="29"/>
  <c r="B116" i="29"/>
  <c r="J114" i="29"/>
  <c r="B111" i="29"/>
  <c r="B110" i="29"/>
  <c r="B109" i="29"/>
  <c r="B108" i="29"/>
  <c r="B107" i="29"/>
  <c r="J105" i="29"/>
  <c r="B102" i="29"/>
  <c r="B101" i="29"/>
  <c r="B100" i="29"/>
  <c r="B99" i="29"/>
  <c r="B98" i="29"/>
  <c r="J96" i="29"/>
  <c r="B93" i="29"/>
  <c r="B92" i="29"/>
  <c r="B91" i="29"/>
  <c r="B90" i="29"/>
  <c r="B89" i="29"/>
  <c r="J87" i="29"/>
  <c r="B84" i="29"/>
  <c r="B83" i="29"/>
  <c r="B82" i="29"/>
  <c r="B81" i="29"/>
  <c r="B80" i="29"/>
  <c r="J78" i="29"/>
  <c r="B75" i="29"/>
  <c r="B74" i="29"/>
  <c r="B73" i="29"/>
  <c r="B72" i="29"/>
  <c r="B71" i="29"/>
  <c r="J69" i="29"/>
  <c r="B66" i="29"/>
  <c r="B65" i="29"/>
  <c r="B64" i="29"/>
  <c r="B63" i="29"/>
  <c r="B62" i="29"/>
  <c r="J60" i="29"/>
  <c r="B57" i="29"/>
  <c r="B56" i="29"/>
  <c r="B55" i="29"/>
  <c r="B54" i="29"/>
  <c r="B53" i="29"/>
  <c r="J51" i="29"/>
  <c r="B48" i="29"/>
  <c r="B47" i="29"/>
  <c r="B46" i="29"/>
  <c r="B45" i="29"/>
  <c r="B44" i="29"/>
  <c r="J42" i="29"/>
  <c r="B39" i="29"/>
  <c r="B38" i="29"/>
  <c r="B37" i="29"/>
  <c r="B36" i="29"/>
  <c r="B35" i="29"/>
  <c r="J33" i="29"/>
  <c r="B29" i="29"/>
  <c r="B28" i="29"/>
  <c r="B27" i="29"/>
  <c r="B26" i="29"/>
  <c r="B25" i="29"/>
  <c r="J23" i="29"/>
  <c r="D161" i="37" l="1"/>
  <c r="D162" i="37" s="1"/>
  <c r="D63" i="37"/>
  <c r="D64" i="37" s="1"/>
  <c r="D502" i="36"/>
  <c r="D503" i="36" s="1"/>
  <c r="B142" i="29" s="1"/>
  <c r="D494" i="36"/>
  <c r="D480" i="36"/>
  <c r="D481" i="36" s="1"/>
  <c r="B133" i="29" s="1"/>
  <c r="D458" i="36"/>
  <c r="D440" i="36"/>
  <c r="D441" i="36" s="1"/>
  <c r="D443" i="36"/>
  <c r="D444" i="36" s="1"/>
  <c r="B124" i="29" s="1"/>
  <c r="D390" i="36"/>
  <c r="D391" i="36" s="1"/>
  <c r="B115" i="29" s="1"/>
  <c r="D357" i="36"/>
  <c r="D358" i="36" s="1"/>
  <c r="B106" i="29" s="1"/>
  <c r="D317" i="36"/>
  <c r="D318" i="36" s="1"/>
  <c r="B97" i="29" s="1"/>
  <c r="D286" i="36"/>
  <c r="D222" i="36"/>
  <c r="D223" i="36" s="1"/>
  <c r="D201" i="36"/>
  <c r="D202" i="36" s="1"/>
  <c r="D173" i="36"/>
  <c r="D154" i="36"/>
  <c r="D155" i="36" s="1"/>
  <c r="D118" i="36"/>
  <c r="D84" i="36"/>
  <c r="D85" i="36" s="1"/>
  <c r="D62" i="36"/>
  <c r="D45" i="36"/>
  <c r="D46" i="36" s="1"/>
  <c r="B52" i="29" s="1"/>
  <c r="D26" i="36"/>
  <c r="D198" i="37" l="1"/>
  <c r="D199" i="37" s="1"/>
  <c r="B11" i="37" s="1"/>
  <c r="D265" i="36"/>
  <c r="D266" i="36" s="1"/>
  <c r="B88" i="29" s="1"/>
  <c r="D204" i="36"/>
  <c r="D205" i="36" s="1"/>
  <c r="B79" i="29" s="1"/>
  <c r="D157" i="36"/>
  <c r="D158" i="36" s="1"/>
  <c r="B70" i="29" s="1"/>
  <c r="D102" i="36"/>
  <c r="B179" i="29" l="1"/>
  <c r="D103" i="36"/>
  <c r="B61" i="29" s="1"/>
  <c r="D548" i="36"/>
  <c r="D549" i="36" s="1"/>
  <c r="B12" i="36" l="1"/>
  <c r="B34" i="29"/>
  <c r="B24" i="29"/>
</calcChain>
</file>

<file path=xl/sharedStrings.xml><?xml version="1.0" encoding="utf-8"?>
<sst xmlns="http://schemas.openxmlformats.org/spreadsheetml/2006/main" count="5207" uniqueCount="454">
  <si>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</si>
  <si>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</si>
  <si>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</si>
  <si>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</si>
  <si>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</si>
  <si>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</si>
  <si>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</si>
  <si>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</si>
  <si>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</si>
  <si>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</si>
  <si>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</si>
  <si>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</si>
  <si>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</si>
  <si>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</si>
  <si>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</si>
  <si>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</si>
  <si>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</si>
  <si>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</si>
  <si>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</si>
  <si>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</si>
  <si>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</si>
  <si>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</si>
  <si>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</si>
  <si>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</si>
  <si>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</si>
  <si>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</si>
  <si>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</si>
  <si>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</si>
  <si>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</si>
  <si>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</si>
  <si>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</si>
  <si>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</si>
  <si>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</si>
  <si>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</si>
  <si>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</si>
  <si>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</si>
  <si>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</si>
  <si>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</si>
  <si>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</si>
  <si>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</si>
  <si>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</si>
  <si>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</si>
  <si>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</si>
  <si>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</si>
  <si>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</si>
  <si>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</si>
  <si>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</si>
  <si>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</si>
  <si>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</si>
  <si>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</si>
  <si>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</si>
  <si>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</si>
  <si>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</si>
  <si>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</si>
  <si>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</si>
  <si>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</si>
  <si>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</si>
  <si>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</si>
  <si>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</si>
  <si>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</si>
  <si>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</si>
  <si>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</si>
  <si>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</si>
  <si>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</si>
  <si>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</si>
  <si>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</si>
  <si>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</si>
  <si>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</si>
  <si>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</si>
  <si>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</si>
  <si>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</si>
  <si>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</si>
  <si>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</si>
  <si>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</si>
  <si>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</si>
  <si>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</si>
  <si>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</si>
  <si>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</si>
  <si>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</si>
  <si>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</si>
  <si>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</si>
  <si>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</si>
  <si>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</si>
  <si>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</si>
  <si>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</si>
  <si>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</si>
  <si>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</si>
  <si>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</si>
  <si>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</si>
  <si>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</si>
  <si>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</si>
  <si>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</si>
  <si>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</si>
  <si>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</si>
  <si>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</si>
  <si>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</si>
  <si>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</si>
  <si>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</si>
  <si>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</si>
  <si>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</si>
  <si>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</si>
  <si>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</si>
  <si>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</si>
  <si>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</si>
  <si>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</si>
  <si>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</si>
  <si>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</si>
  <si>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</si>
  <si>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</si>
  <si>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</si>
  <si>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</si>
  <si>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</si>
  <si>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</si>
  <si>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</si>
  <si>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</si>
  <si>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</si>
  <si>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</si>
  <si>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</si>
  <si>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</si>
  <si>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</si>
  <si>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</si>
  <si>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</si>
  <si>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</si>
  <si>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</si>
  <si>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</si>
  <si>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</si>
  <si>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</si>
  <si>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</si>
  <si>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</si>
  <si>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</si>
  <si>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</si>
  <si>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</si>
  <si>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</si>
  <si>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</si>
  <si>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</si>
  <si>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</si>
  <si>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</si>
  <si>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</si>
  <si>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</si>
  <si>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</si>
  <si>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</si>
  <si>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</si>
  <si>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</si>
  <si>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</si>
  <si>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</si>
  <si>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</si>
  <si>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</si>
  <si>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</si>
  <si>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</si>
  <si>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</si>
  <si>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</si>
  <si>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</si>
  <si>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</si>
  <si>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</si>
  <si>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</si>
  <si>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</si>
  <si>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</si>
  <si>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</si>
  <si>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</si>
  <si>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</si>
  <si>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</si>
  <si>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</si>
  <si>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</si>
  <si>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</si>
  <si>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</si>
  <si>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</si>
  <si>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</si>
  <si>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</si>
  <si>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</si>
  <si>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</si>
  <si>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</si>
  <si>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</si>
  <si>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</si>
  <si>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</si>
  <si>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</si>
  <si>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</si>
  <si>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</si>
  <si>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</si>
  <si>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</si>
  <si>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</si>
  <si>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</si>
  <si>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</si>
  <si>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</si>
  <si>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</si>
  <si>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</si>
  <si>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</si>
  <si>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</si>
  <si>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</si>
  <si>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</si>
  <si>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</si>
  <si>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</si>
  <si>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</si>
  <si>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</si>
  <si>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</si>
  <si>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</si>
  <si>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</si>
  <si>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</si>
  <si>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</si>
  <si>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</si>
  <si>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</si>
  <si>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</si>
  <si>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</si>
  <si>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</si>
  <si>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</si>
  <si>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</si>
  <si>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</si>
  <si>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</si>
  <si>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</si>
  <si>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</si>
  <si>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</si>
  <si>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</si>
  <si>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</si>
  <si>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</si>
  <si>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</si>
  <si>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</si>
  <si>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</si>
  <si>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</si>
  <si>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</si>
  <si>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</si>
  <si>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</si>
  <si>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</si>
  <si>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</si>
  <si>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</si>
  <si>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</si>
  <si>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</si>
  <si>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</si>
  <si>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</si>
  <si>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</si>
  <si>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</si>
  <si>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</si>
  <si>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</si>
  <si>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</si>
  <si>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</si>
  <si>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</si>
  <si>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</si>
  <si>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</si>
  <si>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</si>
  <si>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</si>
  <si>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</si>
  <si>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</si>
  <si>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</si>
  <si>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</si>
  <si>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</si>
  <si>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</si>
  <si>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</si>
  <si>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</si>
  <si>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</si>
  <si>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</si>
  <si>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</si>
  <si>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</si>
  <si>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</si>
  <si>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</si>
  <si>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</si>
  <si>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</si>
  <si>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</si>
  <si>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</si>
  <si>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</si>
  <si>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</si>
  <si>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</si>
  <si>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</si>
  <si>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</si>
  <si>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</si>
  <si>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</si>
  <si>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</si>
  <si>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</si>
  <si>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</si>
  <si>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</si>
  <si>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</si>
  <si>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</si>
  <si>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</si>
  <si>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</si>
  <si>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</si>
  <si>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</si>
  <si>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</si>
  <si>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</si>
  <si>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</si>
  <si>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</si>
  <si>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</si>
  <si>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</si>
  <si>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</si>
  <si>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</si>
  <si>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</si>
  <si>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</si>
  <si>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</si>
  <si>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</si>
  <si>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</si>
  <si>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</si>
  <si>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</si>
  <si>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</si>
  <si>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</si>
  <si>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</si>
  <si>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</si>
  <si>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</si>
  <si>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</si>
  <si>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</si>
  <si>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</si>
  <si>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</si>
  <si>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</si>
  <si>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</si>
  <si>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</si>
  <si>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</si>
  <si>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</si>
  <si>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</si>
  <si>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</si>
  <si>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</si>
  <si>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</si>
  <si>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</si>
  <si>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</si>
  <si>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</si>
  <si>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</si>
  <si>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</si>
  <si>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</si>
  <si>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</si>
  <si>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</si>
  <si>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</si>
  <si>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</si>
  <si>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</si>
  <si>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</si>
  <si>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</si>
  <si>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</si>
  <si>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</si>
  <si>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</si>
  <si>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</si>
  <si>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</si>
  <si>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</si>
  <si>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</si>
  <si>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</si>
  <si>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</si>
  <si>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</si>
  <si>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</si>
  <si>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</si>
  <si>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</si>
  <si>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</si>
  <si>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</si>
  <si>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</si>
  <si>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</si>
  <si>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</si>
  <si>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</si>
  <si>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</si>
  <si>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</si>
  <si>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</si>
  <si>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</si>
  <si>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</si>
  <si>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</si>
  <si>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</si>
  <si>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</si>
  <si>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</si>
  <si>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</si>
  <si>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</si>
  <si>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</si>
  <si>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</si>
  <si>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</si>
  <si>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</si>
  <si>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</si>
  <si>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</si>
  <si>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</si>
  <si>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</si>
  <si>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</si>
  <si>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</si>
  <si>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</si>
  <si>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</si>
  <si>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</si>
  <si>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</si>
  <si>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</si>
  <si>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</si>
  <si>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</si>
  <si>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</si>
  <si>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</si>
  <si>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</si>
  <si>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</si>
  <si>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</si>
  <si>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</si>
  <si>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</si>
  <si>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</si>
  <si>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</si>
  <si>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</si>
  <si>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</si>
  <si>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</si>
  <si>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</si>
  <si>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</si>
  <si>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</si>
  <si>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</si>
  <si>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</si>
  <si>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</si>
  <si>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</si>
  <si>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</si>
  <si>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</si>
  <si>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</si>
  <si>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</si>
  <si>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</si>
  <si>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</si>
  <si>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</si>
  <si>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</si>
  <si>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</si>
  <si>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</si>
  <si>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</si>
  <si>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</si>
  <si>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</si>
  <si>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</si>
  <si>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</si>
  <si>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</si>
  <si>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</si>
  <si>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</si>
  <si>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</si>
  <si>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</si>
  <si>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</si>
  <si>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</si>
  <si>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</si>
  <si>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Houmet Souk</t>
  </si>
  <si>
    <t>Dr Hatem KARAA</t>
  </si>
  <si>
    <t>Chefs de rayon</t>
  </si>
  <si>
    <t>Une benne à ordure, dépourvue de protection, était maintenue dans la zone de réception. Présence de risque de contamination aéroportée.</t>
  </si>
  <si>
    <t>Assurer l'enregistrement des températures lors des réception</t>
  </si>
  <si>
    <t>indiquer la durée réelle d'exposition</t>
  </si>
  <si>
    <t>Ne pas mettre systèmatiquement 4 heures sur les cadenciers (cas du jour de l'audit où la durée est enregistrée d'avance)</t>
  </si>
  <si>
    <t>Broches du rotissoire et porte de l'armoire UV sales</t>
  </si>
  <si>
    <t>Renforcer les opérations de nettoyage des broches et la porte de l'armoire UV</t>
  </si>
  <si>
    <t>Ancien rapport non transmis au magasin</t>
  </si>
  <si>
    <t>Signer les fiches de traçabilité</t>
  </si>
  <si>
    <t>Gruyère montagnard découpé le 01/03 non tracé</t>
  </si>
  <si>
    <t>Congélation des viandes destinées à la préparation du carpaccio sans aucune protection</t>
  </si>
  <si>
    <t>la viande doit être entreposée pendant maximum 04 heures en chambre froide négative pour faciliter la découpe des viandes au trancheur</t>
  </si>
  <si>
    <t>Viandes issues de parage non identifiées</t>
  </si>
  <si>
    <t>un seau de boyau entreposé à même le sol en chambre froide</t>
  </si>
  <si>
    <t>Drainer les eaux issues de la fonte de la glace</t>
  </si>
  <si>
    <t>Utilisation de l'ancienne trame pour le suivi de la traçabilité des produits surgelés</t>
  </si>
  <si>
    <t>Renforcer les opérations de nettoyage du mur de la chambre froide</t>
  </si>
  <si>
    <t>Renforcer les opérations de tri du poivron carré rouge</t>
  </si>
  <si>
    <t>Renforcer les opérations du nettoyage du sol de la réserve</t>
  </si>
  <si>
    <t xml:space="preserve">Renforcer les opérations de nettoyage du linéaire </t>
  </si>
  <si>
    <t>Dépassement de la DLUO de 05 pièces cake droo Bolerio DF: 28/08/2017 et DLC: 27/02/2018</t>
  </si>
  <si>
    <t>renforcer les opérations de dépoussièrage des portes des toilettes</t>
  </si>
  <si>
    <t>Procédure non disponible sur le portail</t>
  </si>
  <si>
    <t>Ancien rapport non communiqué</t>
  </si>
  <si>
    <t xml:space="preserve">La porte manque d'étanchéité 
</t>
  </si>
  <si>
    <t xml:space="preserve">
</t>
  </si>
  <si>
    <t>Le revêtement du sol du quai de réception est défoncé.</t>
  </si>
  <si>
    <t>Fixer le revêtement du sol.</t>
  </si>
  <si>
    <t>T° de la chambre froide est 6°C.</t>
  </si>
  <si>
    <t>Décollement du revetement du sol de la réserve</t>
  </si>
  <si>
    <t>le revetement du sol de la chambre froide négative est crevassé</t>
  </si>
  <si>
    <t>Meuble sandwich affiche +2,3°C
température mesurée +3,8°C</t>
  </si>
  <si>
    <t>température produits 5,6°C</t>
  </si>
  <si>
    <t>température affichée 3,2°C
température mesurée 5,5°C</t>
  </si>
  <si>
    <t xml:space="preserve">température produit 6,2°C
</t>
  </si>
  <si>
    <t>traces de rouille sur les panneaux, matériel et lave mains de la boucherie</t>
  </si>
  <si>
    <t>Trace de rouille sur les panneaux de la chambre froide</t>
  </si>
  <si>
    <t>trace de rouille au sol du maboratoire</t>
  </si>
  <si>
    <t>température produit 5,2°C</t>
  </si>
  <si>
    <t>température affichée 3,8°C</t>
  </si>
  <si>
    <t>Traces de rouille sur la face externe de la coduite métallique de la machine à glace</t>
  </si>
  <si>
    <t>Planches de découpe trop usées</t>
  </si>
  <si>
    <t>lave mains de la poissonnerie à ouverture manuelle</t>
  </si>
  <si>
    <t>Revoir le fonctionnement du lave mains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</si>
</sst>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3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63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16" borderId="1" xfId="0" applyNumberFormat="1" applyFont="1" applyFill="1" applyBorder="1" applyProtection="1">
      <protection locked="0"/>
    </xf>
    <xf numFmtId="165" fontId="41" fillId="14" borderId="0" xfId="0" applyNumberFormat="1" applyFont="1" applyFill="1" applyAlignment="1" applyProtection="1">
      <alignment horizontal="center" wrapText="1"/>
      <protection hidden="1"/>
    </xf>
    <xf numFmtId="0" fontId="25" fillId="7" borderId="1" xfId="0" applyFont="1" applyFill="1" applyBorder="1" applyAlignment="1" applyProtection="1">
      <alignment horizontal="center" wrapText="1"/>
      <protection hidden="1"/>
    </xf>
    <xf numFmtId="165" fontId="25" fillId="7" borderId="1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Fill="1" applyBorder="1" applyAlignment="1" applyProtection="1">
      <alignment horizontal="left" wrapText="1"/>
      <protection locked="0"/>
    </xf>
    <xf numFmtId="165" fontId="8" fillId="0" borderId="1" xfId="0" applyNumberFormat="1" applyFont="1" applyBorder="1" applyAlignment="1" applyProtection="1">
      <alignment horizontal="left" wrapText="1"/>
      <protection locked="0"/>
    </xf>
    <xf numFmtId="0" fontId="8" fillId="0" borderId="0" xfId="0" applyFont="1" applyAlignment="1">
      <alignment wrapText="1"/>
    </xf>
    <xf numFmtId="10" fontId="0" fillId="0" borderId="5" xfId="0" applyNumberFormat="1" applyFill="1" applyBorder="1" applyAlignment="1" applyProtection="1">
      <alignment horizontal="center" wrapText="1"/>
      <protection hidden="1"/>
    </xf>
    <xf numFmtId="0" fontId="24" fillId="0" borderId="1" xfId="0" applyFont="1" applyBorder="1" applyAlignment="1" applyProtection="1">
      <alignment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10" fontId="0" fillId="0" borderId="1" xfId="0" applyNumberFormat="1" applyFill="1" applyBorder="1" applyAlignment="1" applyProtection="1">
      <alignment horizontal="center" wrapText="1"/>
      <protection hidden="1"/>
    </xf>
    <xf numFmtId="165" fontId="8" fillId="14" borderId="1" xfId="0" applyNumberFormat="1" applyFont="1" applyFill="1" applyBorder="1" applyAlignment="1" applyProtection="1">
      <alignment wrapText="1"/>
      <protection locked="0"/>
    </xf>
    <xf numFmtId="0" fontId="26" fillId="7" borderId="1" xfId="0" applyFont="1" applyFill="1" applyBorder="1" applyAlignment="1" applyProtection="1">
      <alignment horizontal="center" wrapText="1"/>
      <protection hidden="1"/>
    </xf>
    <xf numFmtId="165" fontId="26" fillId="7" borderId="1" xfId="0" applyNumberFormat="1" applyFont="1" applyFill="1" applyBorder="1" applyAlignment="1" applyProtection="1">
      <alignment horizontal="center" wrapText="1"/>
      <protection hidden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8" fillId="4" borderId="0" xfId="0" applyFont="1" applyFill="1" applyAlignment="1" applyProtection="1">
      <alignment horizontal="center" vertical="center" wrapText="1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0.8928571428571429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6941200"/>
        <c:axId val="356946296"/>
      </c:barChart>
      <c:catAx>
        <c:axId val="35694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6946296"/>
        <c:crosses val="autoZero"/>
        <c:auto val="1"/>
        <c:lblAlgn val="ctr"/>
        <c:lblOffset val="100"/>
        <c:noMultiLvlLbl val="0"/>
      </c:catAx>
      <c:valAx>
        <c:axId val="356946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6941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6952176"/>
        <c:axId val="356952960"/>
      </c:barChart>
      <c:catAx>
        <c:axId val="356952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6952960"/>
        <c:crosses val="autoZero"/>
        <c:auto val="1"/>
        <c:lblAlgn val="ctr"/>
        <c:lblOffset val="100"/>
        <c:noMultiLvlLbl val="0"/>
      </c:catAx>
      <c:valAx>
        <c:axId val="356952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6952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9815848"/>
        <c:axId val="709819768"/>
      </c:barChart>
      <c:catAx>
        <c:axId val="709815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9819768"/>
        <c:crosses val="autoZero"/>
        <c:auto val="1"/>
        <c:lblAlgn val="ctr"/>
        <c:lblOffset val="100"/>
        <c:noMultiLvlLbl val="0"/>
      </c:catAx>
      <c:valAx>
        <c:axId val="709819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9815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9817024"/>
        <c:axId val="709816240"/>
      </c:barChart>
      <c:catAx>
        <c:axId val="709817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9816240"/>
        <c:crosses val="autoZero"/>
        <c:auto val="1"/>
        <c:lblAlgn val="ctr"/>
        <c:lblOffset val="100"/>
        <c:noMultiLvlLbl val="0"/>
      </c:catAx>
      <c:valAx>
        <c:axId val="709816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9817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9817416"/>
        <c:axId val="709818200"/>
      </c:barChart>
      <c:catAx>
        <c:axId val="709817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9818200"/>
        <c:crosses val="autoZero"/>
        <c:auto val="1"/>
        <c:lblAlgn val="ctr"/>
        <c:lblOffset val="100"/>
        <c:noMultiLvlLbl val="0"/>
      </c:catAx>
      <c:valAx>
        <c:axId val="709818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9817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9814672"/>
        <c:axId val="709825648"/>
      </c:barChart>
      <c:catAx>
        <c:axId val="709814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9825648"/>
        <c:crosses val="autoZero"/>
        <c:auto val="1"/>
        <c:lblAlgn val="ctr"/>
        <c:lblOffset val="100"/>
        <c:noMultiLvlLbl val="0"/>
      </c:catAx>
      <c:valAx>
        <c:axId val="709825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9814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0.91176470588235292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9815064"/>
        <c:axId val="709824472"/>
      </c:barChart>
      <c:catAx>
        <c:axId val="709815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9824472"/>
        <c:crosses val="autoZero"/>
        <c:auto val="1"/>
        <c:lblAlgn val="ctr"/>
        <c:lblOffset val="100"/>
        <c:noMultiLvlLbl val="0"/>
      </c:catAx>
      <c:valAx>
        <c:axId val="709824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9815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0.92269736842105265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709826040"/>
        <c:axId val="709814280"/>
      </c:barChart>
      <c:catAx>
        <c:axId val="709826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9814280"/>
        <c:crosses val="autoZero"/>
        <c:auto val="1"/>
        <c:lblAlgn val="ctr"/>
        <c:lblOffset val="100"/>
        <c:noMultiLvlLbl val="0"/>
      </c:catAx>
      <c:valAx>
        <c:axId val="7098142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709826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0.91723103715170273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709816632"/>
        <c:axId val="709822904"/>
        <c:extLst xmlns:c16r2="http://schemas.microsoft.com/office/drawing/2015/06/chart"/>
      </c:barChart>
      <c:catAx>
        <c:axId val="7098166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9822904"/>
        <c:crosses val="autoZero"/>
        <c:auto val="1"/>
        <c:lblAlgn val="ctr"/>
        <c:lblOffset val="100"/>
        <c:noMultiLvlLbl val="0"/>
      </c:catAx>
      <c:valAx>
        <c:axId val="70982290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9816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0.77916666666666667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709820944"/>
        <c:axId val="709821336"/>
        <c:extLst xmlns:c16r2="http://schemas.microsoft.com/office/drawing/2015/06/chart"/>
      </c:barChart>
      <c:catAx>
        <c:axId val="709820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9821336"/>
        <c:crosses val="autoZero"/>
        <c:auto val="1"/>
        <c:lblAlgn val="ctr"/>
        <c:lblOffset val="100"/>
        <c:noMultiLvlLbl val="0"/>
      </c:catAx>
      <c:valAx>
        <c:axId val="709821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709820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6947080"/>
        <c:axId val="356945120"/>
      </c:barChart>
      <c:catAx>
        <c:axId val="356947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6945120"/>
        <c:crosses val="autoZero"/>
        <c:auto val="1"/>
        <c:lblAlgn val="ctr"/>
        <c:lblOffset val="100"/>
        <c:noMultiLvlLbl val="0"/>
      </c:catAx>
      <c:valAx>
        <c:axId val="3569451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6947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0.84285714285714286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6941592"/>
        <c:axId val="356950608"/>
      </c:barChart>
      <c:catAx>
        <c:axId val="356941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6950608"/>
        <c:crosses val="autoZero"/>
        <c:auto val="1"/>
        <c:lblAlgn val="ctr"/>
        <c:lblOffset val="100"/>
        <c:noMultiLvlLbl val="0"/>
      </c:catAx>
      <c:valAx>
        <c:axId val="356950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6941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0.98333333333333328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6949040"/>
        <c:axId val="356945512"/>
      </c:barChart>
      <c:catAx>
        <c:axId val="356949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6945512"/>
        <c:crosses val="autoZero"/>
        <c:auto val="1"/>
        <c:lblAlgn val="ctr"/>
        <c:lblOffset val="100"/>
        <c:noMultiLvlLbl val="0"/>
      </c:catAx>
      <c:valAx>
        <c:axId val="356945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6949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0.86585365853658536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6941984"/>
        <c:axId val="356938456"/>
      </c:barChart>
      <c:catAx>
        <c:axId val="356941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6938456"/>
        <c:crosses val="autoZero"/>
        <c:auto val="1"/>
        <c:lblAlgn val="ctr"/>
        <c:lblOffset val="100"/>
        <c:noMultiLvlLbl val="0"/>
      </c:catAx>
      <c:valAx>
        <c:axId val="356938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6941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0.97142857142857142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6938848"/>
        <c:axId val="356939240"/>
      </c:barChart>
      <c:catAx>
        <c:axId val="356938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6939240"/>
        <c:crosses val="autoZero"/>
        <c:auto val="1"/>
        <c:lblAlgn val="ctr"/>
        <c:lblOffset val="100"/>
        <c:noMultiLvlLbl val="0"/>
      </c:catAx>
      <c:valAx>
        <c:axId val="356939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693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0.95652173913043481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6949824"/>
        <c:axId val="356940024"/>
      </c:barChart>
      <c:catAx>
        <c:axId val="35694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6940024"/>
        <c:crosses val="autoZero"/>
        <c:auto val="1"/>
        <c:lblAlgn val="ctr"/>
        <c:lblOffset val="100"/>
        <c:noMultiLvlLbl val="0"/>
      </c:catAx>
      <c:valAx>
        <c:axId val="356940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6949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6953352"/>
        <c:axId val="356953744"/>
      </c:barChart>
      <c:catAx>
        <c:axId val="356953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6953744"/>
        <c:crosses val="autoZero"/>
        <c:auto val="1"/>
        <c:lblAlgn val="ctr"/>
        <c:lblOffset val="100"/>
        <c:noMultiLvlLbl val="0"/>
      </c:catAx>
      <c:valAx>
        <c:axId val="356953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6953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0.75862068965517238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56951000"/>
        <c:axId val="356954136"/>
      </c:barChart>
      <c:catAx>
        <c:axId val="356951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56954136"/>
        <c:crosses val="autoZero"/>
        <c:auto val="1"/>
        <c:lblAlgn val="ctr"/>
        <c:lblOffset val="100"/>
        <c:noMultiLvlLbl val="0"/>
      </c:catAx>
      <c:valAx>
        <c:axId val="356954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56951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2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10" t="s">
        <v>324</v>
      </c>
      <c r="B18" s="310"/>
      <c r="C18" s="310"/>
      <c r="D18" s="311" t="s">
        <v>408</v>
      </c>
      <c r="E18" s="311"/>
      <c r="F18" s="311"/>
      <c r="G18" s="311"/>
      <c r="H18" s="311"/>
      <c r="I18" s="311"/>
      <c r="J18" s="311"/>
      <c r="K18" s="311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12" t="s">
        <v>325</v>
      </c>
      <c r="B21" s="312"/>
      <c r="C21" s="312"/>
      <c r="D21" s="312"/>
      <c r="E21" s="312"/>
      <c r="F21" s="312"/>
      <c r="G21" s="312"/>
      <c r="H21" s="312"/>
      <c r="I21" s="312"/>
      <c r="J21" s="312"/>
      <c r="K21" s="312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13" t="s">
        <v>327</v>
      </c>
      <c r="C23" s="313"/>
      <c r="D23" s="78"/>
      <c r="E23" s="78"/>
      <c r="F23" s="78"/>
      <c r="G23" s="78"/>
      <c r="H23" s="78"/>
      <c r="I23" s="78"/>
      <c r="J23" s="77" t="str">
        <f>D18</f>
        <v>Houmet Souk</v>
      </c>
    </row>
    <row r="24" spans="1:11" ht="33" customHeight="1" x14ac:dyDescent="0.25">
      <c r="A24" s="86" t="s">
        <v>328</v>
      </c>
      <c r="B24" s="314">
        <f>AVERAGE('A1 Exploitation'!D549,'A1 Technique'!D199)</f>
        <v>0.91723103715170273</v>
      </c>
      <c r="C24" s="314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14">
        <f>AVERAGE('A2 Exploitation'!D549,'A2 Technique'!D199)</f>
        <v>0</v>
      </c>
      <c r="C25" s="314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14">
        <f>AVERAGE('A3 Exploitation'!D549,'A3 Technique'!D199)</f>
        <v>0</v>
      </c>
      <c r="C26" s="314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14">
        <f>AVERAGE('A4 Exploitation'!D549,'A4 Technique'!D199)</f>
        <v>0</v>
      </c>
      <c r="C27" s="314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14">
        <f>AVERAGE('A5 Exploitation'!D549,'A5 Technique'!D199)</f>
        <v>0</v>
      </c>
      <c r="C28" s="314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14">
        <f>AVERAGE('A6 Exploitation'!D549,'A6 Technique'!D199)</f>
        <v>0</v>
      </c>
      <c r="C29" s="314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13" t="s">
        <v>334</v>
      </c>
      <c r="C33" s="313"/>
      <c r="D33" s="78"/>
      <c r="E33" s="78"/>
      <c r="F33" s="78"/>
      <c r="G33" s="78"/>
      <c r="H33" s="78"/>
      <c r="I33" s="78"/>
      <c r="J33" s="77" t="str">
        <f>D18</f>
        <v>Houmet Souk</v>
      </c>
    </row>
    <row r="34" spans="1:10" ht="33" customHeight="1" x14ac:dyDescent="0.25">
      <c r="A34" s="86" t="s">
        <v>328</v>
      </c>
      <c r="B34" s="314">
        <f>'A1 Exploitation'!D549</f>
        <v>0.92269736842105265</v>
      </c>
      <c r="C34" s="314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14">
        <f>'A2 Exploitation'!D549</f>
        <v>0</v>
      </c>
      <c r="C35" s="314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14">
        <f>'A3 Exploitation'!D549</f>
        <v>0</v>
      </c>
      <c r="C36" s="314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14">
        <f>'A4 Exploitation'!D549</f>
        <v>0</v>
      </c>
      <c r="C37" s="314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14">
        <f>'A5 Exploitation'!D549</f>
        <v>0</v>
      </c>
      <c r="C38" s="314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14">
        <f>'A6 Exploitation'!D549</f>
        <v>0</v>
      </c>
      <c r="C39" s="314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15" t="s">
        <v>335</v>
      </c>
      <c r="C42" s="315"/>
      <c r="D42" s="78"/>
      <c r="E42" s="78"/>
      <c r="F42" s="78"/>
      <c r="G42" s="78"/>
      <c r="H42" s="78"/>
      <c r="I42" s="78"/>
      <c r="J42" s="77" t="str">
        <f>D18</f>
        <v>Houmet Souk</v>
      </c>
    </row>
    <row r="43" spans="1:10" ht="33" customHeight="1" x14ac:dyDescent="0.25">
      <c r="A43" s="86" t="s">
        <v>328</v>
      </c>
      <c r="B43" s="314">
        <f>AVERAGE('A1 Exploitation'!D547, 'A1 Technique'!D197)</f>
        <v>0.77916666666666667</v>
      </c>
      <c r="C43" s="314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14" t="e">
        <f>AVERAGE('A2 Exploitation'!D547, 'A2 Technique'!D197)</f>
        <v>#DIV/0!</v>
      </c>
      <c r="C44" s="314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14" t="e">
        <f>AVERAGE('A3 Exploitation'!D547, 'A3 Technique'!D197)</f>
        <v>#DIV/0!</v>
      </c>
      <c r="C45" s="314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14" t="e">
        <f>AVERAGE('A4 Exploitation'!D547, 'A4 Technique'!D197)</f>
        <v>#DIV/0!</v>
      </c>
      <c r="C46" s="314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14" t="e">
        <f>AVERAGE('A5 Exploitation'!D547, 'A5 Technique'!D197)</f>
        <v>#DIV/0!</v>
      </c>
      <c r="C47" s="314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14" t="e">
        <f>AVERAGE('A6 Exploitation'!D547, 'A6 Technique'!D197)</f>
        <v>#DIV/0!</v>
      </c>
      <c r="C48" s="314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13" t="s">
        <v>336</v>
      </c>
      <c r="C51" s="313"/>
      <c r="D51" s="78"/>
      <c r="E51" s="78"/>
      <c r="F51" s="78"/>
      <c r="G51" s="78"/>
      <c r="H51" s="78"/>
      <c r="I51" s="78"/>
      <c r="J51" s="77" t="str">
        <f>D18</f>
        <v>Houmet Souk</v>
      </c>
    </row>
    <row r="52" spans="1:10" ht="33" customHeight="1" x14ac:dyDescent="0.25">
      <c r="A52" s="86" t="s">
        <v>328</v>
      </c>
      <c r="B52" s="316">
        <f>'A1 Exploitation'!D46</f>
        <v>0.8928571428571429</v>
      </c>
      <c r="C52" s="316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16">
        <f>'A2 Exploitation'!D46</f>
        <v>0</v>
      </c>
      <c r="C53" s="316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16">
        <f>'A3 Exploitation'!D46</f>
        <v>0</v>
      </c>
      <c r="C54" s="316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16">
        <f>'A4 Exploitation'!D46</f>
        <v>0</v>
      </c>
      <c r="C55" s="316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16">
        <f>'A5 Exploitation'!D46</f>
        <v>0</v>
      </c>
      <c r="C56" s="316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16">
        <f>'A6 Exploitation'!D46</f>
        <v>0</v>
      </c>
      <c r="C57" s="316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13" t="s">
        <v>337</v>
      </c>
      <c r="C60" s="313"/>
      <c r="D60" s="78"/>
      <c r="E60" s="78"/>
      <c r="F60" s="78"/>
      <c r="G60" s="78"/>
      <c r="H60" s="78"/>
      <c r="I60" s="78"/>
      <c r="J60" s="77" t="str">
        <f>D18</f>
        <v>Houmet Souk</v>
      </c>
    </row>
    <row r="61" spans="1:10" ht="33" customHeight="1" x14ac:dyDescent="0.25">
      <c r="A61" s="86" t="s">
        <v>328</v>
      </c>
      <c r="B61" s="314">
        <f>'A1 Exploitation'!D103</f>
        <v>1</v>
      </c>
      <c r="C61" s="314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14">
        <f>'A2 Exploitation'!D103</f>
        <v>0</v>
      </c>
      <c r="C62" s="314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14">
        <f>'A3 Exploitation'!D103</f>
        <v>0</v>
      </c>
      <c r="C63" s="314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14">
        <f>'A4 Exploitation'!D103</f>
        <v>0</v>
      </c>
      <c r="C64" s="314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14">
        <f>'A5 Exploitation'!D103</f>
        <v>0</v>
      </c>
      <c r="C65" s="314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14">
        <f>'A6 Exploitation'!D103</f>
        <v>0</v>
      </c>
      <c r="C66" s="314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13" t="s">
        <v>338</v>
      </c>
      <c r="C69" s="313"/>
      <c r="D69" s="78"/>
      <c r="E69" s="78"/>
      <c r="F69" s="78"/>
      <c r="G69" s="78"/>
      <c r="H69" s="78"/>
      <c r="I69" s="78"/>
      <c r="J69" s="77" t="str">
        <f>D18</f>
        <v>Houmet Souk</v>
      </c>
    </row>
    <row r="70" spans="1:10" ht="33" customHeight="1" x14ac:dyDescent="0.25">
      <c r="A70" s="86" t="s">
        <v>328</v>
      </c>
      <c r="B70" s="314">
        <f>'A1 Exploitation'!D158</f>
        <v>0.84285714285714286</v>
      </c>
      <c r="C70" s="314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14">
        <f>'A2 Exploitation'!D158</f>
        <v>0</v>
      </c>
      <c r="C71" s="314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14">
        <f>'A3 Exploitation'!D158</f>
        <v>0</v>
      </c>
      <c r="C72" s="314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14">
        <f>'A4 Exploitation'!D158</f>
        <v>0</v>
      </c>
      <c r="C73" s="314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14">
        <f>'A5 Exploitation'!D158</f>
        <v>0</v>
      </c>
      <c r="C74" s="314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14">
        <f>'A6 Exploitation'!D158</f>
        <v>0</v>
      </c>
      <c r="C75" s="314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13" t="s">
        <v>339</v>
      </c>
      <c r="C78" s="313"/>
      <c r="D78" s="78"/>
      <c r="E78" s="78"/>
      <c r="F78" s="78"/>
      <c r="G78" s="78"/>
      <c r="H78" s="78"/>
      <c r="I78" s="78"/>
      <c r="J78" s="77" t="str">
        <f>D18</f>
        <v>Houmet Souk</v>
      </c>
    </row>
    <row r="79" spans="1:10" ht="33" customHeight="1" x14ac:dyDescent="0.25">
      <c r="A79" s="86" t="s">
        <v>328</v>
      </c>
      <c r="B79" s="314">
        <f>'A1 Exploitation'!D205</f>
        <v>0.98333333333333328</v>
      </c>
      <c r="C79" s="314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14">
        <f>'A2 Exploitation'!D205</f>
        <v>0</v>
      </c>
      <c r="C80" s="314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14">
        <f>'A3 Exploitation'!D205</f>
        <v>0</v>
      </c>
      <c r="C81" s="314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14">
        <f>'A4 Exploitation'!D205</f>
        <v>0</v>
      </c>
      <c r="C82" s="314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14">
        <f>'A5 Exploitation'!D205</f>
        <v>0</v>
      </c>
      <c r="C83" s="314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14">
        <f>'A6 Exploitation'!D205</f>
        <v>0</v>
      </c>
      <c r="C84" s="314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13" t="s">
        <v>340</v>
      </c>
      <c r="C87" s="313"/>
      <c r="D87" s="78"/>
      <c r="E87" s="78"/>
      <c r="F87" s="78"/>
      <c r="G87" s="78"/>
      <c r="H87" s="78"/>
      <c r="I87" s="78"/>
      <c r="J87" s="77" t="str">
        <f>D18</f>
        <v>Houmet Souk</v>
      </c>
    </row>
    <row r="88" spans="1:10" ht="33" customHeight="1" x14ac:dyDescent="0.25">
      <c r="A88" s="86" t="s">
        <v>328</v>
      </c>
      <c r="B88" s="314">
        <f>'A1 Exploitation'!D266</f>
        <v>0.86585365853658536</v>
      </c>
      <c r="C88" s="314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14">
        <f>'A2 Exploitation'!D266</f>
        <v>0</v>
      </c>
      <c r="C89" s="314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14">
        <f>'A3 Exploitation'!D266</f>
        <v>0</v>
      </c>
      <c r="C90" s="314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14">
        <f>'A4 Exploitation'!D266</f>
        <v>0</v>
      </c>
      <c r="C91" s="314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14">
        <f>'A5 Exploitation'!D266</f>
        <v>0</v>
      </c>
      <c r="C92" s="314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14">
        <f>'A6 Exploitation'!D266</f>
        <v>0</v>
      </c>
      <c r="C93" s="314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13" t="s">
        <v>341</v>
      </c>
      <c r="C96" s="313"/>
      <c r="D96" s="78"/>
      <c r="E96" s="78"/>
      <c r="F96" s="78"/>
      <c r="G96" s="78"/>
      <c r="H96" s="78"/>
      <c r="I96" s="78"/>
      <c r="J96" s="77" t="str">
        <f>D18</f>
        <v>Houmet Souk</v>
      </c>
    </row>
    <row r="97" spans="1:10" ht="33" customHeight="1" x14ac:dyDescent="0.25">
      <c r="A97" s="86" t="s">
        <v>328</v>
      </c>
      <c r="B97" s="314">
        <f>'A1 Exploitation'!D318</f>
        <v>0.97142857142857142</v>
      </c>
      <c r="C97" s="314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14">
        <f>'A2 Exploitation'!D318</f>
        <v>0</v>
      </c>
      <c r="C98" s="314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14">
        <f>'A3 Exploitation'!D318</f>
        <v>0</v>
      </c>
      <c r="C99" s="314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14">
        <f>'A4 Exploitation'!D318</f>
        <v>0</v>
      </c>
      <c r="C100" s="314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14">
        <f>'A5 Exploitation'!D318</f>
        <v>0</v>
      </c>
      <c r="C101" s="314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14">
        <f>'A6 Exploitation'!D318</f>
        <v>0</v>
      </c>
      <c r="C102" s="314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13" t="s">
        <v>342</v>
      </c>
      <c r="C105" s="313"/>
      <c r="D105" s="78"/>
      <c r="E105" s="78"/>
      <c r="F105" s="78"/>
      <c r="G105" s="78"/>
      <c r="H105" s="78"/>
      <c r="I105" s="78"/>
      <c r="J105" s="77" t="str">
        <f>D18</f>
        <v>Houmet Souk</v>
      </c>
    </row>
    <row r="106" spans="1:10" ht="33" customHeight="1" x14ac:dyDescent="0.25">
      <c r="A106" s="86" t="s">
        <v>328</v>
      </c>
      <c r="B106" s="314">
        <f>'A1 Exploitation'!D358</f>
        <v>0.95652173913043481</v>
      </c>
      <c r="C106" s="314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14">
        <f>'A2 Exploitation'!D358</f>
        <v>0</v>
      </c>
      <c r="C107" s="314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14">
        <f>'A3 Exploitation'!D358</f>
        <v>0</v>
      </c>
      <c r="C108" s="314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14">
        <f>'A4 Exploitation'!D358</f>
        <v>0</v>
      </c>
      <c r="C109" s="314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14">
        <f>'A5 Exploitation'!D358</f>
        <v>0</v>
      </c>
      <c r="C110" s="314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14">
        <f>'A6 Exploitation'!D358</f>
        <v>0</v>
      </c>
      <c r="C111" s="314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13" t="s">
        <v>343</v>
      </c>
      <c r="C114" s="313"/>
      <c r="D114" s="78"/>
      <c r="E114" s="78"/>
      <c r="F114" s="78"/>
      <c r="G114" s="78"/>
      <c r="H114" s="78"/>
      <c r="I114" s="78"/>
      <c r="J114" s="77" t="str">
        <f>D18</f>
        <v>Houmet Souk</v>
      </c>
    </row>
    <row r="115" spans="1:10" ht="33" customHeight="1" x14ac:dyDescent="0.25">
      <c r="A115" s="86" t="s">
        <v>328</v>
      </c>
      <c r="B115" s="314">
        <f>'A1 Exploitation'!D391</f>
        <v>0.9375</v>
      </c>
      <c r="C115" s="314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14">
        <f>'A2 Exploitation'!D391</f>
        <v>0</v>
      </c>
      <c r="C116" s="314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14">
        <f>'A3 Exploitation'!D391</f>
        <v>0</v>
      </c>
      <c r="C117" s="314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14">
        <f>'A4 Exploitation'!D391</f>
        <v>0</v>
      </c>
      <c r="C118" s="314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14">
        <f>'A5 Exploitation'!D391</f>
        <v>0</v>
      </c>
      <c r="C119" s="314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14">
        <f>'A6 Exploitation'!D391</f>
        <v>0</v>
      </c>
      <c r="C120" s="314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13" t="s">
        <v>344</v>
      </c>
      <c r="C123" s="313"/>
      <c r="D123" s="78"/>
      <c r="E123" s="78"/>
      <c r="F123" s="78"/>
      <c r="G123" s="78"/>
      <c r="H123" s="78"/>
      <c r="I123" s="78"/>
      <c r="J123" s="77" t="str">
        <f>D18</f>
        <v>Houmet Souk</v>
      </c>
    </row>
    <row r="124" spans="1:10" ht="33" customHeight="1" x14ac:dyDescent="0.25">
      <c r="A124" s="86" t="s">
        <v>328</v>
      </c>
      <c r="B124" s="314">
        <f>'A1 Exploitation'!D444</f>
        <v>0.75862068965517238</v>
      </c>
      <c r="C124" s="314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14">
        <f>'A2 Exploitation'!D444</f>
        <v>0</v>
      </c>
      <c r="C125" s="314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14">
        <f>'A3 Exploitation'!D444</f>
        <v>0</v>
      </c>
      <c r="C126" s="314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14">
        <f>'A4 Exploitation'!D444</f>
        <v>0</v>
      </c>
      <c r="C127" s="314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14">
        <f>'A5 Exploitation'!D444</f>
        <v>0</v>
      </c>
      <c r="C128" s="314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14">
        <f>'A6 Exploitation'!D444</f>
        <v>0</v>
      </c>
      <c r="C129" s="314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13" t="s">
        <v>345</v>
      </c>
      <c r="C132" s="313"/>
      <c r="D132" s="78"/>
      <c r="E132" s="78"/>
      <c r="F132" s="78"/>
      <c r="G132" s="78"/>
      <c r="H132" s="78"/>
      <c r="I132" s="78"/>
      <c r="J132" s="77" t="str">
        <f>D18</f>
        <v>Houmet Souk</v>
      </c>
    </row>
    <row r="133" spans="1:10" ht="33" customHeight="1" x14ac:dyDescent="0.25">
      <c r="A133" s="86" t="s">
        <v>328</v>
      </c>
      <c r="B133" s="314">
        <f>'A1 Exploitation'!D481</f>
        <v>1</v>
      </c>
      <c r="C133" s="314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14">
        <f>'A2 Exploitation'!D481</f>
        <v>0</v>
      </c>
      <c r="C134" s="314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14">
        <f>'A3 Exploitation'!D481</f>
        <v>0</v>
      </c>
      <c r="C135" s="314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14">
        <f>'A4 Exploitation'!D481</f>
        <v>0</v>
      </c>
      <c r="C136" s="314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14">
        <f>'A5 Exploitation'!D481</f>
        <v>0</v>
      </c>
      <c r="C137" s="314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14">
        <f>'A6 Exploitation'!D481</f>
        <v>0</v>
      </c>
      <c r="C138" s="314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13" t="s">
        <v>346</v>
      </c>
      <c r="C141" s="313"/>
      <c r="D141" s="78"/>
      <c r="E141" s="78"/>
      <c r="F141" s="78"/>
      <c r="G141" s="78"/>
      <c r="H141" s="78"/>
      <c r="I141" s="78"/>
      <c r="J141" s="77" t="str">
        <f>D18</f>
        <v>Houmet Souk</v>
      </c>
    </row>
    <row r="142" spans="1:10" ht="33" customHeight="1" x14ac:dyDescent="0.25">
      <c r="A142" s="86" t="s">
        <v>328</v>
      </c>
      <c r="B142" s="314">
        <f>'A1 Exploitation'!D503</f>
        <v>0.9375</v>
      </c>
      <c r="C142" s="314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14">
        <f>'A2 Exploitation'!D503</f>
        <v>0</v>
      </c>
      <c r="C143" s="314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14">
        <f>'A3 Exploitation'!D503</f>
        <v>0</v>
      </c>
      <c r="C144" s="314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14">
        <f>'A4 Exploitation'!D503</f>
        <v>0</v>
      </c>
      <c r="C145" s="314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14">
        <f>'A5 Exploitation'!D503</f>
        <v>0</v>
      </c>
      <c r="C146" s="314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14">
        <f>'A6 Exploitation'!D503</f>
        <v>0</v>
      </c>
      <c r="C147" s="314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13" t="s">
        <v>347</v>
      </c>
      <c r="C150" s="313"/>
      <c r="D150" s="78"/>
      <c r="E150" s="78"/>
      <c r="F150" s="78"/>
      <c r="G150" s="78"/>
      <c r="H150" s="78"/>
      <c r="I150" s="78"/>
      <c r="J150" s="77" t="str">
        <f>D18</f>
        <v>Houmet Souk</v>
      </c>
    </row>
    <row r="151" spans="1:10" ht="33" customHeight="1" x14ac:dyDescent="0.25">
      <c r="A151" s="86" t="s">
        <v>328</v>
      </c>
      <c r="B151" s="314">
        <f>'A1 Exploitation'!D514</f>
        <v>1</v>
      </c>
      <c r="C151" s="314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14">
        <f>'A2 Exploitation'!D514</f>
        <v>0</v>
      </c>
      <c r="C152" s="314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14">
        <f>'A3 Exploitation'!D514</f>
        <v>0</v>
      </c>
      <c r="C153" s="314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14">
        <f>'A4 Exploitation'!D514</f>
        <v>0</v>
      </c>
      <c r="C154" s="314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14">
        <f>'A5 Exploitation'!D514</f>
        <v>0</v>
      </c>
      <c r="C155" s="314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14">
        <f>'A6 Exploitation'!D514</f>
        <v>0</v>
      </c>
      <c r="C156" s="314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17"/>
      <c r="C159" s="317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13" t="s">
        <v>348</v>
      </c>
      <c r="C160" s="313"/>
      <c r="D160" s="78"/>
      <c r="E160" s="78"/>
      <c r="F160" s="78"/>
      <c r="G160" s="78"/>
      <c r="H160" s="78"/>
      <c r="I160" s="78"/>
      <c r="J160" s="77" t="str">
        <f>D18</f>
        <v>Houmet Souk</v>
      </c>
    </row>
    <row r="161" spans="1:10" ht="33" customHeight="1" x14ac:dyDescent="0.25">
      <c r="A161" s="86" t="s">
        <v>328</v>
      </c>
      <c r="B161" s="314">
        <f>'A1 Exploitation'!D534</f>
        <v>1</v>
      </c>
      <c r="C161" s="314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14">
        <f>'A2 Exploitation'!D534</f>
        <v>0</v>
      </c>
      <c r="C162" s="314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14">
        <f>'A3 Exploitation'!D534</f>
        <v>0</v>
      </c>
      <c r="C163" s="314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14">
        <f>'A4 Exploitation'!D534</f>
        <v>0</v>
      </c>
      <c r="C164" s="314"/>
    </row>
    <row r="165" spans="1:10" ht="33" customHeight="1" x14ac:dyDescent="0.25">
      <c r="A165" s="85" t="s">
        <v>332</v>
      </c>
      <c r="B165" s="314">
        <f>'A5 Exploitation'!D534</f>
        <v>0</v>
      </c>
      <c r="C165" s="314"/>
    </row>
    <row r="166" spans="1:10" ht="18" x14ac:dyDescent="0.25">
      <c r="A166" s="85" t="s">
        <v>333</v>
      </c>
      <c r="B166" s="314">
        <f>'A6 Exploitation'!D534</f>
        <v>0</v>
      </c>
      <c r="C166" s="314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13" t="s">
        <v>349</v>
      </c>
      <c r="C169" s="313"/>
      <c r="J169" s="77" t="str">
        <f>D18</f>
        <v>Houmet Souk</v>
      </c>
    </row>
    <row r="170" spans="1:10" ht="33" customHeight="1" x14ac:dyDescent="0.25">
      <c r="A170" s="86" t="s">
        <v>328</v>
      </c>
      <c r="B170" s="314">
        <f>'A1 Exploitation'!D545</f>
        <v>1</v>
      </c>
      <c r="C170" s="314"/>
    </row>
    <row r="171" spans="1:10" ht="33" customHeight="1" x14ac:dyDescent="0.25">
      <c r="A171" s="85" t="s">
        <v>329</v>
      </c>
      <c r="B171" s="314">
        <f>'A2 Exploitation'!D545</f>
        <v>0</v>
      </c>
      <c r="C171" s="314"/>
    </row>
    <row r="172" spans="1:10" ht="33" customHeight="1" x14ac:dyDescent="0.25">
      <c r="A172" s="86" t="s">
        <v>330</v>
      </c>
      <c r="B172" s="314">
        <f>'A3 Exploitation'!D545</f>
        <v>0</v>
      </c>
      <c r="C172" s="314"/>
    </row>
    <row r="173" spans="1:10" ht="33" customHeight="1" x14ac:dyDescent="0.25">
      <c r="A173" s="86" t="s">
        <v>331</v>
      </c>
      <c r="B173" s="314">
        <f>'A4 Exploitation'!D545</f>
        <v>0</v>
      </c>
      <c r="C173" s="314"/>
    </row>
    <row r="174" spans="1:10" ht="33" customHeight="1" x14ac:dyDescent="0.25">
      <c r="A174" s="85" t="s">
        <v>332</v>
      </c>
      <c r="B174" s="314">
        <f>'A5 Exploitation'!D545</f>
        <v>0</v>
      </c>
      <c r="C174" s="314"/>
    </row>
    <row r="175" spans="1:10" ht="18" x14ac:dyDescent="0.25">
      <c r="A175" s="85" t="s">
        <v>333</v>
      </c>
      <c r="B175" s="314">
        <f>'A6 Exploitation'!D545</f>
        <v>0</v>
      </c>
      <c r="C175" s="314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13" t="s">
        <v>350</v>
      </c>
      <c r="C178" s="313"/>
      <c r="J178" s="77" t="str">
        <f>D18</f>
        <v>Houmet Souk</v>
      </c>
    </row>
    <row r="179" spans="1:10" ht="33" customHeight="1" x14ac:dyDescent="0.25">
      <c r="A179" s="86" t="s">
        <v>328</v>
      </c>
      <c r="B179" s="314">
        <f>'A1 Technique'!D199</f>
        <v>0.91176470588235292</v>
      </c>
      <c r="C179" s="314"/>
    </row>
    <row r="180" spans="1:10" ht="33" customHeight="1" x14ac:dyDescent="0.25">
      <c r="A180" s="85" t="s">
        <v>329</v>
      </c>
      <c r="B180" s="314">
        <f>'A2 Technique'!D199</f>
        <v>0</v>
      </c>
      <c r="C180" s="314"/>
    </row>
    <row r="181" spans="1:10" ht="33" customHeight="1" x14ac:dyDescent="0.25">
      <c r="A181" s="86" t="s">
        <v>330</v>
      </c>
      <c r="B181" s="314">
        <f>'A3 Technique'!D199</f>
        <v>0</v>
      </c>
      <c r="C181" s="314"/>
    </row>
    <row r="182" spans="1:10" ht="33" customHeight="1" x14ac:dyDescent="0.25">
      <c r="A182" s="86" t="s">
        <v>331</v>
      </c>
      <c r="B182" s="314">
        <f>'A4 Technique'!D199</f>
        <v>0</v>
      </c>
      <c r="C182" s="314"/>
    </row>
    <row r="183" spans="1:10" ht="33" customHeight="1" x14ac:dyDescent="0.25">
      <c r="A183" s="85" t="s">
        <v>332</v>
      </c>
      <c r="B183" s="314">
        <f>'A5 Technique'!D199</f>
        <v>0</v>
      </c>
      <c r="C183" s="314"/>
    </row>
    <row r="184" spans="1:10" ht="18" x14ac:dyDescent="0.25">
      <c r="A184" s="85" t="s">
        <v>333</v>
      </c>
      <c r="B184" s="314">
        <f>'A6 Technique'!D199</f>
        <v>0</v>
      </c>
      <c r="C184" s="314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9"/>
      <c r="E1" s="319"/>
      <c r="F1" s="319"/>
      <c r="G1" s="319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0" t="s">
        <v>179</v>
      </c>
      <c r="B7" s="320"/>
      <c r="C7" s="320"/>
      <c r="D7" s="320"/>
      <c r="E7" s="320"/>
      <c r="F7" s="320"/>
      <c r="G7" s="125"/>
    </row>
    <row r="8" spans="1:7" ht="29.25" x14ac:dyDescent="0.45">
      <c r="A8" s="321" t="str">
        <f>'Page de garde'!D18</f>
        <v>Houmet Souk</v>
      </c>
      <c r="B8" s="321"/>
      <c r="C8" s="321"/>
      <c r="D8" s="321"/>
      <c r="E8" s="321"/>
      <c r="F8" s="321"/>
      <c r="G8" s="125"/>
    </row>
    <row r="9" spans="1:7" ht="24" x14ac:dyDescent="0.45">
      <c r="A9" s="14" t="s">
        <v>42</v>
      </c>
      <c r="B9" s="322"/>
      <c r="C9" s="322"/>
      <c r="D9" s="322"/>
      <c r="E9" s="322"/>
      <c r="F9" s="322"/>
      <c r="G9" s="125"/>
    </row>
    <row r="10" spans="1:7" ht="24" x14ac:dyDescent="0.45">
      <c r="A10" s="15" t="s">
        <v>44</v>
      </c>
      <c r="B10" s="323"/>
      <c r="C10" s="323"/>
      <c r="D10" s="323"/>
      <c r="E10" s="323"/>
      <c r="F10" s="323"/>
      <c r="G10" s="125"/>
    </row>
    <row r="11" spans="1:7" ht="24" x14ac:dyDescent="0.45">
      <c r="A11" s="14" t="s">
        <v>43</v>
      </c>
      <c r="B11" s="318"/>
      <c r="C11" s="318"/>
      <c r="D11" s="318"/>
      <c r="E11" s="318"/>
      <c r="F11" s="318"/>
      <c r="G11" s="125"/>
    </row>
    <row r="12" spans="1:7" ht="24" x14ac:dyDescent="0.45">
      <c r="A12" s="14" t="s">
        <v>239</v>
      </c>
      <c r="B12" s="324">
        <f>D549</f>
        <v>0</v>
      </c>
      <c r="C12" s="324"/>
      <c r="D12" s="324"/>
      <c r="E12" s="324"/>
      <c r="F12" s="324"/>
      <c r="G12" s="125"/>
    </row>
    <row r="13" spans="1:7" ht="22.5" x14ac:dyDescent="0.45">
      <c r="D13" s="325"/>
      <c r="E13" s="325"/>
      <c r="F13" s="325"/>
      <c r="G13" s="325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6" t="s">
        <v>30</v>
      </c>
      <c r="B17" s="327" t="s">
        <v>31</v>
      </c>
      <c r="C17" s="327"/>
      <c r="D17" s="327" t="s">
        <v>46</v>
      </c>
      <c r="E17" s="329" t="s">
        <v>310</v>
      </c>
      <c r="F17" s="329" t="s">
        <v>358</v>
      </c>
    </row>
    <row r="18" spans="1:8" ht="16.5" customHeight="1" x14ac:dyDescent="0.3">
      <c r="A18" s="326"/>
      <c r="B18" s="41" t="s">
        <v>34</v>
      </c>
      <c r="C18" s="41" t="s">
        <v>33</v>
      </c>
      <c r="D18" s="327"/>
      <c r="E18" s="329"/>
      <c r="F18" s="32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30" t="s">
        <v>379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6" t="s">
        <v>30</v>
      </c>
      <c r="B50" s="327" t="s">
        <v>31</v>
      </c>
      <c r="C50" s="327"/>
      <c r="D50" s="327" t="s">
        <v>46</v>
      </c>
      <c r="E50" s="329" t="s">
        <v>310</v>
      </c>
      <c r="F50" s="329" t="s">
        <v>360</v>
      </c>
      <c r="G50" s="127"/>
    </row>
    <row r="51" spans="1:7" ht="16.5" customHeight="1" x14ac:dyDescent="0.3">
      <c r="A51" s="326"/>
      <c r="B51" s="41" t="s">
        <v>34</v>
      </c>
      <c r="C51" s="41" t="s">
        <v>33</v>
      </c>
      <c r="D51" s="327"/>
      <c r="E51" s="329"/>
      <c r="F51" s="32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30" t="s">
        <v>379</v>
      </c>
      <c r="B94" s="331"/>
      <c r="C94" s="331"/>
      <c r="D94" s="331"/>
      <c r="E94" s="331"/>
      <c r="F94" s="33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6" t="s">
        <v>30</v>
      </c>
      <c r="B107" s="327" t="s">
        <v>31</v>
      </c>
      <c r="C107" s="327"/>
      <c r="D107" s="327" t="s">
        <v>46</v>
      </c>
      <c r="E107" s="329" t="s">
        <v>310</v>
      </c>
      <c r="F107" s="329" t="s">
        <v>360</v>
      </c>
    </row>
    <row r="108" spans="1:7" ht="16.5" customHeight="1" x14ac:dyDescent="0.3">
      <c r="A108" s="326"/>
      <c r="B108" s="41" t="s">
        <v>34</v>
      </c>
      <c r="C108" s="41" t="s">
        <v>33</v>
      </c>
      <c r="D108" s="327"/>
      <c r="E108" s="329"/>
      <c r="F108" s="32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3" t="s">
        <v>379</v>
      </c>
      <c r="B148" s="334"/>
      <c r="C148" s="334"/>
      <c r="D148" s="33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6" t="s">
        <v>30</v>
      </c>
      <c r="B162" s="327" t="s">
        <v>31</v>
      </c>
      <c r="C162" s="327"/>
      <c r="D162" s="327" t="s">
        <v>46</v>
      </c>
      <c r="E162" s="329" t="s">
        <v>310</v>
      </c>
      <c r="F162" s="329" t="s">
        <v>360</v>
      </c>
      <c r="G162" s="127"/>
    </row>
    <row r="163" spans="1:7" ht="16.5" customHeight="1" x14ac:dyDescent="0.3">
      <c r="A163" s="326"/>
      <c r="B163" s="41" t="s">
        <v>34</v>
      </c>
      <c r="C163" s="41" t="s">
        <v>33</v>
      </c>
      <c r="D163" s="327"/>
      <c r="E163" s="329"/>
      <c r="F163" s="32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6" t="s">
        <v>379</v>
      </c>
      <c r="B195" s="336"/>
      <c r="C195" s="336"/>
      <c r="D195" s="336"/>
      <c r="E195" s="336"/>
      <c r="F195" s="33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6" t="s">
        <v>30</v>
      </c>
      <c r="B209" s="327" t="s">
        <v>31</v>
      </c>
      <c r="C209" s="327"/>
      <c r="D209" s="327" t="s">
        <v>46</v>
      </c>
      <c r="E209" s="329" t="s">
        <v>310</v>
      </c>
      <c r="F209" s="329" t="s">
        <v>360</v>
      </c>
      <c r="G209" s="127"/>
    </row>
    <row r="210" spans="1:7" ht="16.5" customHeight="1" x14ac:dyDescent="0.3">
      <c r="A210" s="326"/>
      <c r="B210" s="41" t="s">
        <v>34</v>
      </c>
      <c r="C210" s="41" t="s">
        <v>33</v>
      </c>
      <c r="D210" s="327"/>
      <c r="E210" s="329"/>
      <c r="F210" s="32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36" t="s">
        <v>379</v>
      </c>
      <c r="B256" s="336"/>
      <c r="C256" s="336"/>
      <c r="D256" s="336"/>
      <c r="E256" s="336"/>
      <c r="F256" s="33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6" t="s">
        <v>30</v>
      </c>
      <c r="B270" s="327" t="s">
        <v>31</v>
      </c>
      <c r="C270" s="327"/>
      <c r="D270" s="327" t="s">
        <v>46</v>
      </c>
      <c r="E270" s="329" t="s">
        <v>310</v>
      </c>
      <c r="F270" s="329" t="s">
        <v>360</v>
      </c>
      <c r="G270" s="214"/>
    </row>
    <row r="271" spans="1:7" s="16" customFormat="1" ht="16.5" customHeight="1" x14ac:dyDescent="0.3">
      <c r="A271" s="326"/>
      <c r="B271" s="41" t="s">
        <v>34</v>
      </c>
      <c r="C271" s="41" t="s">
        <v>33</v>
      </c>
      <c r="D271" s="327"/>
      <c r="E271" s="329"/>
      <c r="F271" s="32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7" t="s">
        <v>396</v>
      </c>
      <c r="B308" s="338"/>
      <c r="C308" s="338"/>
      <c r="D308" s="338"/>
      <c r="E308" s="338"/>
      <c r="F308" s="33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6" t="s">
        <v>30</v>
      </c>
      <c r="B322" s="327" t="s">
        <v>31</v>
      </c>
      <c r="C322" s="327"/>
      <c r="D322" s="327" t="s">
        <v>46</v>
      </c>
      <c r="E322" s="329" t="s">
        <v>310</v>
      </c>
      <c r="F322" s="329" t="s">
        <v>360</v>
      </c>
      <c r="G322" s="127"/>
    </row>
    <row r="323" spans="1:7" ht="16.5" customHeight="1" x14ac:dyDescent="0.3">
      <c r="A323" s="326"/>
      <c r="B323" s="41" t="s">
        <v>34</v>
      </c>
      <c r="C323" s="41" t="s">
        <v>33</v>
      </c>
      <c r="D323" s="327"/>
      <c r="E323" s="329"/>
      <c r="F323" s="32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7" t="s">
        <v>379</v>
      </c>
      <c r="B349" s="338"/>
      <c r="C349" s="338"/>
      <c r="D349" s="338"/>
      <c r="E349" s="338"/>
      <c r="F349" s="33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6" t="s">
        <v>30</v>
      </c>
      <c r="B362" s="327" t="s">
        <v>31</v>
      </c>
      <c r="C362" s="327"/>
      <c r="D362" s="327" t="s">
        <v>46</v>
      </c>
      <c r="E362" s="329" t="s">
        <v>310</v>
      </c>
      <c r="F362" s="329" t="s">
        <v>360</v>
      </c>
      <c r="G362" s="127"/>
    </row>
    <row r="363" spans="1:7" ht="16.5" customHeight="1" x14ac:dyDescent="0.3">
      <c r="A363" s="326"/>
      <c r="B363" s="41" t="s">
        <v>34</v>
      </c>
      <c r="C363" s="41" t="s">
        <v>33</v>
      </c>
      <c r="D363" s="327"/>
      <c r="E363" s="329"/>
      <c r="F363" s="32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36" t="s">
        <v>379</v>
      </c>
      <c r="B383" s="336"/>
      <c r="C383" s="336"/>
      <c r="D383" s="336"/>
      <c r="E383" s="336"/>
      <c r="F383" s="33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6" t="s">
        <v>30</v>
      </c>
      <c r="B395" s="327" t="s">
        <v>31</v>
      </c>
      <c r="C395" s="327"/>
      <c r="D395" s="327" t="s">
        <v>46</v>
      </c>
      <c r="E395" s="329" t="s">
        <v>310</v>
      </c>
      <c r="F395" s="329" t="s">
        <v>360</v>
      </c>
      <c r="G395" s="127"/>
    </row>
    <row r="396" spans="1:7" ht="16.5" customHeight="1" x14ac:dyDescent="0.3">
      <c r="A396" s="326"/>
      <c r="B396" s="41" t="s">
        <v>34</v>
      </c>
      <c r="C396" s="41" t="s">
        <v>33</v>
      </c>
      <c r="D396" s="327"/>
      <c r="E396" s="329"/>
      <c r="F396" s="32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36" t="s">
        <v>379</v>
      </c>
      <c r="B435" s="336"/>
      <c r="C435" s="336"/>
      <c r="D435" s="336"/>
      <c r="E435" s="336"/>
      <c r="F435" s="33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6" t="s">
        <v>30</v>
      </c>
      <c r="B448" s="327" t="s">
        <v>31</v>
      </c>
      <c r="C448" s="327"/>
      <c r="D448" s="327" t="s">
        <v>46</v>
      </c>
      <c r="E448" s="329" t="s">
        <v>310</v>
      </c>
      <c r="F448" s="329" t="s">
        <v>360</v>
      </c>
      <c r="G448" s="127"/>
    </row>
    <row r="449" spans="1:6" ht="16.5" customHeight="1" x14ac:dyDescent="0.3">
      <c r="A449" s="326"/>
      <c r="B449" s="41" t="s">
        <v>34</v>
      </c>
      <c r="C449" s="41" t="s">
        <v>33</v>
      </c>
      <c r="D449" s="327"/>
      <c r="E449" s="329"/>
      <c r="F449" s="32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40" t="s">
        <v>379</v>
      </c>
      <c r="B471" s="341"/>
      <c r="C471" s="341"/>
      <c r="D471" s="341"/>
      <c r="E471" s="341"/>
      <c r="F471" s="34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42" t="s">
        <v>367</v>
      </c>
      <c r="B483" s="342"/>
      <c r="C483" s="342"/>
      <c r="D483" s="34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6" t="s">
        <v>30</v>
      </c>
      <c r="B485" s="327" t="s">
        <v>31</v>
      </c>
      <c r="C485" s="327"/>
      <c r="D485" s="327" t="s">
        <v>46</v>
      </c>
      <c r="E485" s="329" t="s">
        <v>310</v>
      </c>
      <c r="F485" s="329" t="s">
        <v>360</v>
      </c>
      <c r="G485" s="127"/>
    </row>
    <row r="486" spans="1:7" ht="16.5" customHeight="1" x14ac:dyDescent="0.3">
      <c r="A486" s="326"/>
      <c r="B486" s="41" t="s">
        <v>34</v>
      </c>
      <c r="C486" s="41" t="s">
        <v>33</v>
      </c>
      <c r="D486" s="327"/>
      <c r="E486" s="329"/>
      <c r="F486" s="32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6" t="s">
        <v>30</v>
      </c>
      <c r="B507" s="327" t="s">
        <v>31</v>
      </c>
      <c r="C507" s="327"/>
      <c r="D507" s="327" t="s">
        <v>46</v>
      </c>
      <c r="E507" s="329" t="s">
        <v>310</v>
      </c>
      <c r="F507" s="329" t="s">
        <v>360</v>
      </c>
      <c r="G507" s="127"/>
    </row>
    <row r="508" spans="1:7" ht="16.5" customHeight="1" x14ac:dyDescent="0.3">
      <c r="A508" s="326"/>
      <c r="B508" s="41" t="s">
        <v>34</v>
      </c>
      <c r="C508" s="41" t="s">
        <v>33</v>
      </c>
      <c r="D508" s="327"/>
      <c r="E508" s="329"/>
      <c r="F508" s="32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6" t="s">
        <v>30</v>
      </c>
      <c r="B518" s="327" t="s">
        <v>31</v>
      </c>
      <c r="C518" s="327"/>
      <c r="D518" s="327" t="s">
        <v>46</v>
      </c>
      <c r="E518" s="329" t="s">
        <v>310</v>
      </c>
      <c r="F518" s="329" t="s">
        <v>360</v>
      </c>
      <c r="G518" s="127"/>
    </row>
    <row r="519" spans="1:7" ht="16.5" customHeight="1" x14ac:dyDescent="0.3">
      <c r="A519" s="326"/>
      <c r="B519" s="41" t="s">
        <v>34</v>
      </c>
      <c r="C519" s="41" t="s">
        <v>33</v>
      </c>
      <c r="D519" s="327"/>
      <c r="E519" s="329"/>
      <c r="F519" s="32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6" t="s">
        <v>30</v>
      </c>
      <c r="B538" s="327" t="s">
        <v>31</v>
      </c>
      <c r="C538" s="327"/>
      <c r="D538" s="327" t="s">
        <v>46</v>
      </c>
      <c r="E538" s="329" t="s">
        <v>310</v>
      </c>
      <c r="F538" s="329" t="s">
        <v>360</v>
      </c>
      <c r="G538" s="127"/>
    </row>
    <row r="539" spans="1:7" ht="16.5" customHeight="1" x14ac:dyDescent="0.3">
      <c r="A539" s="326"/>
      <c r="B539" s="41" t="s">
        <v>34</v>
      </c>
      <c r="C539" s="41" t="s">
        <v>33</v>
      </c>
      <c r="D539" s="327"/>
      <c r="E539" s="329"/>
      <c r="F539" s="32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9"/>
      <c r="E1" s="319"/>
      <c r="F1" s="319"/>
      <c r="G1" s="319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1" t="str">
        <f>'A5 Exploitation'!A8:F8</f>
        <v>Houmet Souk</v>
      </c>
      <c r="B7" s="321"/>
      <c r="C7" s="321"/>
      <c r="D7" s="321"/>
      <c r="E7" s="321"/>
      <c r="F7" s="321"/>
      <c r="G7" s="125"/>
    </row>
    <row r="8" spans="1:7" s="12" customFormat="1" ht="24" x14ac:dyDescent="0.45">
      <c r="A8" s="14" t="s">
        <v>42</v>
      </c>
      <c r="B8" s="345">
        <f>'A5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'A5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'A5 Exploitation'!B11:F11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7">
        <f>D199</f>
        <v>0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5"/>
      <c r="E12" s="325"/>
      <c r="F12" s="325"/>
      <c r="G12" s="325"/>
    </row>
    <row r="13" spans="1:7" s="12" customFormat="1" ht="11.25" customHeight="1" x14ac:dyDescent="0.3">
      <c r="A13" s="326" t="s">
        <v>30</v>
      </c>
      <c r="B13" s="327" t="s">
        <v>31</v>
      </c>
      <c r="C13" s="327"/>
      <c r="D13" s="327" t="s">
        <v>46</v>
      </c>
      <c r="E13" s="327" t="s">
        <v>190</v>
      </c>
      <c r="F13" s="327" t="s">
        <v>191</v>
      </c>
      <c r="G13" s="112"/>
    </row>
    <row r="14" spans="1:7" s="12" customFormat="1" ht="12.75" customHeight="1" x14ac:dyDescent="0.3">
      <c r="A14" s="326"/>
      <c r="B14" s="34" t="s">
        <v>34</v>
      </c>
      <c r="C14" s="34" t="s">
        <v>33</v>
      </c>
      <c r="D14" s="327"/>
      <c r="E14" s="327"/>
      <c r="F14" s="327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1" t="s">
        <v>0</v>
      </c>
      <c r="B16" s="352"/>
      <c r="C16" s="352"/>
      <c r="D16" s="352"/>
      <c r="E16" s="352"/>
      <c r="F16" s="352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3" t="s">
        <v>36</v>
      </c>
      <c r="B22" s="354"/>
      <c r="C22" s="355"/>
      <c r="D22" s="258">
        <f>SUM(B17:C21)</f>
        <v>0</v>
      </c>
    </row>
    <row r="23" spans="1:7" x14ac:dyDescent="0.3">
      <c r="A23" s="348" t="s">
        <v>295</v>
      </c>
      <c r="B23" s="349"/>
      <c r="C23" s="350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6" t="s">
        <v>4</v>
      </c>
      <c r="B25" s="357"/>
      <c r="C25" s="357"/>
      <c r="D25" s="357"/>
      <c r="E25" s="357"/>
      <c r="F25" s="357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8" t="s">
        <v>36</v>
      </c>
      <c r="B33" s="349"/>
      <c r="C33" s="350"/>
      <c r="D33" s="257">
        <f>SUM(B26:C32)</f>
        <v>0</v>
      </c>
    </row>
    <row r="34" spans="1:7" x14ac:dyDescent="0.3">
      <c r="A34" s="348" t="s">
        <v>295</v>
      </c>
      <c r="B34" s="349"/>
      <c r="C34" s="350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6" t="s">
        <v>219</v>
      </c>
      <c r="B36" s="357"/>
      <c r="C36" s="357"/>
      <c r="D36" s="357"/>
      <c r="E36" s="357"/>
      <c r="F36" s="357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8" t="s">
        <v>36</v>
      </c>
      <c r="B42" s="349"/>
      <c r="C42" s="350"/>
      <c r="D42" s="257">
        <f>SUM(B37:C41)</f>
        <v>0</v>
      </c>
      <c r="E42" s="13"/>
      <c r="F42" s="13"/>
      <c r="G42" s="126"/>
    </row>
    <row r="43" spans="1:7" s="22" customFormat="1" x14ac:dyDescent="0.3">
      <c r="A43" s="348" t="s">
        <v>295</v>
      </c>
      <c r="B43" s="349"/>
      <c r="C43" s="350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8" t="s">
        <v>36</v>
      </c>
      <c r="B52" s="349"/>
      <c r="C52" s="350"/>
      <c r="D52" s="257">
        <f>SUM(B46:C51)</f>
        <v>0</v>
      </c>
    </row>
    <row r="53" spans="1:7" x14ac:dyDescent="0.3">
      <c r="A53" s="348" t="s">
        <v>295</v>
      </c>
      <c r="B53" s="349"/>
      <c r="C53" s="350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6" t="s">
        <v>8</v>
      </c>
      <c r="B55" s="357"/>
      <c r="C55" s="357"/>
      <c r="D55" s="357"/>
      <c r="E55" s="357"/>
      <c r="F55" s="357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8" t="s">
        <v>36</v>
      </c>
      <c r="B63" s="349"/>
      <c r="C63" s="350"/>
      <c r="D63" s="257">
        <f>SUM(B56:C62)</f>
        <v>0</v>
      </c>
    </row>
    <row r="64" spans="1:7" x14ac:dyDescent="0.3">
      <c r="A64" s="348" t="s">
        <v>295</v>
      </c>
      <c r="B64" s="349"/>
      <c r="C64" s="350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6" t="s">
        <v>130</v>
      </c>
      <c r="B66" s="357"/>
      <c r="C66" s="357"/>
      <c r="D66" s="357"/>
      <c r="E66" s="357"/>
      <c r="F66" s="357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8" t="s">
        <v>36</v>
      </c>
      <c r="B84" s="349"/>
      <c r="C84" s="350"/>
      <c r="D84" s="257">
        <f>SUM(B67:C83)</f>
        <v>0</v>
      </c>
    </row>
    <row r="85" spans="1:7" x14ac:dyDescent="0.3">
      <c r="A85" s="348" t="s">
        <v>295</v>
      </c>
      <c r="B85" s="349"/>
      <c r="C85" s="350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6" t="s">
        <v>211</v>
      </c>
      <c r="B87" s="357"/>
      <c r="C87" s="357"/>
      <c r="D87" s="357"/>
      <c r="E87" s="357"/>
      <c r="F87" s="357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8" t="s">
        <v>36</v>
      </c>
      <c r="B102" s="349"/>
      <c r="C102" s="350"/>
      <c r="D102" s="257">
        <f>SUM(B88:C101)</f>
        <v>0</v>
      </c>
    </row>
    <row r="103" spans="1:7" x14ac:dyDescent="0.3">
      <c r="A103" s="348" t="s">
        <v>295</v>
      </c>
      <c r="B103" s="349"/>
      <c r="C103" s="350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6" t="s">
        <v>212</v>
      </c>
      <c r="B106" s="357"/>
      <c r="C106" s="357"/>
      <c r="D106" s="357"/>
      <c r="E106" s="357"/>
      <c r="F106" s="357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8" t="s">
        <v>36</v>
      </c>
      <c r="B118" s="349"/>
      <c r="C118" s="350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8" t="s">
        <v>295</v>
      </c>
      <c r="B119" s="349"/>
      <c r="C119" s="350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6" t="s">
        <v>185</v>
      </c>
      <c r="B121" s="357"/>
      <c r="C121" s="357"/>
      <c r="D121" s="357"/>
      <c r="E121" s="357"/>
      <c r="F121" s="357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8" t="s">
        <v>36</v>
      </c>
      <c r="B133" s="349"/>
      <c r="C133" s="350"/>
      <c r="D133" s="257">
        <f>SUM(B122:C132)</f>
        <v>0</v>
      </c>
    </row>
    <row r="134" spans="1:7" x14ac:dyDescent="0.3">
      <c r="A134" s="348" t="s">
        <v>295</v>
      </c>
      <c r="B134" s="349"/>
      <c r="C134" s="350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6" t="s">
        <v>71</v>
      </c>
      <c r="B136" s="357"/>
      <c r="C136" s="357"/>
      <c r="D136" s="357"/>
      <c r="E136" s="357"/>
      <c r="F136" s="357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8" t="s">
        <v>36</v>
      </c>
      <c r="B149" s="349"/>
      <c r="C149" s="350"/>
      <c r="D149" s="257">
        <f>SUM(B137:C148)</f>
        <v>0</v>
      </c>
    </row>
    <row r="150" spans="1:7" x14ac:dyDescent="0.3">
      <c r="A150" s="348" t="s">
        <v>295</v>
      </c>
      <c r="B150" s="349"/>
      <c r="C150" s="350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6" t="s">
        <v>217</v>
      </c>
      <c r="B152" s="357"/>
      <c r="C152" s="357"/>
      <c r="D152" s="357"/>
      <c r="E152" s="357"/>
      <c r="F152" s="357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8" t="s">
        <v>36</v>
      </c>
      <c r="B161" s="354"/>
      <c r="C161" s="355"/>
      <c r="D161" s="258">
        <f>SUM(B153:C160)</f>
        <v>0</v>
      </c>
    </row>
    <row r="162" spans="1:7" x14ac:dyDescent="0.3">
      <c r="A162" s="348" t="s">
        <v>295</v>
      </c>
      <c r="B162" s="349"/>
      <c r="C162" s="350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6" t="s">
        <v>77</v>
      </c>
      <c r="B164" s="357"/>
      <c r="C164" s="357"/>
      <c r="D164" s="357"/>
      <c r="E164" s="357"/>
      <c r="F164" s="357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8" t="s">
        <v>36</v>
      </c>
      <c r="B169" s="349"/>
      <c r="C169" s="350"/>
      <c r="D169" s="257">
        <f>SUM(B165:C168)</f>
        <v>0</v>
      </c>
    </row>
    <row r="170" spans="1:7" x14ac:dyDescent="0.3">
      <c r="A170" s="348" t="s">
        <v>295</v>
      </c>
      <c r="B170" s="349"/>
      <c r="C170" s="350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60" t="s">
        <v>17</v>
      </c>
      <c r="B172" s="361"/>
      <c r="C172" s="361"/>
      <c r="D172" s="361"/>
      <c r="E172" s="361"/>
      <c r="F172" s="361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8" t="s">
        <v>36</v>
      </c>
      <c r="B177" s="349"/>
      <c r="C177" s="350"/>
      <c r="D177" s="257">
        <f>SUM(B173:C176)</f>
        <v>0</v>
      </c>
    </row>
    <row r="178" spans="1:7" x14ac:dyDescent="0.3">
      <c r="A178" s="348" t="s">
        <v>295</v>
      </c>
      <c r="B178" s="349"/>
      <c r="C178" s="350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6" t="s">
        <v>78</v>
      </c>
      <c r="B180" s="357"/>
      <c r="C180" s="357"/>
      <c r="D180" s="357"/>
      <c r="E180" s="357"/>
      <c r="F180" s="357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8" t="s">
        <v>36</v>
      </c>
      <c r="B186" s="349"/>
      <c r="C186" s="350"/>
      <c r="D186" s="257">
        <f>SUM(B181:C185)</f>
        <v>0</v>
      </c>
    </row>
    <row r="187" spans="1:7" x14ac:dyDescent="0.3">
      <c r="A187" s="348" t="s">
        <v>295</v>
      </c>
      <c r="B187" s="349"/>
      <c r="C187" s="350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6" t="s">
        <v>216</v>
      </c>
      <c r="B189" s="357"/>
      <c r="C189" s="357"/>
      <c r="D189" s="357"/>
      <c r="E189" s="357"/>
      <c r="F189" s="357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8" t="s">
        <v>36</v>
      </c>
      <c r="B194" s="349"/>
      <c r="C194" s="350"/>
      <c r="D194" s="54">
        <f>SUM(B190:C193)</f>
        <v>0</v>
      </c>
    </row>
    <row r="195" spans="1:6" x14ac:dyDescent="0.3">
      <c r="A195" s="348" t="s">
        <v>295</v>
      </c>
      <c r="B195" s="349"/>
      <c r="C195" s="350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5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9"/>
      <c r="E1" s="319"/>
      <c r="F1" s="319"/>
      <c r="G1" s="319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0" t="s">
        <v>179</v>
      </c>
      <c r="B7" s="320"/>
      <c r="C7" s="320"/>
      <c r="D7" s="320"/>
      <c r="E7" s="320"/>
      <c r="F7" s="320"/>
      <c r="G7" s="125"/>
    </row>
    <row r="8" spans="1:7" ht="29.25" x14ac:dyDescent="0.45">
      <c r="A8" s="321" t="str">
        <f>'Page de garde'!D18</f>
        <v>Houmet Souk</v>
      </c>
      <c r="B8" s="321"/>
      <c r="C8" s="321"/>
      <c r="D8" s="321"/>
      <c r="E8" s="321"/>
      <c r="F8" s="321"/>
      <c r="G8" s="125"/>
    </row>
    <row r="9" spans="1:7" ht="24" x14ac:dyDescent="0.45">
      <c r="A9" s="14" t="s">
        <v>42</v>
      </c>
      <c r="B9" s="322"/>
      <c r="C9" s="322"/>
      <c r="D9" s="322"/>
      <c r="E9" s="322"/>
      <c r="F9" s="322"/>
      <c r="G9" s="125"/>
    </row>
    <row r="10" spans="1:7" ht="24" x14ac:dyDescent="0.45">
      <c r="A10" s="15" t="s">
        <v>44</v>
      </c>
      <c r="B10" s="323"/>
      <c r="C10" s="323"/>
      <c r="D10" s="323"/>
      <c r="E10" s="323"/>
      <c r="F10" s="323"/>
      <c r="G10" s="125"/>
    </row>
    <row r="11" spans="1:7" ht="24" x14ac:dyDescent="0.45">
      <c r="A11" s="14" t="s">
        <v>43</v>
      </c>
      <c r="B11" s="318"/>
      <c r="C11" s="318"/>
      <c r="D11" s="318"/>
      <c r="E11" s="318"/>
      <c r="F11" s="318"/>
      <c r="G11" s="125"/>
    </row>
    <row r="12" spans="1:7" ht="24" x14ac:dyDescent="0.45">
      <c r="A12" s="14" t="s">
        <v>239</v>
      </c>
      <c r="B12" s="324">
        <f>D549</f>
        <v>0</v>
      </c>
      <c r="C12" s="324"/>
      <c r="D12" s="324"/>
      <c r="E12" s="324"/>
      <c r="F12" s="324"/>
      <c r="G12" s="125"/>
    </row>
    <row r="13" spans="1:7" ht="22.5" x14ac:dyDescent="0.45">
      <c r="D13" s="325"/>
      <c r="E13" s="325"/>
      <c r="F13" s="325"/>
      <c r="G13" s="325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6" t="s">
        <v>30</v>
      </c>
      <c r="B17" s="327" t="s">
        <v>31</v>
      </c>
      <c r="C17" s="327"/>
      <c r="D17" s="327" t="s">
        <v>46</v>
      </c>
      <c r="E17" s="329" t="s">
        <v>310</v>
      </c>
      <c r="F17" s="329" t="s">
        <v>358</v>
      </c>
    </row>
    <row r="18" spans="1:8" ht="16.5" customHeight="1" x14ac:dyDescent="0.3">
      <c r="A18" s="326"/>
      <c r="B18" s="41" t="s">
        <v>34</v>
      </c>
      <c r="C18" s="41" t="s">
        <v>33</v>
      </c>
      <c r="D18" s="327"/>
      <c r="E18" s="329"/>
      <c r="F18" s="32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30" t="s">
        <v>379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6" t="s">
        <v>30</v>
      </c>
      <c r="B50" s="327" t="s">
        <v>31</v>
      </c>
      <c r="C50" s="327"/>
      <c r="D50" s="327" t="s">
        <v>46</v>
      </c>
      <c r="E50" s="329" t="s">
        <v>310</v>
      </c>
      <c r="F50" s="329" t="s">
        <v>360</v>
      </c>
      <c r="G50" s="127"/>
    </row>
    <row r="51" spans="1:7" ht="16.5" customHeight="1" x14ac:dyDescent="0.3">
      <c r="A51" s="326"/>
      <c r="B51" s="41" t="s">
        <v>34</v>
      </c>
      <c r="C51" s="41" t="s">
        <v>33</v>
      </c>
      <c r="D51" s="327"/>
      <c r="E51" s="329"/>
      <c r="F51" s="32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30" t="s">
        <v>379</v>
      </c>
      <c r="B94" s="331"/>
      <c r="C94" s="331"/>
      <c r="D94" s="331"/>
      <c r="E94" s="331"/>
      <c r="F94" s="33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6" t="s">
        <v>30</v>
      </c>
      <c r="B107" s="327" t="s">
        <v>31</v>
      </c>
      <c r="C107" s="327"/>
      <c r="D107" s="327" t="s">
        <v>46</v>
      </c>
      <c r="E107" s="329" t="s">
        <v>310</v>
      </c>
      <c r="F107" s="329" t="s">
        <v>360</v>
      </c>
    </row>
    <row r="108" spans="1:7" ht="16.5" customHeight="1" x14ac:dyDescent="0.3">
      <c r="A108" s="326"/>
      <c r="B108" s="41" t="s">
        <v>34</v>
      </c>
      <c r="C108" s="41" t="s">
        <v>33</v>
      </c>
      <c r="D108" s="327"/>
      <c r="E108" s="329"/>
      <c r="F108" s="32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3" t="s">
        <v>379</v>
      </c>
      <c r="B148" s="334"/>
      <c r="C148" s="334"/>
      <c r="D148" s="33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6" t="s">
        <v>30</v>
      </c>
      <c r="B162" s="327" t="s">
        <v>31</v>
      </c>
      <c r="C162" s="327"/>
      <c r="D162" s="327" t="s">
        <v>46</v>
      </c>
      <c r="E162" s="329" t="s">
        <v>310</v>
      </c>
      <c r="F162" s="329" t="s">
        <v>360</v>
      </c>
      <c r="G162" s="127"/>
    </row>
    <row r="163" spans="1:7" ht="16.5" customHeight="1" x14ac:dyDescent="0.3">
      <c r="A163" s="326"/>
      <c r="B163" s="41" t="s">
        <v>34</v>
      </c>
      <c r="C163" s="41" t="s">
        <v>33</v>
      </c>
      <c r="D163" s="327"/>
      <c r="E163" s="329"/>
      <c r="F163" s="32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6" t="s">
        <v>379</v>
      </c>
      <c r="B195" s="336"/>
      <c r="C195" s="336"/>
      <c r="D195" s="336"/>
      <c r="E195" s="336"/>
      <c r="F195" s="33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6" t="s">
        <v>30</v>
      </c>
      <c r="B209" s="327" t="s">
        <v>31</v>
      </c>
      <c r="C209" s="327"/>
      <c r="D209" s="327" t="s">
        <v>46</v>
      </c>
      <c r="E209" s="329" t="s">
        <v>310</v>
      </c>
      <c r="F209" s="329" t="s">
        <v>360</v>
      </c>
      <c r="G209" s="127"/>
    </row>
    <row r="210" spans="1:7" ht="16.5" customHeight="1" x14ac:dyDescent="0.3">
      <c r="A210" s="326"/>
      <c r="B210" s="41" t="s">
        <v>34</v>
      </c>
      <c r="C210" s="41" t="s">
        <v>33</v>
      </c>
      <c r="D210" s="327"/>
      <c r="E210" s="329"/>
      <c r="F210" s="32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36" t="s">
        <v>379</v>
      </c>
      <c r="B256" s="336"/>
      <c r="C256" s="336"/>
      <c r="D256" s="336"/>
      <c r="E256" s="336"/>
      <c r="F256" s="33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6" t="s">
        <v>30</v>
      </c>
      <c r="B270" s="327" t="s">
        <v>31</v>
      </c>
      <c r="C270" s="327"/>
      <c r="D270" s="327" t="s">
        <v>46</v>
      </c>
      <c r="E270" s="329" t="s">
        <v>310</v>
      </c>
      <c r="F270" s="329" t="s">
        <v>360</v>
      </c>
      <c r="G270" s="214"/>
    </row>
    <row r="271" spans="1:7" s="16" customFormat="1" ht="16.5" customHeight="1" x14ac:dyDescent="0.3">
      <c r="A271" s="326"/>
      <c r="B271" s="41" t="s">
        <v>34</v>
      </c>
      <c r="C271" s="41" t="s">
        <v>33</v>
      </c>
      <c r="D271" s="327"/>
      <c r="E271" s="329"/>
      <c r="F271" s="32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7" t="s">
        <v>396</v>
      </c>
      <c r="B308" s="338"/>
      <c r="C308" s="338"/>
      <c r="D308" s="338"/>
      <c r="E308" s="338"/>
      <c r="F308" s="33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6" t="s">
        <v>30</v>
      </c>
      <c r="B322" s="327" t="s">
        <v>31</v>
      </c>
      <c r="C322" s="327"/>
      <c r="D322" s="327" t="s">
        <v>46</v>
      </c>
      <c r="E322" s="329" t="s">
        <v>310</v>
      </c>
      <c r="F322" s="329" t="s">
        <v>360</v>
      </c>
      <c r="G322" s="127"/>
    </row>
    <row r="323" spans="1:7" ht="16.5" customHeight="1" x14ac:dyDescent="0.3">
      <c r="A323" s="326"/>
      <c r="B323" s="41" t="s">
        <v>34</v>
      </c>
      <c r="C323" s="41" t="s">
        <v>33</v>
      </c>
      <c r="D323" s="327"/>
      <c r="E323" s="329"/>
      <c r="F323" s="32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7" t="s">
        <v>379</v>
      </c>
      <c r="B349" s="338"/>
      <c r="C349" s="338"/>
      <c r="D349" s="338"/>
      <c r="E349" s="338"/>
      <c r="F349" s="33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6" t="s">
        <v>30</v>
      </c>
      <c r="B362" s="327" t="s">
        <v>31</v>
      </c>
      <c r="C362" s="327"/>
      <c r="D362" s="327" t="s">
        <v>46</v>
      </c>
      <c r="E362" s="329" t="s">
        <v>310</v>
      </c>
      <c r="F362" s="329" t="s">
        <v>360</v>
      </c>
      <c r="G362" s="127"/>
    </row>
    <row r="363" spans="1:7" ht="16.5" customHeight="1" x14ac:dyDescent="0.3">
      <c r="A363" s="326"/>
      <c r="B363" s="41" t="s">
        <v>34</v>
      </c>
      <c r="C363" s="41" t="s">
        <v>33</v>
      </c>
      <c r="D363" s="327"/>
      <c r="E363" s="329"/>
      <c r="F363" s="32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36" t="s">
        <v>379</v>
      </c>
      <c r="B383" s="336"/>
      <c r="C383" s="336"/>
      <c r="D383" s="336"/>
      <c r="E383" s="336"/>
      <c r="F383" s="33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6" t="s">
        <v>30</v>
      </c>
      <c r="B395" s="327" t="s">
        <v>31</v>
      </c>
      <c r="C395" s="327"/>
      <c r="D395" s="327" t="s">
        <v>46</v>
      </c>
      <c r="E395" s="329" t="s">
        <v>310</v>
      </c>
      <c r="F395" s="329" t="s">
        <v>360</v>
      </c>
      <c r="G395" s="127"/>
    </row>
    <row r="396" spans="1:7" ht="16.5" customHeight="1" x14ac:dyDescent="0.3">
      <c r="A396" s="326"/>
      <c r="B396" s="41" t="s">
        <v>34</v>
      </c>
      <c r="C396" s="41" t="s">
        <v>33</v>
      </c>
      <c r="D396" s="327"/>
      <c r="E396" s="329"/>
      <c r="F396" s="32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36" t="s">
        <v>379</v>
      </c>
      <c r="B435" s="336"/>
      <c r="C435" s="336"/>
      <c r="D435" s="336"/>
      <c r="E435" s="336"/>
      <c r="F435" s="33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6" t="s">
        <v>30</v>
      </c>
      <c r="B448" s="327" t="s">
        <v>31</v>
      </c>
      <c r="C448" s="327"/>
      <c r="D448" s="327" t="s">
        <v>46</v>
      </c>
      <c r="E448" s="329" t="s">
        <v>310</v>
      </c>
      <c r="F448" s="329" t="s">
        <v>360</v>
      </c>
      <c r="G448" s="127"/>
    </row>
    <row r="449" spans="1:6" ht="16.5" customHeight="1" x14ac:dyDescent="0.3">
      <c r="A449" s="326"/>
      <c r="B449" s="41" t="s">
        <v>34</v>
      </c>
      <c r="C449" s="41" t="s">
        <v>33</v>
      </c>
      <c r="D449" s="327"/>
      <c r="E449" s="329"/>
      <c r="F449" s="32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40" t="s">
        <v>379</v>
      </c>
      <c r="B471" s="341"/>
      <c r="C471" s="341"/>
      <c r="D471" s="341"/>
      <c r="E471" s="341"/>
      <c r="F471" s="34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42" t="s">
        <v>367</v>
      </c>
      <c r="B483" s="342"/>
      <c r="C483" s="342"/>
      <c r="D483" s="34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6" t="s">
        <v>30</v>
      </c>
      <c r="B485" s="327" t="s">
        <v>31</v>
      </c>
      <c r="C485" s="327"/>
      <c r="D485" s="327" t="s">
        <v>46</v>
      </c>
      <c r="E485" s="329" t="s">
        <v>310</v>
      </c>
      <c r="F485" s="329" t="s">
        <v>360</v>
      </c>
      <c r="G485" s="127"/>
    </row>
    <row r="486" spans="1:7" ht="16.5" customHeight="1" x14ac:dyDescent="0.3">
      <c r="A486" s="326"/>
      <c r="B486" s="41" t="s">
        <v>34</v>
      </c>
      <c r="C486" s="41" t="s">
        <v>33</v>
      </c>
      <c r="D486" s="327"/>
      <c r="E486" s="329"/>
      <c r="F486" s="32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6" t="s">
        <v>30</v>
      </c>
      <c r="B507" s="327" t="s">
        <v>31</v>
      </c>
      <c r="C507" s="327"/>
      <c r="D507" s="327" t="s">
        <v>46</v>
      </c>
      <c r="E507" s="329" t="s">
        <v>310</v>
      </c>
      <c r="F507" s="329" t="s">
        <v>360</v>
      </c>
      <c r="G507" s="127"/>
    </row>
    <row r="508" spans="1:7" ht="16.5" customHeight="1" x14ac:dyDescent="0.3">
      <c r="A508" s="326"/>
      <c r="B508" s="41" t="s">
        <v>34</v>
      </c>
      <c r="C508" s="41" t="s">
        <v>33</v>
      </c>
      <c r="D508" s="327"/>
      <c r="E508" s="329"/>
      <c r="F508" s="32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6" t="s">
        <v>30</v>
      </c>
      <c r="B518" s="327" t="s">
        <v>31</v>
      </c>
      <c r="C518" s="327"/>
      <c r="D518" s="327" t="s">
        <v>46</v>
      </c>
      <c r="E518" s="329" t="s">
        <v>310</v>
      </c>
      <c r="F518" s="329" t="s">
        <v>360</v>
      </c>
      <c r="G518" s="127"/>
    </row>
    <row r="519" spans="1:7" ht="16.5" customHeight="1" x14ac:dyDescent="0.3">
      <c r="A519" s="326"/>
      <c r="B519" s="41" t="s">
        <v>34</v>
      </c>
      <c r="C519" s="41" t="s">
        <v>33</v>
      </c>
      <c r="D519" s="327"/>
      <c r="E519" s="329"/>
      <c r="F519" s="32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6" t="s">
        <v>30</v>
      </c>
      <c r="B538" s="327" t="s">
        <v>31</v>
      </c>
      <c r="C538" s="327"/>
      <c r="D538" s="327" t="s">
        <v>46</v>
      </c>
      <c r="E538" s="329" t="s">
        <v>310</v>
      </c>
      <c r="F538" s="329" t="s">
        <v>360</v>
      </c>
      <c r="G538" s="127"/>
    </row>
    <row r="539" spans="1:7" ht="16.5" customHeight="1" x14ac:dyDescent="0.3">
      <c r="A539" s="326"/>
      <c r="B539" s="41" t="s">
        <v>34</v>
      </c>
      <c r="C539" s="41" t="s">
        <v>33</v>
      </c>
      <c r="D539" s="327"/>
      <c r="E539" s="329"/>
      <c r="F539" s="32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9"/>
      <c r="E1" s="319"/>
      <c r="F1" s="319"/>
      <c r="G1" s="319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1" t="str">
        <f>'A6 Exploitation'!A8:F8</f>
        <v>Houmet Souk</v>
      </c>
      <c r="B7" s="321"/>
      <c r="C7" s="321"/>
      <c r="D7" s="321"/>
      <c r="E7" s="321"/>
      <c r="F7" s="321"/>
      <c r="G7" s="125"/>
    </row>
    <row r="8" spans="1:7" s="12" customFormat="1" ht="24" x14ac:dyDescent="0.45">
      <c r="A8" s="14" t="s">
        <v>42</v>
      </c>
      <c r="B8" s="345">
        <f>'A6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'A6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'A6 Exploitation'!B11:F11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7">
        <f>D199</f>
        <v>0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5"/>
      <c r="E12" s="325"/>
      <c r="F12" s="325"/>
      <c r="G12" s="325"/>
    </row>
    <row r="13" spans="1:7" s="12" customFormat="1" ht="11.25" customHeight="1" x14ac:dyDescent="0.3">
      <c r="A13" s="326" t="s">
        <v>30</v>
      </c>
      <c r="B13" s="327" t="s">
        <v>31</v>
      </c>
      <c r="C13" s="327"/>
      <c r="D13" s="327" t="s">
        <v>46</v>
      </c>
      <c r="E13" s="327" t="s">
        <v>190</v>
      </c>
      <c r="F13" s="327" t="s">
        <v>191</v>
      </c>
      <c r="G13" s="112"/>
    </row>
    <row r="14" spans="1:7" s="12" customFormat="1" ht="12.75" customHeight="1" x14ac:dyDescent="0.3">
      <c r="A14" s="326"/>
      <c r="B14" s="34" t="s">
        <v>34</v>
      </c>
      <c r="C14" s="34" t="s">
        <v>33</v>
      </c>
      <c r="D14" s="327"/>
      <c r="E14" s="327"/>
      <c r="F14" s="327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1" t="s">
        <v>0</v>
      </c>
      <c r="B16" s="352"/>
      <c r="C16" s="352"/>
      <c r="D16" s="352"/>
      <c r="E16" s="352"/>
      <c r="F16" s="352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3" t="s">
        <v>36</v>
      </c>
      <c r="B22" s="354"/>
      <c r="C22" s="355"/>
      <c r="D22" s="258">
        <f>SUM(B17:C21)</f>
        <v>0</v>
      </c>
    </row>
    <row r="23" spans="1:7" x14ac:dyDescent="0.3">
      <c r="A23" s="348" t="s">
        <v>295</v>
      </c>
      <c r="B23" s="349"/>
      <c r="C23" s="350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6" t="s">
        <v>4</v>
      </c>
      <c r="B25" s="357"/>
      <c r="C25" s="357"/>
      <c r="D25" s="357"/>
      <c r="E25" s="357"/>
      <c r="F25" s="357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8" t="s">
        <v>36</v>
      </c>
      <c r="B33" s="349"/>
      <c r="C33" s="350"/>
      <c r="D33" s="257">
        <f>SUM(B26:C32)</f>
        <v>0</v>
      </c>
    </row>
    <row r="34" spans="1:7" x14ac:dyDescent="0.3">
      <c r="A34" s="348" t="s">
        <v>295</v>
      </c>
      <c r="B34" s="349"/>
      <c r="C34" s="350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6" t="s">
        <v>219</v>
      </c>
      <c r="B36" s="357"/>
      <c r="C36" s="357"/>
      <c r="D36" s="357"/>
      <c r="E36" s="357"/>
      <c r="F36" s="357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8" t="s">
        <v>36</v>
      </c>
      <c r="B42" s="349"/>
      <c r="C42" s="350"/>
      <c r="D42" s="257">
        <f>SUM(B37:C41)</f>
        <v>0</v>
      </c>
      <c r="E42" s="13"/>
      <c r="F42" s="13"/>
      <c r="G42" s="126"/>
    </row>
    <row r="43" spans="1:7" s="22" customFormat="1" x14ac:dyDescent="0.3">
      <c r="A43" s="348" t="s">
        <v>295</v>
      </c>
      <c r="B43" s="349"/>
      <c r="C43" s="350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8" t="s">
        <v>36</v>
      </c>
      <c r="B52" s="349"/>
      <c r="C52" s="350"/>
      <c r="D52" s="257">
        <f>SUM(B46:C51)</f>
        <v>0</v>
      </c>
    </row>
    <row r="53" spans="1:7" x14ac:dyDescent="0.3">
      <c r="A53" s="348" t="s">
        <v>295</v>
      </c>
      <c r="B53" s="349"/>
      <c r="C53" s="350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6" t="s">
        <v>8</v>
      </c>
      <c r="B55" s="357"/>
      <c r="C55" s="357"/>
      <c r="D55" s="357"/>
      <c r="E55" s="357"/>
      <c r="F55" s="357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8" t="s">
        <v>36</v>
      </c>
      <c r="B63" s="349"/>
      <c r="C63" s="350"/>
      <c r="D63" s="257">
        <f>SUM(B56:C62)</f>
        <v>0</v>
      </c>
    </row>
    <row r="64" spans="1:7" x14ac:dyDescent="0.3">
      <c r="A64" s="348" t="s">
        <v>295</v>
      </c>
      <c r="B64" s="349"/>
      <c r="C64" s="350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6" t="s">
        <v>130</v>
      </c>
      <c r="B66" s="357"/>
      <c r="C66" s="357"/>
      <c r="D66" s="357"/>
      <c r="E66" s="357"/>
      <c r="F66" s="357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8" t="s">
        <v>36</v>
      </c>
      <c r="B84" s="349"/>
      <c r="C84" s="350"/>
      <c r="D84" s="257">
        <f>SUM(B67:C83)</f>
        <v>0</v>
      </c>
    </row>
    <row r="85" spans="1:7" x14ac:dyDescent="0.3">
      <c r="A85" s="348" t="s">
        <v>295</v>
      </c>
      <c r="B85" s="349"/>
      <c r="C85" s="350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6" t="s">
        <v>211</v>
      </c>
      <c r="B87" s="357"/>
      <c r="C87" s="357"/>
      <c r="D87" s="357"/>
      <c r="E87" s="357"/>
      <c r="F87" s="357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8" t="s">
        <v>36</v>
      </c>
      <c r="B102" s="349"/>
      <c r="C102" s="350"/>
      <c r="D102" s="257">
        <f>SUM(B88:C101)</f>
        <v>0</v>
      </c>
    </row>
    <row r="103" spans="1:7" x14ac:dyDescent="0.3">
      <c r="A103" s="348" t="s">
        <v>295</v>
      </c>
      <c r="B103" s="349"/>
      <c r="C103" s="350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6" t="s">
        <v>212</v>
      </c>
      <c r="B106" s="357"/>
      <c r="C106" s="357"/>
      <c r="D106" s="357"/>
      <c r="E106" s="357"/>
      <c r="F106" s="357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8" t="s">
        <v>36</v>
      </c>
      <c r="B118" s="349"/>
      <c r="C118" s="350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8" t="s">
        <v>295</v>
      </c>
      <c r="B119" s="349"/>
      <c r="C119" s="350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6" t="s">
        <v>185</v>
      </c>
      <c r="B121" s="357"/>
      <c r="C121" s="357"/>
      <c r="D121" s="357"/>
      <c r="E121" s="357"/>
      <c r="F121" s="357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8" t="s">
        <v>36</v>
      </c>
      <c r="B133" s="349"/>
      <c r="C133" s="350"/>
      <c r="D133" s="257">
        <f>SUM(B122:C132)</f>
        <v>0</v>
      </c>
    </row>
    <row r="134" spans="1:7" x14ac:dyDescent="0.3">
      <c r="A134" s="348" t="s">
        <v>295</v>
      </c>
      <c r="B134" s="349"/>
      <c r="C134" s="350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6" t="s">
        <v>71</v>
      </c>
      <c r="B136" s="357"/>
      <c r="C136" s="357"/>
      <c r="D136" s="357"/>
      <c r="E136" s="357"/>
      <c r="F136" s="357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8" t="s">
        <v>36</v>
      </c>
      <c r="B149" s="349"/>
      <c r="C149" s="350"/>
      <c r="D149" s="257">
        <f>SUM(B137:C148)</f>
        <v>0</v>
      </c>
    </row>
    <row r="150" spans="1:7" x14ac:dyDescent="0.3">
      <c r="A150" s="348" t="s">
        <v>295</v>
      </c>
      <c r="B150" s="349"/>
      <c r="C150" s="350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6" t="s">
        <v>217</v>
      </c>
      <c r="B152" s="357"/>
      <c r="C152" s="357"/>
      <c r="D152" s="357"/>
      <c r="E152" s="357"/>
      <c r="F152" s="357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8" t="s">
        <v>36</v>
      </c>
      <c r="B161" s="354"/>
      <c r="C161" s="355"/>
      <c r="D161" s="258">
        <f>SUM(B153:C160)</f>
        <v>0</v>
      </c>
    </row>
    <row r="162" spans="1:7" x14ac:dyDescent="0.3">
      <c r="A162" s="348" t="s">
        <v>295</v>
      </c>
      <c r="B162" s="349"/>
      <c r="C162" s="350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6" t="s">
        <v>77</v>
      </c>
      <c r="B164" s="357"/>
      <c r="C164" s="357"/>
      <c r="D164" s="357"/>
      <c r="E164" s="357"/>
      <c r="F164" s="357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8" t="s">
        <v>36</v>
      </c>
      <c r="B169" s="349"/>
      <c r="C169" s="350"/>
      <c r="D169" s="257">
        <f>SUM(B165:C168)</f>
        <v>0</v>
      </c>
    </row>
    <row r="170" spans="1:7" x14ac:dyDescent="0.3">
      <c r="A170" s="348" t="s">
        <v>295</v>
      </c>
      <c r="B170" s="349"/>
      <c r="C170" s="350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60" t="s">
        <v>17</v>
      </c>
      <c r="B172" s="361"/>
      <c r="C172" s="361"/>
      <c r="D172" s="361"/>
      <c r="E172" s="361"/>
      <c r="F172" s="361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8" t="s">
        <v>36</v>
      </c>
      <c r="B177" s="349"/>
      <c r="C177" s="350"/>
      <c r="D177" s="257">
        <f>SUM(B173:C176)</f>
        <v>0</v>
      </c>
    </row>
    <row r="178" spans="1:7" x14ac:dyDescent="0.3">
      <c r="A178" s="348" t="s">
        <v>295</v>
      </c>
      <c r="B178" s="349"/>
      <c r="C178" s="350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6" t="s">
        <v>78</v>
      </c>
      <c r="B180" s="357"/>
      <c r="C180" s="357"/>
      <c r="D180" s="357"/>
      <c r="E180" s="357"/>
      <c r="F180" s="357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8" t="s">
        <v>36</v>
      </c>
      <c r="B186" s="349"/>
      <c r="C186" s="350"/>
      <c r="D186" s="257">
        <f>SUM(B181:C185)</f>
        <v>0</v>
      </c>
    </row>
    <row r="187" spans="1:7" x14ac:dyDescent="0.3">
      <c r="A187" s="348" t="s">
        <v>295</v>
      </c>
      <c r="B187" s="349"/>
      <c r="C187" s="350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6" t="s">
        <v>216</v>
      </c>
      <c r="B189" s="357"/>
      <c r="C189" s="357"/>
      <c r="D189" s="357"/>
      <c r="E189" s="357"/>
      <c r="F189" s="357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8" t="s">
        <v>36</v>
      </c>
      <c r="B194" s="349"/>
      <c r="C194" s="350"/>
      <c r="D194" s="54">
        <f>SUM(B190:C193)</f>
        <v>0</v>
      </c>
    </row>
    <row r="195" spans="1:6" x14ac:dyDescent="0.3">
      <c r="A195" s="348" t="s">
        <v>295</v>
      </c>
      <c r="B195" s="349"/>
      <c r="C195" s="350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5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tabSelected="1" topLeftCell="A415" zoomScaleNormal="100" zoomScaleSheetLayoutView="90" workbookViewId="0">
      <selection activeCell="E416" sqref="E416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4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9"/>
      <c r="E1" s="319"/>
      <c r="F1" s="319"/>
      <c r="G1" s="319"/>
    </row>
    <row r="2" spans="1:7" ht="24" x14ac:dyDescent="0.45">
      <c r="C2" s="24">
        <v>1</v>
      </c>
      <c r="D2" s="125"/>
      <c r="E2" s="249"/>
      <c r="F2" s="199"/>
      <c r="G2" s="125"/>
    </row>
    <row r="3" spans="1:7" ht="24" x14ac:dyDescent="0.45">
      <c r="C3" s="24">
        <v>2</v>
      </c>
      <c r="D3" s="125"/>
      <c r="E3" s="249"/>
      <c r="F3" s="199"/>
      <c r="G3" s="125"/>
    </row>
    <row r="4" spans="1:7" ht="24" x14ac:dyDescent="0.45">
      <c r="C4" s="24" t="s">
        <v>32</v>
      </c>
      <c r="D4" s="125"/>
      <c r="E4" s="249"/>
      <c r="F4" s="199"/>
      <c r="G4" s="125"/>
    </row>
    <row r="5" spans="1:7" ht="24" x14ac:dyDescent="0.45">
      <c r="D5" s="125"/>
      <c r="E5" s="249"/>
      <c r="F5" s="199"/>
      <c r="G5" s="125"/>
    </row>
    <row r="6" spans="1:7" ht="24" x14ac:dyDescent="0.45">
      <c r="D6" s="125"/>
      <c r="E6" s="249"/>
      <c r="F6" s="199"/>
      <c r="G6" s="125"/>
    </row>
    <row r="7" spans="1:7" ht="24.75" x14ac:dyDescent="0.45">
      <c r="A7" s="320" t="s">
        <v>179</v>
      </c>
      <c r="B7" s="320"/>
      <c r="C7" s="320"/>
      <c r="D7" s="320"/>
      <c r="E7" s="320"/>
      <c r="F7" s="320"/>
      <c r="G7" s="125"/>
    </row>
    <row r="8" spans="1:7" ht="29.25" x14ac:dyDescent="0.45">
      <c r="A8" s="321" t="str">
        <f>'Page de garde'!D18</f>
        <v>Houmet Souk</v>
      </c>
      <c r="B8" s="321"/>
      <c r="C8" s="321"/>
      <c r="D8" s="321"/>
      <c r="E8" s="321"/>
      <c r="F8" s="321"/>
      <c r="G8" s="125"/>
    </row>
    <row r="9" spans="1:7" ht="24" x14ac:dyDescent="0.45">
      <c r="A9" s="14" t="s">
        <v>42</v>
      </c>
      <c r="B9" s="322" t="s">
        <v>409</v>
      </c>
      <c r="C9" s="322"/>
      <c r="D9" s="322"/>
      <c r="E9" s="322"/>
      <c r="F9" s="322"/>
      <c r="G9" s="125"/>
    </row>
    <row r="10" spans="1:7" ht="24" x14ac:dyDescent="0.45">
      <c r="A10" s="15" t="s">
        <v>44</v>
      </c>
      <c r="B10" s="323" t="s">
        <v>410</v>
      </c>
      <c r="C10" s="323"/>
      <c r="D10" s="323"/>
      <c r="E10" s="323"/>
      <c r="F10" s="323"/>
      <c r="G10" s="125"/>
    </row>
    <row r="11" spans="1:7" ht="24" x14ac:dyDescent="0.45">
      <c r="A11" s="14" t="s">
        <v>43</v>
      </c>
      <c r="B11" s="318">
        <v>43166</v>
      </c>
      <c r="C11" s="318"/>
      <c r="D11" s="318"/>
      <c r="E11" s="318"/>
      <c r="F11" s="318"/>
      <c r="G11" s="125"/>
    </row>
    <row r="12" spans="1:7" ht="24" x14ac:dyDescent="0.45">
      <c r="A12" s="14" t="s">
        <v>239</v>
      </c>
      <c r="B12" s="324">
        <f>D549</f>
        <v>0.92269736842105265</v>
      </c>
      <c r="C12" s="324"/>
      <c r="D12" s="324"/>
      <c r="E12" s="324"/>
      <c r="F12" s="324"/>
      <c r="G12" s="125"/>
    </row>
    <row r="13" spans="1:7" ht="22.5" x14ac:dyDescent="0.45">
      <c r="D13" s="325"/>
      <c r="E13" s="325"/>
      <c r="F13" s="325"/>
      <c r="G13" s="325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43166</v>
      </c>
      <c r="B16" s="188"/>
      <c r="C16" s="188"/>
      <c r="D16" s="188"/>
      <c r="E16" s="188"/>
      <c r="F16" s="202"/>
    </row>
    <row r="17" spans="1:8" ht="16.5" customHeight="1" x14ac:dyDescent="0.3">
      <c r="A17" s="326" t="s">
        <v>30</v>
      </c>
      <c r="B17" s="327" t="s">
        <v>31</v>
      </c>
      <c r="C17" s="327"/>
      <c r="D17" s="328" t="s">
        <v>46</v>
      </c>
      <c r="E17" s="329" t="s">
        <v>310</v>
      </c>
      <c r="F17" s="329" t="s">
        <v>358</v>
      </c>
    </row>
    <row r="18" spans="1:8" ht="16.5" customHeight="1" x14ac:dyDescent="0.3">
      <c r="A18" s="326"/>
      <c r="B18" s="41" t="s">
        <v>34</v>
      </c>
      <c r="C18" s="41" t="s">
        <v>33</v>
      </c>
      <c r="D18" s="328"/>
      <c r="E18" s="329"/>
      <c r="F18" s="32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ht="66" x14ac:dyDescent="0.3">
      <c r="A21" s="70" t="s">
        <v>10</v>
      </c>
      <c r="B21" s="130">
        <v>1</v>
      </c>
      <c r="C21" s="130"/>
      <c r="D21" s="95" t="s">
        <v>411</v>
      </c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D24" s="127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5</v>
      </c>
    </row>
    <row r="26" spans="1:8" x14ac:dyDescent="0.3">
      <c r="A26" s="5" t="s">
        <v>35</v>
      </c>
      <c r="B26" s="132"/>
      <c r="C26" s="133"/>
      <c r="D26" s="134">
        <f>D25/(COUNT(B21:C24)*2)</f>
        <v>0.83333333333333337</v>
      </c>
    </row>
    <row r="27" spans="1:8" x14ac:dyDescent="0.3">
      <c r="A27" s="1"/>
      <c r="B27" s="124"/>
      <c r="C27" s="135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1</v>
      </c>
      <c r="C34" s="290" t="str">
        <f>IF(B34=0, -5, "0")</f>
        <v>0</v>
      </c>
      <c r="D34" s="95" t="s">
        <v>412</v>
      </c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30" t="s">
        <v>379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361</v>
      </c>
      <c r="B39" s="130" t="s">
        <v>32</v>
      </c>
      <c r="C39" s="130"/>
      <c r="D39" s="95" t="s">
        <v>417</v>
      </c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v>1</v>
      </c>
      <c r="C41" s="130"/>
      <c r="D41" s="251">
        <v>0.5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20</v>
      </c>
    </row>
    <row r="43" spans="1:7" x14ac:dyDescent="0.3">
      <c r="A43" s="5" t="s">
        <v>35</v>
      </c>
      <c r="B43" s="132"/>
      <c r="C43" s="133"/>
      <c r="D43" s="134">
        <f>D42/(COUNT(B29:C37,B39:C41)*2)</f>
        <v>0.90909090909090906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25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0.8928571428571429</v>
      </c>
    </row>
    <row r="47" spans="1:7" x14ac:dyDescent="0.3">
      <c r="A47" s="145"/>
      <c r="B47" s="124"/>
      <c r="C47" s="135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43166</v>
      </c>
      <c r="B49" s="124"/>
      <c r="C49" s="135"/>
    </row>
    <row r="50" spans="1:7" x14ac:dyDescent="0.3">
      <c r="A50" s="326" t="s">
        <v>30</v>
      </c>
      <c r="B50" s="327" t="s">
        <v>31</v>
      </c>
      <c r="C50" s="327"/>
      <c r="D50" s="328" t="s">
        <v>46</v>
      </c>
      <c r="E50" s="329" t="s">
        <v>310</v>
      </c>
      <c r="F50" s="329" t="s">
        <v>360</v>
      </c>
      <c r="G50" s="127"/>
    </row>
    <row r="51" spans="1:7" x14ac:dyDescent="0.3">
      <c r="A51" s="326"/>
      <c r="B51" s="41" t="s">
        <v>34</v>
      </c>
      <c r="C51" s="41" t="s">
        <v>33</v>
      </c>
      <c r="D51" s="328"/>
      <c r="E51" s="329"/>
      <c r="F51" s="32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32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30" t="s">
        <v>379</v>
      </c>
      <c r="B94" s="331"/>
      <c r="C94" s="331"/>
      <c r="D94" s="331"/>
      <c r="E94" s="331"/>
      <c r="F94" s="332"/>
    </row>
    <row r="95" spans="1:7" ht="26.25" customHeight="1" x14ac:dyDescent="0.3">
      <c r="A95" s="229" t="s">
        <v>361</v>
      </c>
      <c r="B95" s="130" t="s">
        <v>32</v>
      </c>
      <c r="C95" s="230"/>
      <c r="D95" s="231" t="s">
        <v>417</v>
      </c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68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1</v>
      </c>
    </row>
    <row r="104" spans="1:7" x14ac:dyDescent="0.3">
      <c r="A104" s="1"/>
      <c r="B104" s="124"/>
      <c r="C104" s="135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43166</v>
      </c>
      <c r="B106" s="124"/>
      <c r="C106" s="135"/>
    </row>
    <row r="107" spans="1:7" x14ac:dyDescent="0.3">
      <c r="A107" s="326" t="s">
        <v>30</v>
      </c>
      <c r="B107" s="327" t="s">
        <v>31</v>
      </c>
      <c r="C107" s="327"/>
      <c r="D107" s="328" t="s">
        <v>46</v>
      </c>
      <c r="E107" s="329" t="s">
        <v>310</v>
      </c>
      <c r="F107" s="329" t="s">
        <v>360</v>
      </c>
    </row>
    <row r="108" spans="1:7" x14ac:dyDescent="0.3">
      <c r="A108" s="326"/>
      <c r="B108" s="41" t="s">
        <v>34</v>
      </c>
      <c r="C108" s="41" t="s">
        <v>33</v>
      </c>
      <c r="D108" s="328"/>
      <c r="E108" s="329"/>
      <c r="F108" s="32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ht="66" x14ac:dyDescent="0.3">
      <c r="A121" s="4" t="s">
        <v>252</v>
      </c>
      <c r="B121" s="130">
        <v>0</v>
      </c>
      <c r="C121" s="130"/>
      <c r="D121" s="113" t="s">
        <v>415</v>
      </c>
      <c r="E121" s="113" t="s">
        <v>416</v>
      </c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300" t="s">
        <v>418</v>
      </c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34</v>
      </c>
    </row>
    <row r="140" spans="1:7" x14ac:dyDescent="0.3">
      <c r="A140" s="5" t="s">
        <v>35</v>
      </c>
      <c r="B140" s="132"/>
      <c r="C140" s="133"/>
      <c r="D140" s="134">
        <f>D139/(COUNT(B121:C138)*2)</f>
        <v>0.94444444444444442</v>
      </c>
    </row>
    <row r="141" spans="1:7" x14ac:dyDescent="0.3">
      <c r="A141" s="145"/>
      <c r="B141" s="124"/>
      <c r="C141" s="135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ht="49.5" x14ac:dyDescent="0.3">
      <c r="A147" s="238" t="s">
        <v>404</v>
      </c>
      <c r="B147" s="130">
        <v>0</v>
      </c>
      <c r="C147" s="150">
        <f>IF(B147=0, -5, "0")</f>
        <v>-5</v>
      </c>
      <c r="D147" s="116" t="s">
        <v>414</v>
      </c>
      <c r="E147" s="116" t="s">
        <v>413</v>
      </c>
      <c r="F147" s="204"/>
      <c r="G147" s="127"/>
    </row>
    <row r="148" spans="1:7" s="112" customFormat="1" ht="18" customHeight="1" x14ac:dyDescent="0.35">
      <c r="A148" s="333" t="s">
        <v>379</v>
      </c>
      <c r="B148" s="334"/>
      <c r="C148" s="334"/>
      <c r="D148" s="33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 t="s">
        <v>32</v>
      </c>
      <c r="C149" s="225"/>
      <c r="D149" s="116" t="s">
        <v>417</v>
      </c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>
        <v>2</v>
      </c>
      <c r="C153" s="140"/>
      <c r="D153" s="251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11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0.55000000000000004</v>
      </c>
    </row>
    <row r="156" spans="1:7" x14ac:dyDescent="0.3">
      <c r="A156" s="145"/>
      <c r="B156" s="124"/>
      <c r="C156" s="135"/>
    </row>
    <row r="157" spans="1:7" ht="18" x14ac:dyDescent="0.35">
      <c r="A157" s="42" t="s">
        <v>125</v>
      </c>
      <c r="B157" s="152"/>
      <c r="C157" s="153"/>
      <c r="D157" s="143">
        <f>SUM(D154,D117,D139)</f>
        <v>59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0.84285714285714286</v>
      </c>
    </row>
    <row r="159" spans="1:7" x14ac:dyDescent="0.3">
      <c r="A159" s="145"/>
      <c r="B159" s="124"/>
      <c r="C159" s="135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43166</v>
      </c>
      <c r="B161" s="124"/>
      <c r="C161" s="135"/>
      <c r="D161" s="127"/>
    </row>
    <row r="162" spans="1:7" x14ac:dyDescent="0.3">
      <c r="A162" s="326" t="s">
        <v>30</v>
      </c>
      <c r="B162" s="327" t="s">
        <v>31</v>
      </c>
      <c r="C162" s="327"/>
      <c r="D162" s="328" t="s">
        <v>46</v>
      </c>
      <c r="E162" s="329" t="s">
        <v>310</v>
      </c>
      <c r="F162" s="329" t="s">
        <v>360</v>
      </c>
      <c r="G162" s="127"/>
    </row>
    <row r="163" spans="1:7" x14ac:dyDescent="0.3">
      <c r="A163" s="326"/>
      <c r="B163" s="41" t="s">
        <v>34</v>
      </c>
      <c r="C163" s="41" t="s">
        <v>33</v>
      </c>
      <c r="D163" s="328"/>
      <c r="E163" s="329"/>
      <c r="F163" s="32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1</v>
      </c>
      <c r="C186" s="136" t="str">
        <f>IF(B186=0, -10, "0")</f>
        <v>0</v>
      </c>
      <c r="D186" s="242" t="s">
        <v>419</v>
      </c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6" t="s">
        <v>379</v>
      </c>
      <c r="B195" s="336"/>
      <c r="C195" s="336"/>
      <c r="D195" s="336"/>
      <c r="E195" s="336"/>
      <c r="F195" s="336"/>
      <c r="G195" s="127"/>
    </row>
    <row r="196" spans="1:7" s="112" customFormat="1" ht="35.25" customHeight="1" x14ac:dyDescent="0.3">
      <c r="A196" s="4" t="s">
        <v>361</v>
      </c>
      <c r="B196" s="130" t="s">
        <v>32</v>
      </c>
      <c r="C196" s="131"/>
      <c r="D196" s="116" t="s">
        <v>417</v>
      </c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45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0.97826086956521741</v>
      </c>
    </row>
    <row r="203" spans="1:7" x14ac:dyDescent="0.3">
      <c r="A203" s="145"/>
      <c r="B203" s="124"/>
      <c r="C203" s="135"/>
    </row>
    <row r="204" spans="1:7" ht="18" x14ac:dyDescent="0.35">
      <c r="A204" s="42" t="s">
        <v>126</v>
      </c>
      <c r="B204" s="152"/>
      <c r="C204" s="153"/>
      <c r="D204" s="143">
        <f>SUM(D172,D201)</f>
        <v>59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0.98333333333333328</v>
      </c>
    </row>
    <row r="206" spans="1:7" x14ac:dyDescent="0.3">
      <c r="A206" s="145"/>
      <c r="B206" s="124"/>
      <c r="C206" s="135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43166</v>
      </c>
      <c r="B208" s="124"/>
      <c r="C208" s="135"/>
    </row>
    <row r="209" spans="1:7" x14ac:dyDescent="0.3">
      <c r="A209" s="326" t="s">
        <v>30</v>
      </c>
      <c r="B209" s="327" t="s">
        <v>31</v>
      </c>
      <c r="C209" s="327"/>
      <c r="D209" s="328" t="s">
        <v>46</v>
      </c>
      <c r="E209" s="329" t="s">
        <v>310</v>
      </c>
      <c r="F209" s="329" t="s">
        <v>360</v>
      </c>
      <c r="G209" s="127"/>
    </row>
    <row r="210" spans="1:7" x14ac:dyDescent="0.3">
      <c r="A210" s="326"/>
      <c r="B210" s="41" t="s">
        <v>34</v>
      </c>
      <c r="C210" s="41" t="s">
        <v>33</v>
      </c>
      <c r="D210" s="328"/>
      <c r="E210" s="329"/>
      <c r="F210" s="32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ht="33" x14ac:dyDescent="0.3">
      <c r="A215" s="7" t="s">
        <v>141</v>
      </c>
      <c r="B215" s="130">
        <v>1</v>
      </c>
      <c r="C215" s="130"/>
      <c r="D215" s="95" t="s">
        <v>423</v>
      </c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1</v>
      </c>
      <c r="C220" s="150" t="str">
        <f>IF(B220=0, -5, "0")</f>
        <v>0</v>
      </c>
      <c r="D220" s="116" t="s">
        <v>422</v>
      </c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18</v>
      </c>
    </row>
    <row r="223" spans="1:7" x14ac:dyDescent="0.3">
      <c r="A223" s="5" t="s">
        <v>35</v>
      </c>
      <c r="B223" s="132"/>
      <c r="C223" s="133"/>
      <c r="D223" s="134">
        <f>D222/(COUNT(B212:C221)*2)</f>
        <v>0.9</v>
      </c>
    </row>
    <row r="224" spans="1:7" x14ac:dyDescent="0.3">
      <c r="A224" s="145"/>
      <c r="B224" s="124"/>
      <c r="C224" s="135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99" x14ac:dyDescent="0.3">
      <c r="A227" s="208" t="s">
        <v>314</v>
      </c>
      <c r="B227" s="130">
        <v>0</v>
      </c>
      <c r="C227" s="150">
        <f>IF(B227=0, -5, "0")</f>
        <v>-5</v>
      </c>
      <c r="D227" s="95" t="s">
        <v>420</v>
      </c>
      <c r="E227" s="95" t="s">
        <v>421</v>
      </c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99" t="s">
        <v>418</v>
      </c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29</v>
      </c>
    </row>
    <row r="245" spans="1:7" x14ac:dyDescent="0.3">
      <c r="A245" s="5" t="s">
        <v>35</v>
      </c>
      <c r="B245" s="132"/>
      <c r="C245" s="133"/>
      <c r="D245" s="134">
        <f>D244/(COUNT(B226:C243)*2)</f>
        <v>0.76315789473684215</v>
      </c>
    </row>
    <row r="246" spans="1:7" x14ac:dyDescent="0.3">
      <c r="A246" s="145"/>
      <c r="B246" s="124"/>
      <c r="C246" s="135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36" t="s">
        <v>379</v>
      </c>
      <c r="B256" s="336"/>
      <c r="C256" s="336"/>
      <c r="D256" s="336"/>
      <c r="E256" s="336"/>
      <c r="F256" s="336"/>
    </row>
    <row r="257" spans="1:7" ht="31.5" customHeight="1" x14ac:dyDescent="0.3">
      <c r="A257" s="58" t="s">
        <v>361</v>
      </c>
      <c r="B257" s="130" t="s">
        <v>32</v>
      </c>
      <c r="C257" s="227"/>
      <c r="D257" s="227" t="s">
        <v>417</v>
      </c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24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</row>
    <row r="265" spans="1:7" ht="18" x14ac:dyDescent="0.35">
      <c r="A265" s="42" t="s">
        <v>70</v>
      </c>
      <c r="B265" s="152"/>
      <c r="C265" s="153"/>
      <c r="D265" s="143">
        <f>SUM(D262,D222,D244)</f>
        <v>71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0.86585365853658536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43166</v>
      </c>
      <c r="B269" s="124"/>
      <c r="C269" s="135"/>
      <c r="D269" s="124"/>
      <c r="F269" s="206"/>
      <c r="G269" s="214"/>
    </row>
    <row r="270" spans="1:7" s="16" customFormat="1" x14ac:dyDescent="0.3">
      <c r="A270" s="326" t="s">
        <v>30</v>
      </c>
      <c r="B270" s="327" t="s">
        <v>31</v>
      </c>
      <c r="C270" s="327"/>
      <c r="D270" s="328" t="s">
        <v>46</v>
      </c>
      <c r="E270" s="329" t="s">
        <v>310</v>
      </c>
      <c r="F270" s="329" t="s">
        <v>360</v>
      </c>
      <c r="G270" s="214"/>
    </row>
    <row r="271" spans="1:7" s="16" customFormat="1" x14ac:dyDescent="0.3">
      <c r="A271" s="326"/>
      <c r="B271" s="41" t="s">
        <v>34</v>
      </c>
      <c r="C271" s="41" t="s">
        <v>33</v>
      </c>
      <c r="D271" s="328"/>
      <c r="E271" s="329"/>
      <c r="F271" s="32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x14ac:dyDescent="0.3">
      <c r="A274" s="7" t="s">
        <v>135</v>
      </c>
      <c r="B274" s="130">
        <v>1</v>
      </c>
      <c r="C274" s="130"/>
      <c r="D274" s="7" t="s">
        <v>424</v>
      </c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1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1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1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1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23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0.95833333333333337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D289" s="214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>
        <v>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33" x14ac:dyDescent="0.3">
      <c r="A302" s="209" t="s">
        <v>157</v>
      </c>
      <c r="B302" s="130">
        <v>1</v>
      </c>
      <c r="C302" s="150" t="str">
        <f>IF(B302=0, -5, "0")</f>
        <v>0</v>
      </c>
      <c r="D302" s="165" t="s">
        <v>425</v>
      </c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37" t="s">
        <v>396</v>
      </c>
      <c r="B308" s="338"/>
      <c r="C308" s="338"/>
      <c r="D308" s="338"/>
      <c r="E308" s="338"/>
      <c r="F308" s="339"/>
      <c r="G308" s="214"/>
    </row>
    <row r="309" spans="1:7" s="16" customFormat="1" ht="30" customHeight="1" x14ac:dyDescent="0.3">
      <c r="A309" s="58" t="s">
        <v>361</v>
      </c>
      <c r="B309" s="130" t="s">
        <v>32</v>
      </c>
      <c r="C309" s="213"/>
      <c r="D309" s="165" t="s">
        <v>417</v>
      </c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>
        <v>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45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0.97826086956521741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68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0.97142857142857142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43166</v>
      </c>
      <c r="B321" s="124"/>
      <c r="C321" s="135"/>
      <c r="D321" s="127"/>
    </row>
    <row r="322" spans="1:7" x14ac:dyDescent="0.3">
      <c r="A322" s="326" t="s">
        <v>30</v>
      </c>
      <c r="B322" s="327" t="s">
        <v>31</v>
      </c>
      <c r="C322" s="327"/>
      <c r="D322" s="328" t="s">
        <v>46</v>
      </c>
      <c r="E322" s="329" t="s">
        <v>310</v>
      </c>
      <c r="F322" s="329" t="s">
        <v>360</v>
      </c>
      <c r="G322" s="127"/>
    </row>
    <row r="323" spans="1:7" x14ac:dyDescent="0.3">
      <c r="A323" s="326"/>
      <c r="B323" s="41" t="s">
        <v>34</v>
      </c>
      <c r="C323" s="41" t="s">
        <v>33</v>
      </c>
      <c r="D323" s="328"/>
      <c r="E323" s="329"/>
      <c r="F323" s="32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ht="33" x14ac:dyDescent="0.3">
      <c r="A325" s="6" t="s">
        <v>6</v>
      </c>
      <c r="B325" s="130">
        <v>1</v>
      </c>
      <c r="C325" s="130"/>
      <c r="D325" s="95" t="s">
        <v>426</v>
      </c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15</v>
      </c>
    </row>
    <row r="334" spans="1:7" x14ac:dyDescent="0.3">
      <c r="A334" s="5" t="s">
        <v>35</v>
      </c>
      <c r="B334" s="132"/>
      <c r="C334" s="133"/>
      <c r="D334" s="134">
        <f>D333/(COUNT(B325:C332)*2)</f>
        <v>0.9375</v>
      </c>
    </row>
    <row r="335" spans="1:7" x14ac:dyDescent="0.3">
      <c r="A335" s="166"/>
      <c r="B335" s="124"/>
      <c r="C335" s="135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33" x14ac:dyDescent="0.3">
      <c r="A340" s="210" t="s">
        <v>318</v>
      </c>
      <c r="B340" s="130">
        <v>1</v>
      </c>
      <c r="C340" s="150" t="str">
        <f>IF(B340=0, -5, "0")</f>
        <v>0</v>
      </c>
      <c r="D340" s="129" t="s">
        <v>427</v>
      </c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7" t="s">
        <v>379</v>
      </c>
      <c r="B349" s="338"/>
      <c r="C349" s="338"/>
      <c r="D349" s="338"/>
      <c r="E349" s="338"/>
      <c r="F349" s="338"/>
    </row>
    <row r="350" spans="1:7" s="112" customFormat="1" ht="27.75" customHeight="1" x14ac:dyDescent="0.3">
      <c r="A350" s="55" t="s">
        <v>361</v>
      </c>
      <c r="B350" s="130" t="s">
        <v>32</v>
      </c>
      <c r="C350" s="227"/>
      <c r="D350" s="288" t="s">
        <v>417</v>
      </c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29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0.96666666666666667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44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0.95652173913043481</v>
      </c>
    </row>
    <row r="359" spans="1:7" x14ac:dyDescent="0.3">
      <c r="A359" s="145"/>
      <c r="B359" s="124"/>
      <c r="C359" s="135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43166</v>
      </c>
      <c r="B361" s="124"/>
      <c r="C361" s="135"/>
    </row>
    <row r="362" spans="1:7" x14ac:dyDescent="0.3">
      <c r="A362" s="326" t="s">
        <v>30</v>
      </c>
      <c r="B362" s="327" t="s">
        <v>31</v>
      </c>
      <c r="C362" s="327"/>
      <c r="D362" s="328" t="s">
        <v>46</v>
      </c>
      <c r="E362" s="329" t="s">
        <v>310</v>
      </c>
      <c r="F362" s="329" t="s">
        <v>360</v>
      </c>
      <c r="G362" s="127"/>
    </row>
    <row r="363" spans="1:7" x14ac:dyDescent="0.3">
      <c r="A363" s="326"/>
      <c r="B363" s="41" t="s">
        <v>34</v>
      </c>
      <c r="C363" s="41" t="s">
        <v>33</v>
      </c>
      <c r="D363" s="328"/>
      <c r="E363" s="329"/>
      <c r="F363" s="32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ht="33" x14ac:dyDescent="0.3">
      <c r="A365" s="70" t="s">
        <v>99</v>
      </c>
      <c r="B365" s="130">
        <v>1</v>
      </c>
      <c r="C365" s="130"/>
      <c r="D365" s="113" t="s">
        <v>428</v>
      </c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15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0.9375</v>
      </c>
      <c r="G374" s="127"/>
    </row>
    <row r="375" spans="1:7" x14ac:dyDescent="0.3">
      <c r="A375" s="145"/>
      <c r="B375" s="124"/>
      <c r="C375" s="135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33" x14ac:dyDescent="0.3">
      <c r="A377" s="70" t="s">
        <v>100</v>
      </c>
      <c r="B377" s="130">
        <v>1</v>
      </c>
      <c r="C377" s="130"/>
      <c r="D377" s="95" t="s">
        <v>429</v>
      </c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292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36" t="s">
        <v>379</v>
      </c>
      <c r="B383" s="336"/>
      <c r="C383" s="336"/>
      <c r="D383" s="336"/>
      <c r="E383" s="336"/>
      <c r="F383" s="336"/>
      <c r="G383" s="127"/>
    </row>
    <row r="384" spans="1:7" ht="27" customHeight="1" x14ac:dyDescent="0.3">
      <c r="A384" s="70" t="s">
        <v>361</v>
      </c>
      <c r="B384" s="130" t="s">
        <v>32</v>
      </c>
      <c r="C384" s="130"/>
      <c r="D384" s="149" t="s">
        <v>417</v>
      </c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15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0.9375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0.9375</v>
      </c>
      <c r="G391" s="127"/>
    </row>
    <row r="392" spans="1:7" x14ac:dyDescent="0.3">
      <c r="A392" s="145"/>
      <c r="B392" s="124"/>
      <c r="C392" s="135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43166</v>
      </c>
      <c r="B394" s="124"/>
      <c r="C394" s="135"/>
      <c r="D394" s="127"/>
      <c r="G394" s="127"/>
    </row>
    <row r="395" spans="1:7" x14ac:dyDescent="0.3">
      <c r="A395" s="326" t="s">
        <v>30</v>
      </c>
      <c r="B395" s="327" t="s">
        <v>31</v>
      </c>
      <c r="C395" s="327"/>
      <c r="D395" s="328" t="s">
        <v>46</v>
      </c>
      <c r="E395" s="329" t="s">
        <v>310</v>
      </c>
      <c r="F395" s="329" t="s">
        <v>360</v>
      </c>
      <c r="G395" s="127"/>
    </row>
    <row r="396" spans="1:7" x14ac:dyDescent="0.3">
      <c r="A396" s="326"/>
      <c r="B396" s="41" t="s">
        <v>34</v>
      </c>
      <c r="C396" s="41" t="s">
        <v>33</v>
      </c>
      <c r="D396" s="328"/>
      <c r="E396" s="329"/>
      <c r="F396" s="32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50.25" x14ac:dyDescent="0.35">
      <c r="A422" s="261" t="s">
        <v>55</v>
      </c>
      <c r="B422" s="130">
        <v>0</v>
      </c>
      <c r="C422" s="136">
        <f>IF(B422=0, -10, IF(B422=1, -5, "0"))</f>
        <v>-10</v>
      </c>
      <c r="D422" s="95" t="s">
        <v>430</v>
      </c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-2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-0.16666666666666666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36" t="s">
        <v>379</v>
      </c>
      <c r="B435" s="336"/>
      <c r="C435" s="336"/>
      <c r="D435" s="336"/>
      <c r="E435" s="336"/>
      <c r="F435" s="336"/>
      <c r="G435" s="12"/>
    </row>
    <row r="436" spans="1:7" ht="26.25" customHeight="1" x14ac:dyDescent="0.3">
      <c r="A436" s="70" t="s">
        <v>361</v>
      </c>
      <c r="B436" s="130" t="s">
        <v>32</v>
      </c>
      <c r="C436" s="130"/>
      <c r="D436" s="129" t="s">
        <v>417</v>
      </c>
      <c r="E436" s="94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44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0.75862068965517238</v>
      </c>
      <c r="E444" s="112"/>
    </row>
    <row r="445" spans="1:7" x14ac:dyDescent="0.3">
      <c r="A445" s="1"/>
      <c r="B445" s="124"/>
      <c r="C445" s="135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43166</v>
      </c>
      <c r="B447" s="124"/>
      <c r="C447" s="135"/>
    </row>
    <row r="448" spans="1:7" x14ac:dyDescent="0.3">
      <c r="A448" s="326" t="s">
        <v>30</v>
      </c>
      <c r="B448" s="327" t="s">
        <v>31</v>
      </c>
      <c r="C448" s="327"/>
      <c r="D448" s="328" t="s">
        <v>46</v>
      </c>
      <c r="E448" s="329" t="s">
        <v>310</v>
      </c>
      <c r="F448" s="329" t="s">
        <v>360</v>
      </c>
      <c r="G448" s="127"/>
    </row>
    <row r="449" spans="1:6" x14ac:dyDescent="0.3">
      <c r="A449" s="326"/>
      <c r="B449" s="41" t="s">
        <v>34</v>
      </c>
      <c r="C449" s="41" t="s">
        <v>33</v>
      </c>
      <c r="D449" s="328"/>
      <c r="E449" s="329"/>
      <c r="F449" s="32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40" t="s">
        <v>379</v>
      </c>
      <c r="B471" s="341"/>
      <c r="C471" s="341"/>
      <c r="D471" s="341"/>
      <c r="E471" s="341"/>
      <c r="F471" s="341"/>
    </row>
    <row r="472" spans="1:7" s="112" customFormat="1" ht="27.75" customHeight="1" x14ac:dyDescent="0.3">
      <c r="A472" s="55" t="s">
        <v>361</v>
      </c>
      <c r="B472" s="130" t="s">
        <v>32</v>
      </c>
      <c r="C472" s="213"/>
      <c r="D472" s="116" t="s">
        <v>417</v>
      </c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28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</row>
    <row r="483" spans="1:7" ht="21.75" customHeight="1" x14ac:dyDescent="0.35">
      <c r="A483" s="342" t="s">
        <v>367</v>
      </c>
      <c r="B483" s="342"/>
      <c r="C483" s="342"/>
      <c r="D483" s="342"/>
      <c r="E483" s="185"/>
      <c r="F483" s="201"/>
    </row>
    <row r="484" spans="1:7" x14ac:dyDescent="0.3">
      <c r="A484" s="74">
        <f>B11</f>
        <v>43166</v>
      </c>
      <c r="B484" s="124"/>
      <c r="C484" s="135"/>
    </row>
    <row r="485" spans="1:7" x14ac:dyDescent="0.3">
      <c r="A485" s="326" t="s">
        <v>30</v>
      </c>
      <c r="B485" s="327" t="s">
        <v>31</v>
      </c>
      <c r="C485" s="327"/>
      <c r="D485" s="328" t="s">
        <v>46</v>
      </c>
      <c r="E485" s="329" t="s">
        <v>310</v>
      </c>
      <c r="F485" s="329" t="s">
        <v>360</v>
      </c>
      <c r="G485" s="127"/>
    </row>
    <row r="486" spans="1:7" x14ac:dyDescent="0.3">
      <c r="A486" s="326"/>
      <c r="B486" s="41" t="s">
        <v>34</v>
      </c>
      <c r="C486" s="41" t="s">
        <v>33</v>
      </c>
      <c r="D486" s="328"/>
      <c r="E486" s="329"/>
      <c r="F486" s="32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3" x14ac:dyDescent="0.3">
      <c r="A488" s="4" t="s">
        <v>263</v>
      </c>
      <c r="B488" s="130">
        <v>1</v>
      </c>
      <c r="C488" s="130"/>
      <c r="D488" s="95" t="s">
        <v>431</v>
      </c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5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9</v>
      </c>
    </row>
    <row r="494" spans="1:7" x14ac:dyDescent="0.3">
      <c r="A494" s="5" t="s">
        <v>35</v>
      </c>
      <c r="B494" s="132"/>
      <c r="C494" s="133"/>
      <c r="D494" s="134">
        <f>D493/(COUNT(B488:C492)*2)</f>
        <v>0.9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15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0.9375</v>
      </c>
    </row>
    <row r="504" spans="1:7" ht="19.5" x14ac:dyDescent="0.3">
      <c r="A504" s="173"/>
      <c r="B504" s="124"/>
      <c r="C504" s="135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43166</v>
      </c>
      <c r="B506" s="124"/>
      <c r="C506" s="135"/>
    </row>
    <row r="507" spans="1:7" x14ac:dyDescent="0.3">
      <c r="A507" s="326" t="s">
        <v>30</v>
      </c>
      <c r="B507" s="327" t="s">
        <v>31</v>
      </c>
      <c r="C507" s="327"/>
      <c r="D507" s="328" t="s">
        <v>46</v>
      </c>
      <c r="E507" s="329" t="s">
        <v>310</v>
      </c>
      <c r="F507" s="329" t="s">
        <v>360</v>
      </c>
      <c r="G507" s="127"/>
    </row>
    <row r="508" spans="1:7" x14ac:dyDescent="0.3">
      <c r="A508" s="326"/>
      <c r="B508" s="41" t="s">
        <v>34</v>
      </c>
      <c r="C508" s="41" t="s">
        <v>33</v>
      </c>
      <c r="D508" s="328"/>
      <c r="E508" s="329"/>
      <c r="F508" s="329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43166</v>
      </c>
      <c r="B517" s="124"/>
      <c r="C517" s="135"/>
    </row>
    <row r="518" spans="1:7" x14ac:dyDescent="0.3">
      <c r="A518" s="326" t="s">
        <v>30</v>
      </c>
      <c r="B518" s="327" t="s">
        <v>31</v>
      </c>
      <c r="C518" s="327"/>
      <c r="D518" s="328" t="s">
        <v>46</v>
      </c>
      <c r="E518" s="329" t="s">
        <v>310</v>
      </c>
      <c r="F518" s="329" t="s">
        <v>360</v>
      </c>
      <c r="G518" s="127"/>
    </row>
    <row r="519" spans="1:7" x14ac:dyDescent="0.3">
      <c r="A519" s="326"/>
      <c r="B519" s="41" t="s">
        <v>34</v>
      </c>
      <c r="C519" s="41" t="s">
        <v>33</v>
      </c>
      <c r="D519" s="328"/>
      <c r="E519" s="329"/>
      <c r="F519" s="329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2</v>
      </c>
      <c r="C527" s="94"/>
      <c r="D527" s="95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 t="s">
        <v>432</v>
      </c>
      <c r="E531" s="106"/>
      <c r="F531" s="204"/>
      <c r="G531" s="127"/>
    </row>
    <row r="532" spans="1:7" ht="45" x14ac:dyDescent="0.3">
      <c r="A532" s="55" t="s">
        <v>249</v>
      </c>
      <c r="B532" s="130" t="s">
        <v>32</v>
      </c>
      <c r="C532" s="140"/>
      <c r="D532" s="301" t="s">
        <v>433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22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43166</v>
      </c>
      <c r="B537" s="124"/>
      <c r="C537" s="135"/>
      <c r="G537" s="127"/>
    </row>
    <row r="538" spans="1:7" x14ac:dyDescent="0.3">
      <c r="A538" s="326" t="s">
        <v>30</v>
      </c>
      <c r="B538" s="327" t="s">
        <v>31</v>
      </c>
      <c r="C538" s="327"/>
      <c r="D538" s="328" t="s">
        <v>46</v>
      </c>
      <c r="E538" s="329" t="s">
        <v>310</v>
      </c>
      <c r="F538" s="329" t="s">
        <v>360</v>
      </c>
      <c r="G538" s="127"/>
    </row>
    <row r="539" spans="1:7" x14ac:dyDescent="0.3">
      <c r="A539" s="326"/>
      <c r="B539" s="41" t="s">
        <v>34</v>
      </c>
      <c r="C539" s="41" t="s">
        <v>33</v>
      </c>
      <c r="D539" s="328"/>
      <c r="E539" s="329"/>
      <c r="F539" s="329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34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296">
        <f>AVERAGE(D41,D99,D153,D200,D261,D313,D353,D386,D439,D476,D498,D512,D532,D543)</f>
        <v>0.95833333333333337</v>
      </c>
    </row>
    <row r="548" spans="1:4" ht="22.5" x14ac:dyDescent="0.45">
      <c r="A548" s="35" t="s">
        <v>45</v>
      </c>
      <c r="B548" s="181"/>
      <c r="C548" s="182"/>
      <c r="D548" s="297">
        <f>SUM(D544,D533,D513,D502,D443,D390,D357,D45,D317,D265,D157,D480,D204,D102)</f>
        <v>561</v>
      </c>
    </row>
    <row r="549" spans="1:4" ht="22.5" x14ac:dyDescent="0.45">
      <c r="A549" s="35" t="s">
        <v>209</v>
      </c>
      <c r="B549" s="181"/>
      <c r="C549" s="182"/>
      <c r="D549" s="298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0.92269736842105265</v>
      </c>
    </row>
  </sheetData>
  <sheetProtection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520:B532 B21:B24 B509:B512 B39:B40 B53:B60 B65:B83 B29:B37 B95:B99 B110:B116 B121:B138 B88:B93 B149:B153 B165:B171 B143:B147 B196:B199 B212:B221 B226:B243 B176:B194 B257:B261 B273:B284 B248:B255 B309:B313 B325:B332 B289:B307 B350:B353 B365:B372 B337:B348 B377:B382 B398:B405 B410:B416 B421:B425 B384:B385 B436:B439 B451:B456 B430:B434 B472:B476 B461:B470 B496:B497 B488:B492 B540:B543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386 B498 B200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opLeftCell="A182" zoomScale="9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302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9"/>
      <c r="E1" s="319"/>
      <c r="F1" s="319"/>
      <c r="G1" s="319"/>
    </row>
    <row r="2" spans="1:7" s="12" customFormat="1" ht="24" x14ac:dyDescent="0.45">
      <c r="A2" s="11"/>
      <c r="B2" s="24">
        <v>1</v>
      </c>
      <c r="D2" s="125"/>
      <c r="E2" s="249"/>
      <c r="F2" s="249"/>
      <c r="G2" s="125"/>
    </row>
    <row r="3" spans="1:7" s="12" customFormat="1" ht="24" x14ac:dyDescent="0.45">
      <c r="A3" s="11"/>
      <c r="B3" s="24">
        <v>2</v>
      </c>
      <c r="D3" s="125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302"/>
      <c r="E4" s="249"/>
      <c r="F4" s="249"/>
      <c r="G4" s="125"/>
    </row>
    <row r="5" spans="1:7" s="12" customFormat="1" ht="16.5" customHeight="1" x14ac:dyDescent="0.45">
      <c r="A5" s="11"/>
      <c r="D5" s="125"/>
      <c r="E5" s="249"/>
      <c r="F5" s="249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1" t="str">
        <f>'A1 Exploitation'!A8:F8</f>
        <v>Houmet Souk</v>
      </c>
      <c r="B7" s="321"/>
      <c r="C7" s="321"/>
      <c r="D7" s="321"/>
      <c r="E7" s="321"/>
      <c r="F7" s="321"/>
      <c r="G7" s="125"/>
    </row>
    <row r="8" spans="1:7" s="12" customFormat="1" ht="24" x14ac:dyDescent="0.45">
      <c r="A8" s="14" t="s">
        <v>42</v>
      </c>
      <c r="B8" s="345" t="str">
        <f>'A1 Exploitation'!B9:F9</f>
        <v>Dr Hatem KARAA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 t="str">
        <f>'A1 Exploitation'!B10:F10</f>
        <v>Chefs de rayon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'A1 Exploitation'!B11:F11</f>
        <v>43166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7">
        <f>D199</f>
        <v>0.91176470588235292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5"/>
      <c r="E12" s="325"/>
      <c r="F12" s="325"/>
      <c r="G12" s="325"/>
    </row>
    <row r="13" spans="1:7" s="12" customFormat="1" ht="11.25" customHeight="1" x14ac:dyDescent="0.3">
      <c r="A13" s="326" t="s">
        <v>30</v>
      </c>
      <c r="B13" s="327" t="s">
        <v>31</v>
      </c>
      <c r="C13" s="327"/>
      <c r="D13" s="328" t="s">
        <v>46</v>
      </c>
      <c r="E13" s="327" t="s">
        <v>190</v>
      </c>
      <c r="F13" s="327" t="s">
        <v>191</v>
      </c>
      <c r="G13" s="112"/>
    </row>
    <row r="14" spans="1:7" s="12" customFormat="1" ht="12.75" customHeight="1" x14ac:dyDescent="0.3">
      <c r="A14" s="326"/>
      <c r="B14" s="34" t="s">
        <v>34</v>
      </c>
      <c r="C14" s="34" t="s">
        <v>33</v>
      </c>
      <c r="D14" s="328"/>
      <c r="E14" s="327"/>
      <c r="F14" s="327"/>
      <c r="G14" s="127"/>
    </row>
    <row r="15" spans="1:7" x14ac:dyDescent="0.3">
      <c r="A15" s="17"/>
      <c r="B15" s="17"/>
      <c r="C15" s="17"/>
      <c r="D15" s="23"/>
    </row>
    <row r="16" spans="1:7" ht="19.5" x14ac:dyDescent="0.4">
      <c r="A16" s="351" t="s">
        <v>0</v>
      </c>
      <c r="B16" s="352"/>
      <c r="C16" s="352"/>
      <c r="D16" s="352"/>
      <c r="E16" s="352"/>
      <c r="F16" s="352"/>
      <c r="G16" s="126" t="s">
        <v>356</v>
      </c>
    </row>
    <row r="17" spans="1:7" ht="33" x14ac:dyDescent="0.3">
      <c r="A17" s="17" t="s">
        <v>269</v>
      </c>
      <c r="B17" s="94">
        <v>1</v>
      </c>
      <c r="C17" s="94"/>
      <c r="D17" s="113" t="s">
        <v>434</v>
      </c>
      <c r="E17" s="95" t="s">
        <v>435</v>
      </c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ht="33" x14ac:dyDescent="0.3">
      <c r="A19" s="17" t="s">
        <v>81</v>
      </c>
      <c r="B19" s="94">
        <v>0</v>
      </c>
      <c r="C19" s="94"/>
      <c r="D19" s="95" t="s">
        <v>436</v>
      </c>
      <c r="E19" s="95" t="s">
        <v>437</v>
      </c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6"/>
      <c r="E21" s="94"/>
      <c r="F21" s="94"/>
    </row>
    <row r="22" spans="1:7" x14ac:dyDescent="0.3">
      <c r="A22" s="353" t="s">
        <v>36</v>
      </c>
      <c r="B22" s="354"/>
      <c r="C22" s="355"/>
      <c r="D22" s="294">
        <f>SUM(B17:C21)</f>
        <v>7</v>
      </c>
    </row>
    <row r="23" spans="1:7" x14ac:dyDescent="0.3">
      <c r="A23" s="348" t="s">
        <v>295</v>
      </c>
      <c r="B23" s="349"/>
      <c r="C23" s="350"/>
      <c r="D23" s="32">
        <f>D22/(COUNT(B17:C21)*2)</f>
        <v>0.7</v>
      </c>
    </row>
    <row r="24" spans="1:7" s="22" customFormat="1" x14ac:dyDescent="0.3">
      <c r="A24" s="26"/>
      <c r="B24" s="27"/>
      <c r="C24" s="27"/>
      <c r="D24" s="31"/>
      <c r="G24" s="126"/>
    </row>
    <row r="25" spans="1:7" ht="19.5" x14ac:dyDescent="0.4">
      <c r="A25" s="356" t="s">
        <v>4</v>
      </c>
      <c r="B25" s="357"/>
      <c r="C25" s="357"/>
      <c r="D25" s="357"/>
      <c r="E25" s="357"/>
      <c r="F25" s="357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 t="s">
        <v>438</v>
      </c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8" t="s">
        <v>36</v>
      </c>
      <c r="B33" s="349"/>
      <c r="C33" s="350"/>
      <c r="D33" s="293">
        <f>SUM(B26:C32)</f>
        <v>14</v>
      </c>
    </row>
    <row r="34" spans="1:7" x14ac:dyDescent="0.3">
      <c r="A34" s="348" t="s">
        <v>295</v>
      </c>
      <c r="B34" s="349"/>
      <c r="C34" s="350"/>
      <c r="D34" s="32">
        <f>D33/(COUNT(B26:C32)*2)</f>
        <v>1</v>
      </c>
    </row>
    <row r="35" spans="1:7" s="22" customFormat="1" x14ac:dyDescent="0.3">
      <c r="A35" s="26"/>
      <c r="B35" s="27"/>
      <c r="C35" s="27"/>
      <c r="D35" s="31"/>
      <c r="G35" s="126"/>
    </row>
    <row r="36" spans="1:7" s="22" customFormat="1" ht="19.5" x14ac:dyDescent="0.4">
      <c r="A36" s="356" t="s">
        <v>219</v>
      </c>
      <c r="B36" s="357"/>
      <c r="C36" s="357"/>
      <c r="D36" s="357"/>
      <c r="E36" s="357"/>
      <c r="F36" s="357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8" t="s">
        <v>36</v>
      </c>
      <c r="B42" s="349"/>
      <c r="C42" s="350"/>
      <c r="D42" s="293">
        <f>SUM(B37:C41)</f>
        <v>10</v>
      </c>
      <c r="E42" s="13"/>
      <c r="F42" s="13"/>
      <c r="G42" s="126"/>
    </row>
    <row r="43" spans="1:7" s="22" customFormat="1" x14ac:dyDescent="0.3">
      <c r="A43" s="348" t="s">
        <v>295</v>
      </c>
      <c r="B43" s="349"/>
      <c r="C43" s="350"/>
      <c r="D43" s="32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303"/>
      <c r="G44" s="126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ht="33" x14ac:dyDescent="0.3">
      <c r="A46" s="17" t="s">
        <v>270</v>
      </c>
      <c r="B46" s="94">
        <v>0</v>
      </c>
      <c r="C46" s="94"/>
      <c r="D46" s="95" t="s">
        <v>439</v>
      </c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8" t="s">
        <v>36</v>
      </c>
      <c r="B52" s="349"/>
      <c r="C52" s="350"/>
      <c r="D52" s="293">
        <f>SUM(B46:C51)</f>
        <v>10</v>
      </c>
    </row>
    <row r="53" spans="1:7" x14ac:dyDescent="0.3">
      <c r="A53" s="348" t="s">
        <v>295</v>
      </c>
      <c r="B53" s="349"/>
      <c r="C53" s="350"/>
      <c r="D53" s="32">
        <f>D52/(COUNT(B46:C51)*2)</f>
        <v>0.83333333333333337</v>
      </c>
    </row>
    <row r="54" spans="1:7" s="22" customFormat="1" x14ac:dyDescent="0.3">
      <c r="A54" s="26"/>
      <c r="B54" s="27"/>
      <c r="C54" s="27"/>
      <c r="D54" s="31"/>
      <c r="G54" s="126"/>
    </row>
    <row r="55" spans="1:7" ht="19.5" x14ac:dyDescent="0.4">
      <c r="A55" s="356" t="s">
        <v>8</v>
      </c>
      <c r="B55" s="357"/>
      <c r="C55" s="357"/>
      <c r="D55" s="357"/>
      <c r="E55" s="357"/>
      <c r="F55" s="357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5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8" t="s">
        <v>36</v>
      </c>
      <c r="B63" s="349"/>
      <c r="C63" s="350"/>
      <c r="D63" s="293">
        <f>SUM(B56:C62)</f>
        <v>14</v>
      </c>
    </row>
    <row r="64" spans="1:7" x14ac:dyDescent="0.3">
      <c r="A64" s="348" t="s">
        <v>295</v>
      </c>
      <c r="B64" s="349"/>
      <c r="C64" s="350"/>
      <c r="D64" s="32">
        <f>D63/(COUNT(B56:C62)*2)</f>
        <v>1</v>
      </c>
    </row>
    <row r="65" spans="1:7" s="22" customFormat="1" x14ac:dyDescent="0.3">
      <c r="A65" s="26"/>
      <c r="B65" s="27"/>
      <c r="C65" s="27"/>
      <c r="D65" s="31"/>
      <c r="G65" s="126"/>
    </row>
    <row r="66" spans="1:7" ht="19.5" x14ac:dyDescent="0.4">
      <c r="A66" s="356" t="s">
        <v>130</v>
      </c>
      <c r="B66" s="357"/>
      <c r="C66" s="357"/>
      <c r="D66" s="357"/>
      <c r="E66" s="357"/>
      <c r="F66" s="357"/>
    </row>
    <row r="67" spans="1:7" ht="34.5" x14ac:dyDescent="0.4">
      <c r="A67" s="17" t="s">
        <v>271</v>
      </c>
      <c r="B67" s="100">
        <v>1</v>
      </c>
      <c r="C67" s="101"/>
      <c r="D67" s="95" t="s">
        <v>440</v>
      </c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304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5"/>
      <c r="E73" s="94"/>
      <c r="F73" s="94"/>
    </row>
    <row r="74" spans="1:7" x14ac:dyDescent="0.3">
      <c r="A74" s="20" t="s">
        <v>298</v>
      </c>
      <c r="B74" s="100">
        <v>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8" t="s">
        <v>36</v>
      </c>
      <c r="B84" s="349"/>
      <c r="C84" s="350"/>
      <c r="D84" s="293">
        <f>SUM(B67:C83)</f>
        <v>33</v>
      </c>
    </row>
    <row r="85" spans="1:7" x14ac:dyDescent="0.3">
      <c r="A85" s="348" t="s">
        <v>295</v>
      </c>
      <c r="B85" s="349"/>
      <c r="C85" s="350"/>
      <c r="D85" s="32">
        <f>D84/(COUNT(B67:C83)*2)</f>
        <v>0.97058823529411764</v>
      </c>
    </row>
    <row r="86" spans="1:7" s="22" customFormat="1" x14ac:dyDescent="0.3">
      <c r="A86" s="26"/>
      <c r="B86" s="27"/>
      <c r="C86" s="27"/>
      <c r="D86" s="31"/>
      <c r="G86" s="126"/>
    </row>
    <row r="87" spans="1:7" ht="19.5" x14ac:dyDescent="0.4">
      <c r="A87" s="356" t="s">
        <v>211</v>
      </c>
      <c r="B87" s="357"/>
      <c r="C87" s="357"/>
      <c r="D87" s="357"/>
      <c r="E87" s="357"/>
      <c r="F87" s="357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4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 t="s">
        <v>441</v>
      </c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 t="s">
        <v>442</v>
      </c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8" t="s">
        <v>36</v>
      </c>
      <c r="B102" s="349"/>
      <c r="C102" s="350"/>
      <c r="D102" s="293">
        <f>SUM(B88:C101)</f>
        <v>28</v>
      </c>
    </row>
    <row r="103" spans="1:7" x14ac:dyDescent="0.3">
      <c r="A103" s="348" t="s">
        <v>295</v>
      </c>
      <c r="B103" s="349"/>
      <c r="C103" s="350"/>
      <c r="D103" s="32">
        <f>D102/(COUNT(B88:C101)*2)</f>
        <v>1</v>
      </c>
    </row>
    <row r="104" spans="1:7" s="22" customFormat="1" x14ac:dyDescent="0.3">
      <c r="A104" s="26"/>
      <c r="B104" s="27"/>
      <c r="C104" s="27"/>
      <c r="D104" s="31"/>
      <c r="G104" s="126"/>
    </row>
    <row r="105" spans="1:7" s="22" customFormat="1" x14ac:dyDescent="0.3">
      <c r="A105" s="47"/>
      <c r="B105" s="48"/>
      <c r="C105" s="48"/>
      <c r="D105" s="303"/>
      <c r="G105" s="126"/>
    </row>
    <row r="106" spans="1:7" s="22" customFormat="1" ht="19.5" x14ac:dyDescent="0.4">
      <c r="A106" s="356" t="s">
        <v>212</v>
      </c>
      <c r="B106" s="357"/>
      <c r="C106" s="357"/>
      <c r="D106" s="357"/>
      <c r="E106" s="357"/>
      <c r="F106" s="357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27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443</v>
      </c>
      <c r="E115" s="94"/>
      <c r="F115" s="94"/>
      <c r="G115" s="126"/>
    </row>
    <row r="116" spans="1:7" s="22" customFormat="1" ht="33.75" x14ac:dyDescent="0.35">
      <c r="A116" s="46" t="s">
        <v>317</v>
      </c>
      <c r="B116" s="110">
        <v>2</v>
      </c>
      <c r="C116" s="120" t="str">
        <f>IF(B116=0, -5, "0")</f>
        <v>0</v>
      </c>
      <c r="D116" s="95" t="s">
        <v>444</v>
      </c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8" t="s">
        <v>36</v>
      </c>
      <c r="B118" s="349"/>
      <c r="C118" s="350"/>
      <c r="D118" s="293">
        <f>SUM(B107:C117)</f>
        <v>22</v>
      </c>
      <c r="E118" s="13"/>
      <c r="F118" s="13"/>
      <c r="G118" s="126"/>
    </row>
    <row r="119" spans="1:7" s="22" customFormat="1" x14ac:dyDescent="0.3">
      <c r="A119" s="348" t="s">
        <v>295</v>
      </c>
      <c r="B119" s="349"/>
      <c r="C119" s="350"/>
      <c r="D119" s="32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31"/>
      <c r="G120" s="126"/>
    </row>
    <row r="121" spans="1:7" ht="19.5" x14ac:dyDescent="0.4">
      <c r="A121" s="356" t="s">
        <v>185</v>
      </c>
      <c r="B121" s="357"/>
      <c r="C121" s="357"/>
      <c r="D121" s="357"/>
      <c r="E121" s="357"/>
      <c r="F121" s="357"/>
    </row>
    <row r="122" spans="1:7" ht="33" x14ac:dyDescent="0.3">
      <c r="A122" s="44" t="s">
        <v>275</v>
      </c>
      <c r="B122" s="111">
        <v>1</v>
      </c>
      <c r="C122" s="94"/>
      <c r="D122" s="113" t="s">
        <v>446</v>
      </c>
      <c r="E122" s="113"/>
      <c r="F122" s="94"/>
    </row>
    <row r="123" spans="1:7" x14ac:dyDescent="0.3">
      <c r="A123" s="44" t="s">
        <v>272</v>
      </c>
      <c r="B123" s="111">
        <v>1</v>
      </c>
      <c r="C123" s="94"/>
      <c r="D123" s="95" t="s">
        <v>447</v>
      </c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 t="s">
        <v>449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95" t="s">
        <v>448</v>
      </c>
      <c r="E132" s="102"/>
      <c r="F132" s="94"/>
    </row>
    <row r="133" spans="1:7" x14ac:dyDescent="0.3">
      <c r="A133" s="348" t="s">
        <v>36</v>
      </c>
      <c r="B133" s="349"/>
      <c r="C133" s="350"/>
      <c r="D133" s="293">
        <f>SUM(B122:C132)</f>
        <v>20</v>
      </c>
    </row>
    <row r="134" spans="1:7" x14ac:dyDescent="0.3">
      <c r="A134" s="348" t="s">
        <v>295</v>
      </c>
      <c r="B134" s="349"/>
      <c r="C134" s="350"/>
      <c r="D134" s="32">
        <f>D133/(COUNT(B122:C132)*2)</f>
        <v>0.90909090909090906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6" t="s">
        <v>71</v>
      </c>
      <c r="B136" s="357"/>
      <c r="C136" s="357"/>
      <c r="D136" s="357"/>
      <c r="E136" s="357"/>
      <c r="F136" s="357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28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1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304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304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ht="49.5" x14ac:dyDescent="0.3">
      <c r="A147" s="50" t="s">
        <v>214</v>
      </c>
      <c r="B147" s="110">
        <v>1</v>
      </c>
      <c r="C147" s="95"/>
      <c r="D147" s="129" t="s">
        <v>450</v>
      </c>
      <c r="E147" s="94"/>
      <c r="F147" s="94"/>
    </row>
    <row r="148" spans="1:7" x14ac:dyDescent="0.3">
      <c r="A148" s="17" t="s">
        <v>305</v>
      </c>
      <c r="B148" s="110">
        <v>1</v>
      </c>
      <c r="C148" s="95"/>
      <c r="D148" s="129" t="s">
        <v>451</v>
      </c>
      <c r="E148" s="94"/>
      <c r="F148" s="94"/>
    </row>
    <row r="149" spans="1:7" x14ac:dyDescent="0.3">
      <c r="A149" s="348" t="s">
        <v>36</v>
      </c>
      <c r="B149" s="349"/>
      <c r="C149" s="350"/>
      <c r="D149" s="293">
        <f>SUM(B137:C148)</f>
        <v>22</v>
      </c>
    </row>
    <row r="150" spans="1:7" x14ac:dyDescent="0.3">
      <c r="A150" s="348" t="s">
        <v>295</v>
      </c>
      <c r="B150" s="349"/>
      <c r="C150" s="350"/>
      <c r="D150" s="32">
        <f>D149/(COUNT(B137:C148)*2)</f>
        <v>0.91666666666666663</v>
      </c>
    </row>
    <row r="151" spans="1:7" s="22" customFormat="1" x14ac:dyDescent="0.3">
      <c r="A151" s="26"/>
      <c r="B151" s="27"/>
      <c r="C151" s="27"/>
      <c r="D151" s="31"/>
      <c r="G151" s="126"/>
    </row>
    <row r="152" spans="1:7" ht="19.5" x14ac:dyDescent="0.4">
      <c r="A152" s="356" t="s">
        <v>217</v>
      </c>
      <c r="B152" s="357"/>
      <c r="C152" s="357"/>
      <c r="D152" s="357"/>
      <c r="E152" s="357"/>
      <c r="F152" s="357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50.25" x14ac:dyDescent="0.35">
      <c r="A157" s="40" t="s">
        <v>308</v>
      </c>
      <c r="B157" s="94">
        <v>0</v>
      </c>
      <c r="C157" s="120">
        <f>IF(B157=0, -5, "0")</f>
        <v>-5</v>
      </c>
      <c r="D157" s="95" t="s">
        <v>452</v>
      </c>
      <c r="E157" s="95" t="s">
        <v>453</v>
      </c>
      <c r="F157" s="94"/>
    </row>
    <row r="158" spans="1:7" ht="33" x14ac:dyDescent="0.3">
      <c r="A158" s="76" t="s">
        <v>196</v>
      </c>
      <c r="B158" s="94">
        <v>2</v>
      </c>
      <c r="C158" s="94"/>
      <c r="D158" s="129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305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305"/>
      <c r="E160" s="94"/>
      <c r="F160" s="94"/>
    </row>
    <row r="161" spans="1:7" x14ac:dyDescent="0.3">
      <c r="A161" s="348" t="s">
        <v>36</v>
      </c>
      <c r="B161" s="354"/>
      <c r="C161" s="355"/>
      <c r="D161" s="294">
        <f>SUM(B153:C160)</f>
        <v>9</v>
      </c>
    </row>
    <row r="162" spans="1:7" x14ac:dyDescent="0.3">
      <c r="A162" s="348" t="s">
        <v>295</v>
      </c>
      <c r="B162" s="349"/>
      <c r="C162" s="350"/>
      <c r="D162" s="32">
        <f>D161/(COUNT(B153:C160)*2)</f>
        <v>0.5</v>
      </c>
    </row>
    <row r="163" spans="1:7" s="22" customFormat="1" x14ac:dyDescent="0.3">
      <c r="A163" s="26"/>
      <c r="B163" s="27"/>
      <c r="C163" s="29"/>
      <c r="D163" s="306"/>
      <c r="G163" s="126"/>
    </row>
    <row r="164" spans="1:7" ht="19.5" x14ac:dyDescent="0.4">
      <c r="A164" s="356" t="s">
        <v>77</v>
      </c>
      <c r="B164" s="357"/>
      <c r="C164" s="357"/>
      <c r="D164" s="357"/>
      <c r="E164" s="357"/>
      <c r="F164" s="357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5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ht="33" x14ac:dyDescent="0.3">
      <c r="A167" s="44" t="s">
        <v>215</v>
      </c>
      <c r="B167" s="94">
        <v>0</v>
      </c>
      <c r="C167" s="94"/>
      <c r="D167" s="95" t="s">
        <v>445</v>
      </c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5"/>
      <c r="E168" s="95"/>
      <c r="F168" s="94"/>
    </row>
    <row r="169" spans="1:7" x14ac:dyDescent="0.3">
      <c r="A169" s="348" t="s">
        <v>36</v>
      </c>
      <c r="B169" s="349"/>
      <c r="C169" s="350"/>
      <c r="D169" s="293">
        <f>SUM(B165:C168)</f>
        <v>6</v>
      </c>
    </row>
    <row r="170" spans="1:7" x14ac:dyDescent="0.3">
      <c r="A170" s="348" t="s">
        <v>295</v>
      </c>
      <c r="B170" s="349"/>
      <c r="C170" s="350"/>
      <c r="D170" s="32">
        <f>D169/(COUNT(B165:C168)*2)</f>
        <v>0.75</v>
      </c>
    </row>
    <row r="171" spans="1:7" s="22" customFormat="1" x14ac:dyDescent="0.3">
      <c r="A171" s="26"/>
      <c r="B171" s="27"/>
      <c r="C171" s="27"/>
      <c r="D171" s="31"/>
      <c r="G171" s="126"/>
    </row>
    <row r="172" spans="1:7" ht="19.5" x14ac:dyDescent="0.4">
      <c r="A172" s="360" t="s">
        <v>17</v>
      </c>
      <c r="B172" s="361"/>
      <c r="C172" s="361"/>
      <c r="D172" s="361"/>
      <c r="E172" s="361"/>
      <c r="F172" s="361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8" t="s">
        <v>36</v>
      </c>
      <c r="B177" s="349"/>
      <c r="C177" s="350"/>
      <c r="D177" s="293">
        <f>SUM(B173:C176)</f>
        <v>8</v>
      </c>
    </row>
    <row r="178" spans="1:7" x14ac:dyDescent="0.3">
      <c r="A178" s="348" t="s">
        <v>295</v>
      </c>
      <c r="B178" s="349"/>
      <c r="C178" s="350"/>
      <c r="D178" s="32">
        <f>D177/(COUNT(B173:C176)*2)</f>
        <v>1</v>
      </c>
    </row>
    <row r="179" spans="1:7" s="22" customFormat="1" x14ac:dyDescent="0.3">
      <c r="A179" s="26"/>
      <c r="B179" s="27"/>
      <c r="C179" s="27"/>
      <c r="D179" s="31"/>
      <c r="G179" s="126"/>
    </row>
    <row r="180" spans="1:7" ht="19.5" x14ac:dyDescent="0.4">
      <c r="A180" s="356" t="s">
        <v>78</v>
      </c>
      <c r="B180" s="357"/>
      <c r="C180" s="357"/>
      <c r="D180" s="357"/>
      <c r="E180" s="357"/>
      <c r="F180" s="357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8" t="s">
        <v>36</v>
      </c>
      <c r="B186" s="349"/>
      <c r="C186" s="350"/>
      <c r="D186" s="293">
        <f>SUM(B181:C185)</f>
        <v>10</v>
      </c>
    </row>
    <row r="187" spans="1:7" x14ac:dyDescent="0.3">
      <c r="A187" s="348" t="s">
        <v>295</v>
      </c>
      <c r="B187" s="349"/>
      <c r="C187" s="350"/>
      <c r="D187" s="32">
        <f>D186/(COUNT(B181:C185)*2)</f>
        <v>1</v>
      </c>
    </row>
    <row r="188" spans="1:7" s="22" customFormat="1" x14ac:dyDescent="0.3">
      <c r="A188" s="26"/>
      <c r="B188" s="27"/>
      <c r="C188" s="27"/>
      <c r="D188" s="31"/>
      <c r="G188" s="126"/>
    </row>
    <row r="189" spans="1:7" ht="19.5" x14ac:dyDescent="0.4">
      <c r="A189" s="356" t="s">
        <v>216</v>
      </c>
      <c r="B189" s="357"/>
      <c r="C189" s="357"/>
      <c r="D189" s="357"/>
      <c r="E189" s="357"/>
      <c r="F189" s="357"/>
    </row>
    <row r="190" spans="1:7" x14ac:dyDescent="0.3">
      <c r="A190" s="44" t="s">
        <v>371</v>
      </c>
      <c r="B190" s="94">
        <v>2</v>
      </c>
      <c r="C190" s="94"/>
      <c r="D190" s="95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5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5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5"/>
      <c r="E193" s="94"/>
      <c r="F193" s="94"/>
    </row>
    <row r="194" spans="1:6" x14ac:dyDescent="0.3">
      <c r="A194" s="348" t="s">
        <v>36</v>
      </c>
      <c r="B194" s="349"/>
      <c r="C194" s="350"/>
      <c r="D194" s="54">
        <f>SUM(B190:C193)</f>
        <v>4</v>
      </c>
    </row>
    <row r="195" spans="1:6" x14ac:dyDescent="0.3">
      <c r="A195" s="348" t="s">
        <v>295</v>
      </c>
      <c r="B195" s="349"/>
      <c r="C195" s="350"/>
      <c r="D195" s="32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307">
        <v>0.6</v>
      </c>
      <c r="E197" s="286"/>
      <c r="F197" s="287"/>
    </row>
    <row r="198" spans="1:6" ht="22.5" x14ac:dyDescent="0.3">
      <c r="A198" s="35" t="s">
        <v>322</v>
      </c>
      <c r="B198" s="36"/>
      <c r="C198" s="37"/>
      <c r="D198" s="308">
        <f>SUM(D194,D186,D177,D169,D161,D63,D52,D33,D22,D118,D149,D133,D102,D84,D42)</f>
        <v>217</v>
      </c>
    </row>
    <row r="199" spans="1:6" ht="22.5" x14ac:dyDescent="0.3">
      <c r="A199" s="35" t="s">
        <v>323</v>
      </c>
      <c r="B199" s="36"/>
      <c r="C199" s="37"/>
      <c r="D199" s="309">
        <f>D198/(COUNT(B190:C193,B181:C185,B173:C176,B165:C168,B153:C160,B56:C62,B46:C51,B26:C32,B17:C21,B107:C117,B137:C148,B122:C132,B88:C101,B67:C83,B37:C41)*2)</f>
        <v>0.91176470588235292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00" zoomScale="60" workbookViewId="0">
      <selection activeCell="C1" sqref="A1:G75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9"/>
      <c r="E1" s="319"/>
      <c r="F1" s="319"/>
      <c r="G1" s="319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20" t="s">
        <v>179</v>
      </c>
      <c r="B7" s="320"/>
      <c r="C7" s="320"/>
      <c r="D7" s="320"/>
      <c r="E7" s="320"/>
      <c r="F7" s="320"/>
      <c r="G7" s="125"/>
    </row>
    <row r="8" spans="1:7" ht="29.25" x14ac:dyDescent="0.45">
      <c r="A8" s="321" t="str">
        <f>'Page de garde'!D18</f>
        <v>Houmet Souk</v>
      </c>
      <c r="B8" s="321"/>
      <c r="C8" s="321"/>
      <c r="D8" s="321"/>
      <c r="E8" s="321"/>
      <c r="F8" s="321"/>
      <c r="G8" s="125"/>
    </row>
    <row r="9" spans="1:7" ht="24" x14ac:dyDescent="0.45">
      <c r="A9" s="14" t="s">
        <v>42</v>
      </c>
      <c r="B9" s="322"/>
      <c r="C9" s="322"/>
      <c r="D9" s="322"/>
      <c r="E9" s="322"/>
      <c r="F9" s="322"/>
      <c r="G9" s="125"/>
    </row>
    <row r="10" spans="1:7" ht="24" x14ac:dyDescent="0.45">
      <c r="A10" s="15" t="s">
        <v>44</v>
      </c>
      <c r="B10" s="323"/>
      <c r="C10" s="323"/>
      <c r="D10" s="323"/>
      <c r="E10" s="323"/>
      <c r="F10" s="323"/>
      <c r="G10" s="125"/>
    </row>
    <row r="11" spans="1:7" ht="24" x14ac:dyDescent="0.45">
      <c r="A11" s="14" t="s">
        <v>43</v>
      </c>
      <c r="B11" s="318"/>
      <c r="C11" s="318"/>
      <c r="D11" s="318"/>
      <c r="E11" s="318"/>
      <c r="F11" s="318"/>
      <c r="G11" s="125"/>
    </row>
    <row r="12" spans="1:7" ht="24" x14ac:dyDescent="0.45">
      <c r="A12" s="14" t="s">
        <v>239</v>
      </c>
      <c r="B12" s="324">
        <f>D549</f>
        <v>0</v>
      </c>
      <c r="C12" s="324"/>
      <c r="D12" s="324"/>
      <c r="E12" s="324"/>
      <c r="F12" s="324"/>
      <c r="G12" s="125"/>
    </row>
    <row r="13" spans="1:7" ht="22.5" x14ac:dyDescent="0.45">
      <c r="D13" s="325"/>
      <c r="E13" s="325"/>
      <c r="F13" s="325"/>
      <c r="G13" s="325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6" t="s">
        <v>30</v>
      </c>
      <c r="B17" s="327" t="s">
        <v>31</v>
      </c>
      <c r="C17" s="327"/>
      <c r="D17" s="327" t="s">
        <v>46</v>
      </c>
      <c r="E17" s="329" t="s">
        <v>310</v>
      </c>
      <c r="F17" s="329" t="s">
        <v>358</v>
      </c>
    </row>
    <row r="18" spans="1:8" ht="16.5" customHeight="1" x14ac:dyDescent="0.3">
      <c r="A18" s="326"/>
      <c r="B18" s="41" t="s">
        <v>34</v>
      </c>
      <c r="C18" s="41" t="s">
        <v>33</v>
      </c>
      <c r="D18" s="327"/>
      <c r="E18" s="329"/>
      <c r="F18" s="32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30" t="s">
        <v>379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26" t="s">
        <v>30</v>
      </c>
      <c r="B50" s="327" t="s">
        <v>31</v>
      </c>
      <c r="C50" s="327"/>
      <c r="D50" s="327" t="s">
        <v>46</v>
      </c>
      <c r="E50" s="329" t="s">
        <v>310</v>
      </c>
      <c r="F50" s="329" t="s">
        <v>360</v>
      </c>
      <c r="G50" s="127"/>
    </row>
    <row r="51" spans="1:7" x14ac:dyDescent="0.3">
      <c r="A51" s="326"/>
      <c r="B51" s="41" t="s">
        <v>34</v>
      </c>
      <c r="C51" s="41" t="s">
        <v>33</v>
      </c>
      <c r="D51" s="327"/>
      <c r="E51" s="329"/>
      <c r="F51" s="32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30" t="s">
        <v>379</v>
      </c>
      <c r="B94" s="331"/>
      <c r="C94" s="331"/>
      <c r="D94" s="331"/>
      <c r="E94" s="331"/>
      <c r="F94" s="33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26" t="s">
        <v>30</v>
      </c>
      <c r="B107" s="327" t="s">
        <v>31</v>
      </c>
      <c r="C107" s="327"/>
      <c r="D107" s="327" t="s">
        <v>46</v>
      </c>
      <c r="E107" s="329" t="s">
        <v>310</v>
      </c>
      <c r="F107" s="329" t="s">
        <v>360</v>
      </c>
    </row>
    <row r="108" spans="1:7" x14ac:dyDescent="0.3">
      <c r="A108" s="326"/>
      <c r="B108" s="41" t="s">
        <v>34</v>
      </c>
      <c r="C108" s="41" t="s">
        <v>33</v>
      </c>
      <c r="D108" s="327"/>
      <c r="E108" s="329"/>
      <c r="F108" s="32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3" t="s">
        <v>379</v>
      </c>
      <c r="B148" s="334"/>
      <c r="C148" s="334"/>
      <c r="D148" s="33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26" t="s">
        <v>30</v>
      </c>
      <c r="B162" s="327" t="s">
        <v>31</v>
      </c>
      <c r="C162" s="327"/>
      <c r="D162" s="327" t="s">
        <v>46</v>
      </c>
      <c r="E162" s="329" t="s">
        <v>310</v>
      </c>
      <c r="F162" s="329" t="s">
        <v>360</v>
      </c>
      <c r="G162" s="127"/>
    </row>
    <row r="163" spans="1:7" x14ac:dyDescent="0.3">
      <c r="A163" s="326"/>
      <c r="B163" s="41" t="s">
        <v>34</v>
      </c>
      <c r="C163" s="41" t="s">
        <v>33</v>
      </c>
      <c r="D163" s="327"/>
      <c r="E163" s="329"/>
      <c r="F163" s="32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6" t="s">
        <v>379</v>
      </c>
      <c r="B195" s="336"/>
      <c r="C195" s="336"/>
      <c r="D195" s="336"/>
      <c r="E195" s="336"/>
      <c r="F195" s="33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26" t="s">
        <v>30</v>
      </c>
      <c r="B209" s="327" t="s">
        <v>31</v>
      </c>
      <c r="C209" s="327"/>
      <c r="D209" s="327" t="s">
        <v>46</v>
      </c>
      <c r="E209" s="329" t="s">
        <v>310</v>
      </c>
      <c r="F209" s="329" t="s">
        <v>360</v>
      </c>
      <c r="G209" s="127"/>
    </row>
    <row r="210" spans="1:7" x14ac:dyDescent="0.3">
      <c r="A210" s="326"/>
      <c r="B210" s="41" t="s">
        <v>34</v>
      </c>
      <c r="C210" s="41" t="s">
        <v>33</v>
      </c>
      <c r="D210" s="327"/>
      <c r="E210" s="329"/>
      <c r="F210" s="32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36" t="s">
        <v>379</v>
      </c>
      <c r="B256" s="336"/>
      <c r="C256" s="336"/>
      <c r="D256" s="336"/>
      <c r="E256" s="336"/>
      <c r="F256" s="33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26" t="s">
        <v>30</v>
      </c>
      <c r="B270" s="327" t="s">
        <v>31</v>
      </c>
      <c r="C270" s="327"/>
      <c r="D270" s="327" t="s">
        <v>46</v>
      </c>
      <c r="E270" s="329" t="s">
        <v>310</v>
      </c>
      <c r="F270" s="329" t="s">
        <v>360</v>
      </c>
      <c r="G270" s="214"/>
    </row>
    <row r="271" spans="1:7" s="16" customFormat="1" x14ac:dyDescent="0.3">
      <c r="A271" s="326"/>
      <c r="B271" s="41" t="s">
        <v>34</v>
      </c>
      <c r="C271" s="41" t="s">
        <v>33</v>
      </c>
      <c r="D271" s="327"/>
      <c r="E271" s="329"/>
      <c r="F271" s="32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7" t="s">
        <v>396</v>
      </c>
      <c r="B308" s="338"/>
      <c r="C308" s="338"/>
      <c r="D308" s="338"/>
      <c r="E308" s="338"/>
      <c r="F308" s="33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26" t="s">
        <v>30</v>
      </c>
      <c r="B322" s="327" t="s">
        <v>31</v>
      </c>
      <c r="C322" s="327"/>
      <c r="D322" s="327" t="s">
        <v>46</v>
      </c>
      <c r="E322" s="329" t="s">
        <v>310</v>
      </c>
      <c r="F322" s="329" t="s">
        <v>360</v>
      </c>
      <c r="G322" s="127"/>
    </row>
    <row r="323" spans="1:7" x14ac:dyDescent="0.3">
      <c r="A323" s="326"/>
      <c r="B323" s="41" t="s">
        <v>34</v>
      </c>
      <c r="C323" s="41" t="s">
        <v>33</v>
      </c>
      <c r="D323" s="327"/>
      <c r="E323" s="329"/>
      <c r="F323" s="32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7" t="s">
        <v>379</v>
      </c>
      <c r="B349" s="338"/>
      <c r="C349" s="338"/>
      <c r="D349" s="338"/>
      <c r="E349" s="338"/>
      <c r="F349" s="33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COUNTIF('A1 Exploitation'!F325:F352,"ok")</f>
        <v>0</v>
      </c>
      <c r="F353" s="283">
        <f>COUNTA('A1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26" t="s">
        <v>30</v>
      </c>
      <c r="B362" s="327" t="s">
        <v>31</v>
      </c>
      <c r="C362" s="327"/>
      <c r="D362" s="327" t="s">
        <v>46</v>
      </c>
      <c r="E362" s="329" t="s">
        <v>310</v>
      </c>
      <c r="F362" s="329" t="s">
        <v>360</v>
      </c>
      <c r="G362" s="127"/>
    </row>
    <row r="363" spans="1:7" x14ac:dyDescent="0.3">
      <c r="A363" s="326"/>
      <c r="B363" s="41" t="s">
        <v>34</v>
      </c>
      <c r="C363" s="41" t="s">
        <v>33</v>
      </c>
      <c r="D363" s="327"/>
      <c r="E363" s="329"/>
      <c r="F363" s="32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36" t="s">
        <v>379</v>
      </c>
      <c r="B383" s="336"/>
      <c r="C383" s="336"/>
      <c r="D383" s="336"/>
      <c r="E383" s="336"/>
      <c r="F383" s="33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26" t="s">
        <v>30</v>
      </c>
      <c r="B395" s="327" t="s">
        <v>31</v>
      </c>
      <c r="C395" s="327"/>
      <c r="D395" s="327" t="s">
        <v>46</v>
      </c>
      <c r="E395" s="329" t="s">
        <v>310</v>
      </c>
      <c r="F395" s="329" t="s">
        <v>360</v>
      </c>
      <c r="G395" s="127"/>
    </row>
    <row r="396" spans="1:7" x14ac:dyDescent="0.3">
      <c r="A396" s="326"/>
      <c r="B396" s="41" t="s">
        <v>34</v>
      </c>
      <c r="C396" s="41" t="s">
        <v>33</v>
      </c>
      <c r="D396" s="327"/>
      <c r="E396" s="329"/>
      <c r="F396" s="32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36" t="s">
        <v>379</v>
      </c>
      <c r="B435" s="336"/>
      <c r="C435" s="336"/>
      <c r="D435" s="336"/>
      <c r="E435" s="336"/>
      <c r="F435" s="33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COUNTIF('A1 Exploitation'!F398:F438,"ok")</f>
        <v>0</v>
      </c>
      <c r="F439" s="283">
        <f>COUNTA('A1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26" t="s">
        <v>30</v>
      </c>
      <c r="B448" s="327" t="s">
        <v>31</v>
      </c>
      <c r="C448" s="327"/>
      <c r="D448" s="327" t="s">
        <v>46</v>
      </c>
      <c r="E448" s="329" t="s">
        <v>310</v>
      </c>
      <c r="F448" s="329" t="s">
        <v>360</v>
      </c>
      <c r="G448" s="127"/>
    </row>
    <row r="449" spans="1:6" x14ac:dyDescent="0.3">
      <c r="A449" s="326"/>
      <c r="B449" s="41" t="s">
        <v>34</v>
      </c>
      <c r="C449" s="41" t="s">
        <v>33</v>
      </c>
      <c r="D449" s="327"/>
      <c r="E449" s="329"/>
      <c r="F449" s="32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40" t="s">
        <v>379</v>
      </c>
      <c r="B471" s="341"/>
      <c r="C471" s="341"/>
      <c r="D471" s="341"/>
      <c r="E471" s="341"/>
      <c r="F471" s="34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42" t="s">
        <v>367</v>
      </c>
      <c r="B483" s="342"/>
      <c r="C483" s="342"/>
      <c r="D483" s="34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26" t="s">
        <v>30</v>
      </c>
      <c r="B485" s="327" t="s">
        <v>31</v>
      </c>
      <c r="C485" s="327"/>
      <c r="D485" s="327" t="s">
        <v>46</v>
      </c>
      <c r="E485" s="329" t="s">
        <v>310</v>
      </c>
      <c r="F485" s="329" t="s">
        <v>360</v>
      </c>
      <c r="G485" s="127"/>
    </row>
    <row r="486" spans="1:7" x14ac:dyDescent="0.3">
      <c r="A486" s="326"/>
      <c r="B486" s="41" t="s">
        <v>34</v>
      </c>
      <c r="C486" s="41" t="s">
        <v>33</v>
      </c>
      <c r="D486" s="327"/>
      <c r="E486" s="329"/>
      <c r="F486" s="32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26" t="s">
        <v>30</v>
      </c>
      <c r="B507" s="327" t="s">
        <v>31</v>
      </c>
      <c r="C507" s="327"/>
      <c r="D507" s="327" t="s">
        <v>46</v>
      </c>
      <c r="E507" s="329" t="s">
        <v>310</v>
      </c>
      <c r="F507" s="329" t="s">
        <v>360</v>
      </c>
      <c r="G507" s="127"/>
    </row>
    <row r="508" spans="1:7" x14ac:dyDescent="0.3">
      <c r="A508" s="326"/>
      <c r="B508" s="41" t="s">
        <v>34</v>
      </c>
      <c r="C508" s="41" t="s">
        <v>33</v>
      </c>
      <c r="D508" s="362"/>
      <c r="E508" s="329"/>
      <c r="F508" s="32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26" t="s">
        <v>30</v>
      </c>
      <c r="B518" s="327" t="s">
        <v>31</v>
      </c>
      <c r="C518" s="327"/>
      <c r="D518" s="327" t="s">
        <v>46</v>
      </c>
      <c r="E518" s="329" t="s">
        <v>310</v>
      </c>
      <c r="F518" s="329" t="s">
        <v>360</v>
      </c>
      <c r="G518" s="127"/>
    </row>
    <row r="519" spans="1:7" x14ac:dyDescent="0.3">
      <c r="A519" s="326"/>
      <c r="B519" s="41" t="s">
        <v>34</v>
      </c>
      <c r="C519" s="41" t="s">
        <v>33</v>
      </c>
      <c r="D519" s="362"/>
      <c r="E519" s="329"/>
      <c r="F519" s="32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26" t="s">
        <v>30</v>
      </c>
      <c r="B538" s="327" t="s">
        <v>31</v>
      </c>
      <c r="C538" s="327"/>
      <c r="D538" s="327" t="s">
        <v>46</v>
      </c>
      <c r="E538" s="329" t="s">
        <v>310</v>
      </c>
      <c r="F538" s="329" t="s">
        <v>360</v>
      </c>
      <c r="G538" s="127"/>
    </row>
    <row r="539" spans="1:7" x14ac:dyDescent="0.3">
      <c r="A539" s="326"/>
      <c r="B539" s="41" t="s">
        <v>34</v>
      </c>
      <c r="C539" s="41" t="s">
        <v>33</v>
      </c>
      <c r="D539" s="362"/>
      <c r="E539" s="329"/>
      <c r="F539" s="32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9"/>
      <c r="E1" s="319"/>
      <c r="F1" s="319"/>
      <c r="G1" s="319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1" t="str">
        <f>'A2 Exploitation'!A8:F8</f>
        <v>Houmet Souk</v>
      </c>
      <c r="B7" s="321"/>
      <c r="C7" s="321"/>
      <c r="D7" s="321"/>
      <c r="E7" s="321"/>
      <c r="F7" s="321"/>
      <c r="G7" s="125"/>
    </row>
    <row r="8" spans="1:7" s="12" customFormat="1" ht="24" x14ac:dyDescent="0.45">
      <c r="A8" s="14" t="s">
        <v>42</v>
      </c>
      <c r="B8" s="345">
        <f>'A2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'A2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'A2 Exploitation'!B11:F11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7">
        <f>D199</f>
        <v>0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5"/>
      <c r="E12" s="325"/>
      <c r="F12" s="325"/>
      <c r="G12" s="325"/>
    </row>
    <row r="13" spans="1:7" s="12" customFormat="1" ht="11.25" customHeight="1" x14ac:dyDescent="0.3">
      <c r="A13" s="326" t="s">
        <v>30</v>
      </c>
      <c r="B13" s="327" t="s">
        <v>31</v>
      </c>
      <c r="C13" s="327"/>
      <c r="D13" s="327" t="s">
        <v>46</v>
      </c>
      <c r="E13" s="327" t="s">
        <v>190</v>
      </c>
      <c r="F13" s="327" t="s">
        <v>191</v>
      </c>
      <c r="G13" s="112"/>
    </row>
    <row r="14" spans="1:7" s="12" customFormat="1" ht="12.75" customHeight="1" x14ac:dyDescent="0.3">
      <c r="A14" s="326"/>
      <c r="B14" s="34" t="s">
        <v>34</v>
      </c>
      <c r="C14" s="34" t="s">
        <v>33</v>
      </c>
      <c r="D14" s="327"/>
      <c r="E14" s="327"/>
      <c r="F14" s="327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1" t="s">
        <v>0</v>
      </c>
      <c r="B16" s="352"/>
      <c r="C16" s="352"/>
      <c r="D16" s="352"/>
      <c r="E16" s="352"/>
      <c r="F16" s="352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3" t="s">
        <v>36</v>
      </c>
      <c r="B22" s="354"/>
      <c r="C22" s="355"/>
      <c r="D22" s="250">
        <f>SUM(B17:C21)</f>
        <v>0</v>
      </c>
    </row>
    <row r="23" spans="1:7" x14ac:dyDescent="0.3">
      <c r="A23" s="348" t="s">
        <v>295</v>
      </c>
      <c r="B23" s="349"/>
      <c r="C23" s="350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6" t="s">
        <v>4</v>
      </c>
      <c r="B25" s="357"/>
      <c r="C25" s="357"/>
      <c r="D25" s="357"/>
      <c r="E25" s="357"/>
      <c r="F25" s="357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8" t="s">
        <v>36</v>
      </c>
      <c r="B33" s="349"/>
      <c r="C33" s="350"/>
      <c r="D33" s="248">
        <f>SUM(B26:C32)</f>
        <v>0</v>
      </c>
    </row>
    <row r="34" spans="1:7" x14ac:dyDescent="0.3">
      <c r="A34" s="348" t="s">
        <v>295</v>
      </c>
      <c r="B34" s="349"/>
      <c r="C34" s="350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6" t="s">
        <v>219</v>
      </c>
      <c r="B36" s="357"/>
      <c r="C36" s="357"/>
      <c r="D36" s="357"/>
      <c r="E36" s="357"/>
      <c r="F36" s="357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8" t="s">
        <v>36</v>
      </c>
      <c r="B42" s="349"/>
      <c r="C42" s="350"/>
      <c r="D42" s="248">
        <f>SUM(B37:C41)</f>
        <v>0</v>
      </c>
      <c r="E42" s="13"/>
      <c r="F42" s="13"/>
      <c r="G42" s="126"/>
    </row>
    <row r="43" spans="1:7" s="22" customFormat="1" x14ac:dyDescent="0.3">
      <c r="A43" s="348" t="s">
        <v>295</v>
      </c>
      <c r="B43" s="349"/>
      <c r="C43" s="350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8" t="s">
        <v>36</v>
      </c>
      <c r="B52" s="349"/>
      <c r="C52" s="350"/>
      <c r="D52" s="248">
        <f>SUM(B46:C51)</f>
        <v>0</v>
      </c>
    </row>
    <row r="53" spans="1:7" x14ac:dyDescent="0.3">
      <c r="A53" s="348" t="s">
        <v>295</v>
      </c>
      <c r="B53" s="349"/>
      <c r="C53" s="350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6" t="s">
        <v>8</v>
      </c>
      <c r="B55" s="357"/>
      <c r="C55" s="357"/>
      <c r="D55" s="357"/>
      <c r="E55" s="357"/>
      <c r="F55" s="357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8" t="s">
        <v>36</v>
      </c>
      <c r="B63" s="349"/>
      <c r="C63" s="350"/>
      <c r="D63" s="248">
        <f>SUM(B56:C62)</f>
        <v>0</v>
      </c>
    </row>
    <row r="64" spans="1:7" x14ac:dyDescent="0.3">
      <c r="A64" s="348" t="s">
        <v>295</v>
      </c>
      <c r="B64" s="349"/>
      <c r="C64" s="350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6" t="s">
        <v>130</v>
      </c>
      <c r="B66" s="357"/>
      <c r="C66" s="357"/>
      <c r="D66" s="357"/>
      <c r="E66" s="357"/>
      <c r="F66" s="357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8" t="s">
        <v>36</v>
      </c>
      <c r="B84" s="349"/>
      <c r="C84" s="350"/>
      <c r="D84" s="248">
        <f>SUM(B67:C83)</f>
        <v>0</v>
      </c>
    </row>
    <row r="85" spans="1:7" x14ac:dyDescent="0.3">
      <c r="A85" s="348" t="s">
        <v>295</v>
      </c>
      <c r="B85" s="349"/>
      <c r="C85" s="350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6" t="s">
        <v>211</v>
      </c>
      <c r="B87" s="357"/>
      <c r="C87" s="357"/>
      <c r="D87" s="357"/>
      <c r="E87" s="357"/>
      <c r="F87" s="357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8" t="s">
        <v>36</v>
      </c>
      <c r="B102" s="349"/>
      <c r="C102" s="350"/>
      <c r="D102" s="248">
        <f>SUM(B88:C101)</f>
        <v>0</v>
      </c>
    </row>
    <row r="103" spans="1:7" x14ac:dyDescent="0.3">
      <c r="A103" s="348" t="s">
        <v>295</v>
      </c>
      <c r="B103" s="349"/>
      <c r="C103" s="350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6" t="s">
        <v>212</v>
      </c>
      <c r="B106" s="357"/>
      <c r="C106" s="357"/>
      <c r="D106" s="357"/>
      <c r="E106" s="357"/>
      <c r="F106" s="357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8" t="s">
        <v>36</v>
      </c>
      <c r="B118" s="349"/>
      <c r="C118" s="350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48" t="s">
        <v>295</v>
      </c>
      <c r="B119" s="349"/>
      <c r="C119" s="350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6" t="s">
        <v>185</v>
      </c>
      <c r="B121" s="357"/>
      <c r="C121" s="357"/>
      <c r="D121" s="357"/>
      <c r="E121" s="357"/>
      <c r="F121" s="357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8" t="s">
        <v>36</v>
      </c>
      <c r="B133" s="349"/>
      <c r="C133" s="350"/>
      <c r="D133" s="248">
        <f>SUM(B122:C132)</f>
        <v>0</v>
      </c>
    </row>
    <row r="134" spans="1:7" x14ac:dyDescent="0.3">
      <c r="A134" s="348" t="s">
        <v>295</v>
      </c>
      <c r="B134" s="349"/>
      <c r="C134" s="350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6" t="s">
        <v>71</v>
      </c>
      <c r="B136" s="357"/>
      <c r="C136" s="357"/>
      <c r="D136" s="357"/>
      <c r="E136" s="357"/>
      <c r="F136" s="357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8" t="s">
        <v>36</v>
      </c>
      <c r="B149" s="349"/>
      <c r="C149" s="350"/>
      <c r="D149" s="248">
        <f>SUM(B137:C148)</f>
        <v>0</v>
      </c>
    </row>
    <row r="150" spans="1:7" x14ac:dyDescent="0.3">
      <c r="A150" s="348" t="s">
        <v>295</v>
      </c>
      <c r="B150" s="349"/>
      <c r="C150" s="350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6" t="s">
        <v>217</v>
      </c>
      <c r="B152" s="357"/>
      <c r="C152" s="357"/>
      <c r="D152" s="357"/>
      <c r="E152" s="357"/>
      <c r="F152" s="357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8" t="s">
        <v>36</v>
      </c>
      <c r="B161" s="354"/>
      <c r="C161" s="355"/>
      <c r="D161" s="250">
        <f>SUM(B153:C160)</f>
        <v>0</v>
      </c>
    </row>
    <row r="162" spans="1:7" x14ac:dyDescent="0.3">
      <c r="A162" s="348" t="s">
        <v>295</v>
      </c>
      <c r="B162" s="349"/>
      <c r="C162" s="350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6" t="s">
        <v>77</v>
      </c>
      <c r="B164" s="357"/>
      <c r="C164" s="357"/>
      <c r="D164" s="357"/>
      <c r="E164" s="357"/>
      <c r="F164" s="357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8" t="s">
        <v>36</v>
      </c>
      <c r="B169" s="349"/>
      <c r="C169" s="350"/>
      <c r="D169" s="248">
        <f>SUM(B165:C168)</f>
        <v>0</v>
      </c>
    </row>
    <row r="170" spans="1:7" x14ac:dyDescent="0.3">
      <c r="A170" s="348" t="s">
        <v>295</v>
      </c>
      <c r="B170" s="349"/>
      <c r="C170" s="350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60" t="s">
        <v>17</v>
      </c>
      <c r="B172" s="361"/>
      <c r="C172" s="361"/>
      <c r="D172" s="361"/>
      <c r="E172" s="361"/>
      <c r="F172" s="361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8" t="s">
        <v>36</v>
      </c>
      <c r="B177" s="349"/>
      <c r="C177" s="350"/>
      <c r="D177" s="248">
        <f>SUM(B173:C176)</f>
        <v>0</v>
      </c>
    </row>
    <row r="178" spans="1:7" x14ac:dyDescent="0.3">
      <c r="A178" s="348" t="s">
        <v>295</v>
      </c>
      <c r="B178" s="349"/>
      <c r="C178" s="350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6" t="s">
        <v>78</v>
      </c>
      <c r="B180" s="357"/>
      <c r="C180" s="357"/>
      <c r="D180" s="357"/>
      <c r="E180" s="357"/>
      <c r="F180" s="357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8" t="s">
        <v>36</v>
      </c>
      <c r="B186" s="349"/>
      <c r="C186" s="350"/>
      <c r="D186" s="248">
        <f>SUM(B181:C185)</f>
        <v>0</v>
      </c>
    </row>
    <row r="187" spans="1:7" x14ac:dyDescent="0.3">
      <c r="A187" s="348" t="s">
        <v>295</v>
      </c>
      <c r="B187" s="349"/>
      <c r="C187" s="350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6" t="s">
        <v>216</v>
      </c>
      <c r="B189" s="357"/>
      <c r="C189" s="357"/>
      <c r="D189" s="357"/>
      <c r="E189" s="357"/>
      <c r="F189" s="357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8" t="s">
        <v>36</v>
      </c>
      <c r="B194" s="349"/>
      <c r="C194" s="350"/>
      <c r="D194" s="54">
        <f>SUM(B190:C193)</f>
        <v>0</v>
      </c>
    </row>
    <row r="195" spans="1:6" x14ac:dyDescent="0.3">
      <c r="A195" s="348" t="s">
        <v>295</v>
      </c>
      <c r="B195" s="349"/>
      <c r="C195" s="350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5" t="e">
        <f>E197*100/F197</f>
        <v>#DIV/0!</v>
      </c>
      <c r="E197" s="286">
        <f>COUNTIF('A1 Technique'!F17:F193,"ok")</f>
        <v>0</v>
      </c>
      <c r="F197" s="287">
        <f>COUNTA('A1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9"/>
      <c r="E1" s="319"/>
      <c r="F1" s="319"/>
      <c r="G1" s="319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0" t="s">
        <v>179</v>
      </c>
      <c r="B7" s="320"/>
      <c r="C7" s="320"/>
      <c r="D7" s="320"/>
      <c r="E7" s="320"/>
      <c r="F7" s="320"/>
      <c r="G7" s="125"/>
    </row>
    <row r="8" spans="1:7" ht="29.25" x14ac:dyDescent="0.45">
      <c r="A8" s="321" t="str">
        <f>'Page de garde'!D18</f>
        <v>Houmet Souk</v>
      </c>
      <c r="B8" s="321"/>
      <c r="C8" s="321"/>
      <c r="D8" s="321"/>
      <c r="E8" s="321"/>
      <c r="F8" s="321"/>
      <c r="G8" s="125"/>
    </row>
    <row r="9" spans="1:7" ht="24" x14ac:dyDescent="0.45">
      <c r="A9" s="14" t="s">
        <v>42</v>
      </c>
      <c r="B9" s="322"/>
      <c r="C9" s="322"/>
      <c r="D9" s="322"/>
      <c r="E9" s="322"/>
      <c r="F9" s="322"/>
      <c r="G9" s="125"/>
    </row>
    <row r="10" spans="1:7" ht="24" x14ac:dyDescent="0.45">
      <c r="A10" s="15" t="s">
        <v>44</v>
      </c>
      <c r="B10" s="323"/>
      <c r="C10" s="323"/>
      <c r="D10" s="323"/>
      <c r="E10" s="323"/>
      <c r="F10" s="323"/>
      <c r="G10" s="125"/>
    </row>
    <row r="11" spans="1:7" ht="24" x14ac:dyDescent="0.45">
      <c r="A11" s="14" t="s">
        <v>43</v>
      </c>
      <c r="B11" s="318"/>
      <c r="C11" s="318"/>
      <c r="D11" s="318"/>
      <c r="E11" s="318"/>
      <c r="F11" s="318"/>
      <c r="G11" s="125"/>
    </row>
    <row r="12" spans="1:7" ht="24" x14ac:dyDescent="0.45">
      <c r="A12" s="14" t="s">
        <v>239</v>
      </c>
      <c r="B12" s="324">
        <f>D549</f>
        <v>0</v>
      </c>
      <c r="C12" s="324"/>
      <c r="D12" s="324"/>
      <c r="E12" s="324"/>
      <c r="F12" s="324"/>
      <c r="G12" s="125"/>
    </row>
    <row r="13" spans="1:7" ht="22.5" x14ac:dyDescent="0.45">
      <c r="D13" s="325"/>
      <c r="E13" s="325"/>
      <c r="F13" s="325"/>
      <c r="G13" s="325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6" t="s">
        <v>30</v>
      </c>
      <c r="B17" s="327" t="s">
        <v>31</v>
      </c>
      <c r="C17" s="327"/>
      <c r="D17" s="327" t="s">
        <v>46</v>
      </c>
      <c r="E17" s="329" t="s">
        <v>310</v>
      </c>
      <c r="F17" s="329" t="s">
        <v>358</v>
      </c>
    </row>
    <row r="18" spans="1:8" ht="16.5" customHeight="1" x14ac:dyDescent="0.3">
      <c r="A18" s="326"/>
      <c r="B18" s="41" t="s">
        <v>34</v>
      </c>
      <c r="C18" s="41" t="s">
        <v>33</v>
      </c>
      <c r="D18" s="327"/>
      <c r="E18" s="329"/>
      <c r="F18" s="32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30" t="s">
        <v>379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26" t="s">
        <v>30</v>
      </c>
      <c r="B50" s="327" t="s">
        <v>31</v>
      </c>
      <c r="C50" s="327"/>
      <c r="D50" s="327" t="s">
        <v>46</v>
      </c>
      <c r="E50" s="329" t="s">
        <v>310</v>
      </c>
      <c r="F50" s="329" t="s">
        <v>360</v>
      </c>
      <c r="G50" s="127"/>
    </row>
    <row r="51" spans="1:7" x14ac:dyDescent="0.3">
      <c r="A51" s="326"/>
      <c r="B51" s="41" t="s">
        <v>34</v>
      </c>
      <c r="C51" s="41" t="s">
        <v>33</v>
      </c>
      <c r="D51" s="327"/>
      <c r="E51" s="329"/>
      <c r="F51" s="32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30" t="s">
        <v>379</v>
      </c>
      <c r="B94" s="331"/>
      <c r="C94" s="331"/>
      <c r="D94" s="331"/>
      <c r="E94" s="331"/>
      <c r="F94" s="33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26" t="s">
        <v>30</v>
      </c>
      <c r="B107" s="327" t="s">
        <v>31</v>
      </c>
      <c r="C107" s="327"/>
      <c r="D107" s="327" t="s">
        <v>46</v>
      </c>
      <c r="E107" s="329" t="s">
        <v>310</v>
      </c>
      <c r="F107" s="329" t="s">
        <v>360</v>
      </c>
    </row>
    <row r="108" spans="1:7" x14ac:dyDescent="0.3">
      <c r="A108" s="326"/>
      <c r="B108" s="41" t="s">
        <v>34</v>
      </c>
      <c r="C108" s="41" t="s">
        <v>33</v>
      </c>
      <c r="D108" s="327"/>
      <c r="E108" s="329"/>
      <c r="F108" s="32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3" t="s">
        <v>379</v>
      </c>
      <c r="B148" s="334"/>
      <c r="C148" s="334"/>
      <c r="D148" s="33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26" t="s">
        <v>30</v>
      </c>
      <c r="B162" s="327" t="s">
        <v>31</v>
      </c>
      <c r="C162" s="327"/>
      <c r="D162" s="327" t="s">
        <v>46</v>
      </c>
      <c r="E162" s="329" t="s">
        <v>310</v>
      </c>
      <c r="F162" s="329" t="s">
        <v>360</v>
      </c>
      <c r="G162" s="127"/>
    </row>
    <row r="163" spans="1:7" x14ac:dyDescent="0.3">
      <c r="A163" s="326"/>
      <c r="B163" s="41" t="s">
        <v>34</v>
      </c>
      <c r="C163" s="41" t="s">
        <v>33</v>
      </c>
      <c r="D163" s="327"/>
      <c r="E163" s="329"/>
      <c r="F163" s="32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6" t="s">
        <v>379</v>
      </c>
      <c r="B195" s="336"/>
      <c r="C195" s="336"/>
      <c r="D195" s="336"/>
      <c r="E195" s="336"/>
      <c r="F195" s="33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26" t="s">
        <v>30</v>
      </c>
      <c r="B209" s="327" t="s">
        <v>31</v>
      </c>
      <c r="C209" s="327"/>
      <c r="D209" s="327" t="s">
        <v>46</v>
      </c>
      <c r="E209" s="329" t="s">
        <v>310</v>
      </c>
      <c r="F209" s="329" t="s">
        <v>360</v>
      </c>
      <c r="G209" s="127"/>
    </row>
    <row r="210" spans="1:7" x14ac:dyDescent="0.3">
      <c r="A210" s="326"/>
      <c r="B210" s="41" t="s">
        <v>34</v>
      </c>
      <c r="C210" s="41" t="s">
        <v>33</v>
      </c>
      <c r="D210" s="327"/>
      <c r="E210" s="329"/>
      <c r="F210" s="32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36" t="s">
        <v>379</v>
      </c>
      <c r="B256" s="336"/>
      <c r="C256" s="336"/>
      <c r="D256" s="336"/>
      <c r="E256" s="336"/>
      <c r="F256" s="33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26" t="s">
        <v>30</v>
      </c>
      <c r="B270" s="327" t="s">
        <v>31</v>
      </c>
      <c r="C270" s="327"/>
      <c r="D270" s="327" t="s">
        <v>46</v>
      </c>
      <c r="E270" s="329" t="s">
        <v>310</v>
      </c>
      <c r="F270" s="329" t="s">
        <v>360</v>
      </c>
      <c r="G270" s="214"/>
    </row>
    <row r="271" spans="1:7" s="16" customFormat="1" x14ac:dyDescent="0.3">
      <c r="A271" s="326"/>
      <c r="B271" s="41" t="s">
        <v>34</v>
      </c>
      <c r="C271" s="41" t="s">
        <v>33</v>
      </c>
      <c r="D271" s="327"/>
      <c r="E271" s="329"/>
      <c r="F271" s="32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7" t="s">
        <v>396</v>
      </c>
      <c r="B308" s="338"/>
      <c r="C308" s="338"/>
      <c r="D308" s="338"/>
      <c r="E308" s="338"/>
      <c r="F308" s="33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26" t="s">
        <v>30</v>
      </c>
      <c r="B322" s="327" t="s">
        <v>31</v>
      </c>
      <c r="C322" s="327"/>
      <c r="D322" s="327" t="s">
        <v>46</v>
      </c>
      <c r="E322" s="329" t="s">
        <v>310</v>
      </c>
      <c r="F322" s="329" t="s">
        <v>360</v>
      </c>
      <c r="G322" s="127"/>
    </row>
    <row r="323" spans="1:7" x14ac:dyDescent="0.3">
      <c r="A323" s="326"/>
      <c r="B323" s="41" t="s">
        <v>34</v>
      </c>
      <c r="C323" s="41" t="s">
        <v>33</v>
      </c>
      <c r="D323" s="327"/>
      <c r="E323" s="329"/>
      <c r="F323" s="32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7" t="s">
        <v>379</v>
      </c>
      <c r="B349" s="338"/>
      <c r="C349" s="338"/>
      <c r="D349" s="338"/>
      <c r="E349" s="338"/>
      <c r="F349" s="33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26" t="s">
        <v>30</v>
      </c>
      <c r="B362" s="327" t="s">
        <v>31</v>
      </c>
      <c r="C362" s="327"/>
      <c r="D362" s="327" t="s">
        <v>46</v>
      </c>
      <c r="E362" s="329" t="s">
        <v>310</v>
      </c>
      <c r="F362" s="329" t="s">
        <v>360</v>
      </c>
      <c r="G362" s="127"/>
    </row>
    <row r="363" spans="1:7" x14ac:dyDescent="0.3">
      <c r="A363" s="326"/>
      <c r="B363" s="41" t="s">
        <v>34</v>
      </c>
      <c r="C363" s="41" t="s">
        <v>33</v>
      </c>
      <c r="D363" s="327"/>
      <c r="E363" s="329"/>
      <c r="F363" s="32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36" t="s">
        <v>379</v>
      </c>
      <c r="B383" s="336"/>
      <c r="C383" s="336"/>
      <c r="D383" s="336"/>
      <c r="E383" s="336"/>
      <c r="F383" s="33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26" t="s">
        <v>30</v>
      </c>
      <c r="B395" s="327" t="s">
        <v>31</v>
      </c>
      <c r="C395" s="327"/>
      <c r="D395" s="327" t="s">
        <v>46</v>
      </c>
      <c r="E395" s="329" t="s">
        <v>310</v>
      </c>
      <c r="F395" s="329" t="s">
        <v>360</v>
      </c>
      <c r="G395" s="127"/>
    </row>
    <row r="396" spans="1:7" x14ac:dyDescent="0.3">
      <c r="A396" s="326"/>
      <c r="B396" s="41" t="s">
        <v>34</v>
      </c>
      <c r="C396" s="41" t="s">
        <v>33</v>
      </c>
      <c r="D396" s="327"/>
      <c r="E396" s="329"/>
      <c r="F396" s="32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36" t="s">
        <v>379</v>
      </c>
      <c r="B435" s="336"/>
      <c r="C435" s="336"/>
      <c r="D435" s="336"/>
      <c r="E435" s="336"/>
      <c r="F435" s="33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26" t="s">
        <v>30</v>
      </c>
      <c r="B448" s="327" t="s">
        <v>31</v>
      </c>
      <c r="C448" s="327"/>
      <c r="D448" s="327" t="s">
        <v>46</v>
      </c>
      <c r="E448" s="329" t="s">
        <v>310</v>
      </c>
      <c r="F448" s="329" t="s">
        <v>360</v>
      </c>
      <c r="G448" s="127"/>
    </row>
    <row r="449" spans="1:6" x14ac:dyDescent="0.3">
      <c r="A449" s="326"/>
      <c r="B449" s="41" t="s">
        <v>34</v>
      </c>
      <c r="C449" s="41" t="s">
        <v>33</v>
      </c>
      <c r="D449" s="327"/>
      <c r="E449" s="329"/>
      <c r="F449" s="32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40" t="s">
        <v>379</v>
      </c>
      <c r="B471" s="341"/>
      <c r="C471" s="341"/>
      <c r="D471" s="341"/>
      <c r="E471" s="341"/>
      <c r="F471" s="34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42" t="s">
        <v>367</v>
      </c>
      <c r="B483" s="342"/>
      <c r="C483" s="342"/>
      <c r="D483" s="34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26" t="s">
        <v>30</v>
      </c>
      <c r="B485" s="327" t="s">
        <v>31</v>
      </c>
      <c r="C485" s="327"/>
      <c r="D485" s="327" t="s">
        <v>46</v>
      </c>
      <c r="E485" s="329" t="s">
        <v>310</v>
      </c>
      <c r="F485" s="329" t="s">
        <v>360</v>
      </c>
      <c r="G485" s="127"/>
    </row>
    <row r="486" spans="1:7" x14ac:dyDescent="0.3">
      <c r="A486" s="326"/>
      <c r="B486" s="41" t="s">
        <v>34</v>
      </c>
      <c r="C486" s="41" t="s">
        <v>33</v>
      </c>
      <c r="D486" s="327"/>
      <c r="E486" s="329"/>
      <c r="F486" s="32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26" t="s">
        <v>30</v>
      </c>
      <c r="B507" s="327" t="s">
        <v>31</v>
      </c>
      <c r="C507" s="327"/>
      <c r="D507" s="327" t="s">
        <v>46</v>
      </c>
      <c r="E507" s="329" t="s">
        <v>310</v>
      </c>
      <c r="F507" s="329" t="s">
        <v>360</v>
      </c>
      <c r="G507" s="127"/>
    </row>
    <row r="508" spans="1:7" x14ac:dyDescent="0.3">
      <c r="A508" s="326"/>
      <c r="B508" s="41" t="s">
        <v>34</v>
      </c>
      <c r="C508" s="41" t="s">
        <v>33</v>
      </c>
      <c r="D508" s="327"/>
      <c r="E508" s="329"/>
      <c r="F508" s="32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26" t="s">
        <v>30</v>
      </c>
      <c r="B518" s="327" t="s">
        <v>31</v>
      </c>
      <c r="C518" s="327"/>
      <c r="D518" s="327" t="s">
        <v>46</v>
      </c>
      <c r="E518" s="329" t="s">
        <v>310</v>
      </c>
      <c r="F518" s="329" t="s">
        <v>360</v>
      </c>
      <c r="G518" s="127"/>
    </row>
    <row r="519" spans="1:7" x14ac:dyDescent="0.3">
      <c r="A519" s="326"/>
      <c r="B519" s="41" t="s">
        <v>34</v>
      </c>
      <c r="C519" s="41" t="s">
        <v>33</v>
      </c>
      <c r="D519" s="327"/>
      <c r="E519" s="329"/>
      <c r="F519" s="32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26" t="s">
        <v>30</v>
      </c>
      <c r="B538" s="327" t="s">
        <v>31</v>
      </c>
      <c r="C538" s="327"/>
      <c r="D538" s="327" t="s">
        <v>46</v>
      </c>
      <c r="E538" s="329" t="s">
        <v>310</v>
      </c>
      <c r="F538" s="329" t="s">
        <v>360</v>
      </c>
      <c r="G538" s="127"/>
    </row>
    <row r="539" spans="1:7" x14ac:dyDescent="0.3">
      <c r="A539" s="326"/>
      <c r="B539" s="41" t="s">
        <v>34</v>
      </c>
      <c r="C539" s="41" t="s">
        <v>33</v>
      </c>
      <c r="D539" s="327"/>
      <c r="E539" s="329"/>
      <c r="F539" s="32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9"/>
      <c r="E1" s="319"/>
      <c r="F1" s="319"/>
      <c r="G1" s="319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1" t="str">
        <f>'A3 Exploitation'!A8:F8</f>
        <v>Houmet Souk</v>
      </c>
      <c r="B7" s="321"/>
      <c r="C7" s="321"/>
      <c r="D7" s="321"/>
      <c r="E7" s="321"/>
      <c r="F7" s="321"/>
      <c r="G7" s="125"/>
    </row>
    <row r="8" spans="1:7" s="12" customFormat="1" ht="24" x14ac:dyDescent="0.45">
      <c r="A8" s="14" t="s">
        <v>42</v>
      </c>
      <c r="B8" s="345">
        <f>'A3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'A3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'A3 Exploitation'!B11:F11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7">
        <f>D199</f>
        <v>0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5"/>
      <c r="E12" s="325"/>
      <c r="F12" s="325"/>
      <c r="G12" s="325"/>
    </row>
    <row r="13" spans="1:7" s="12" customFormat="1" ht="11.25" customHeight="1" x14ac:dyDescent="0.3">
      <c r="A13" s="326" t="s">
        <v>30</v>
      </c>
      <c r="B13" s="327" t="s">
        <v>31</v>
      </c>
      <c r="C13" s="327"/>
      <c r="D13" s="327" t="s">
        <v>46</v>
      </c>
      <c r="E13" s="327" t="s">
        <v>190</v>
      </c>
      <c r="F13" s="327" t="s">
        <v>191</v>
      </c>
      <c r="G13" s="112"/>
    </row>
    <row r="14" spans="1:7" s="12" customFormat="1" ht="12.75" customHeight="1" x14ac:dyDescent="0.3">
      <c r="A14" s="326"/>
      <c r="B14" s="34" t="s">
        <v>34</v>
      </c>
      <c r="C14" s="34" t="s">
        <v>33</v>
      </c>
      <c r="D14" s="327"/>
      <c r="E14" s="327"/>
      <c r="F14" s="327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1" t="s">
        <v>0</v>
      </c>
      <c r="B16" s="352"/>
      <c r="C16" s="352"/>
      <c r="D16" s="352"/>
      <c r="E16" s="352"/>
      <c r="F16" s="352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3" t="s">
        <v>36</v>
      </c>
      <c r="B22" s="354"/>
      <c r="C22" s="355"/>
      <c r="D22" s="92">
        <f>SUM(B17:C21)</f>
        <v>0</v>
      </c>
    </row>
    <row r="23" spans="1:7" x14ac:dyDescent="0.3">
      <c r="A23" s="348" t="s">
        <v>295</v>
      </c>
      <c r="B23" s="349"/>
      <c r="C23" s="350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6" t="s">
        <v>4</v>
      </c>
      <c r="B25" s="357"/>
      <c r="C25" s="357"/>
      <c r="D25" s="357"/>
      <c r="E25" s="357"/>
      <c r="F25" s="357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8" t="s">
        <v>36</v>
      </c>
      <c r="B33" s="349"/>
      <c r="C33" s="350"/>
      <c r="D33" s="91">
        <f>SUM(B26:C32)</f>
        <v>0</v>
      </c>
    </row>
    <row r="34" spans="1:7" x14ac:dyDescent="0.3">
      <c r="A34" s="348" t="s">
        <v>295</v>
      </c>
      <c r="B34" s="349"/>
      <c r="C34" s="350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6" t="s">
        <v>219</v>
      </c>
      <c r="B36" s="357"/>
      <c r="C36" s="357"/>
      <c r="D36" s="357"/>
      <c r="E36" s="357"/>
      <c r="F36" s="357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8" t="s">
        <v>36</v>
      </c>
      <c r="B42" s="349"/>
      <c r="C42" s="350"/>
      <c r="D42" s="91">
        <f>SUM(B37:C41)</f>
        <v>0</v>
      </c>
      <c r="E42" s="13"/>
      <c r="F42" s="13"/>
      <c r="G42" s="126"/>
    </row>
    <row r="43" spans="1:7" s="22" customFormat="1" x14ac:dyDescent="0.3">
      <c r="A43" s="348" t="s">
        <v>295</v>
      </c>
      <c r="B43" s="349"/>
      <c r="C43" s="350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8" t="s">
        <v>36</v>
      </c>
      <c r="B52" s="349"/>
      <c r="C52" s="350"/>
      <c r="D52" s="91">
        <f>SUM(B46:C51)</f>
        <v>0</v>
      </c>
    </row>
    <row r="53" spans="1:7" x14ac:dyDescent="0.3">
      <c r="A53" s="348" t="s">
        <v>295</v>
      </c>
      <c r="B53" s="349"/>
      <c r="C53" s="350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6" t="s">
        <v>8</v>
      </c>
      <c r="B55" s="357"/>
      <c r="C55" s="357"/>
      <c r="D55" s="357"/>
      <c r="E55" s="357"/>
      <c r="F55" s="357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8" t="s">
        <v>36</v>
      </c>
      <c r="B63" s="349"/>
      <c r="C63" s="350"/>
      <c r="D63" s="91">
        <f>SUM(B56:C62)</f>
        <v>0</v>
      </c>
    </row>
    <row r="64" spans="1:7" x14ac:dyDescent="0.3">
      <c r="A64" s="348" t="s">
        <v>295</v>
      </c>
      <c r="B64" s="349"/>
      <c r="C64" s="350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6" t="s">
        <v>130</v>
      </c>
      <c r="B66" s="357"/>
      <c r="C66" s="357"/>
      <c r="D66" s="357"/>
      <c r="E66" s="357"/>
      <c r="F66" s="357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8" t="s">
        <v>36</v>
      </c>
      <c r="B84" s="349"/>
      <c r="C84" s="350"/>
      <c r="D84" s="91">
        <f>SUM(B67:C83)</f>
        <v>0</v>
      </c>
    </row>
    <row r="85" spans="1:7" x14ac:dyDescent="0.3">
      <c r="A85" s="348" t="s">
        <v>295</v>
      </c>
      <c r="B85" s="349"/>
      <c r="C85" s="350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6" t="s">
        <v>211</v>
      </c>
      <c r="B87" s="357"/>
      <c r="C87" s="357"/>
      <c r="D87" s="357"/>
      <c r="E87" s="357"/>
      <c r="F87" s="357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8" t="s">
        <v>36</v>
      </c>
      <c r="B102" s="349"/>
      <c r="C102" s="350"/>
      <c r="D102" s="91">
        <f>SUM(B88:C101)</f>
        <v>0</v>
      </c>
    </row>
    <row r="103" spans="1:7" x14ac:dyDescent="0.3">
      <c r="A103" s="348" t="s">
        <v>295</v>
      </c>
      <c r="B103" s="349"/>
      <c r="C103" s="350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6" t="s">
        <v>212</v>
      </c>
      <c r="B106" s="357"/>
      <c r="C106" s="357"/>
      <c r="D106" s="357"/>
      <c r="E106" s="357"/>
      <c r="F106" s="357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8" t="s">
        <v>36</v>
      </c>
      <c r="B118" s="349"/>
      <c r="C118" s="350"/>
      <c r="D118" s="91">
        <f>SUM(B107:C117)</f>
        <v>0</v>
      </c>
      <c r="E118" s="13"/>
      <c r="F118" s="13"/>
      <c r="G118" s="126"/>
    </row>
    <row r="119" spans="1:7" s="22" customFormat="1" x14ac:dyDescent="0.3">
      <c r="A119" s="348" t="s">
        <v>295</v>
      </c>
      <c r="B119" s="349"/>
      <c r="C119" s="350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6" t="s">
        <v>185</v>
      </c>
      <c r="B121" s="357"/>
      <c r="C121" s="357"/>
      <c r="D121" s="357"/>
      <c r="E121" s="357"/>
      <c r="F121" s="357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8" t="s">
        <v>36</v>
      </c>
      <c r="B133" s="349"/>
      <c r="C133" s="350"/>
      <c r="D133" s="91">
        <f>SUM(B122:C132)</f>
        <v>0</v>
      </c>
    </row>
    <row r="134" spans="1:7" x14ac:dyDescent="0.3">
      <c r="A134" s="348" t="s">
        <v>295</v>
      </c>
      <c r="B134" s="349"/>
      <c r="C134" s="350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6" t="s">
        <v>71</v>
      </c>
      <c r="B136" s="357"/>
      <c r="C136" s="357"/>
      <c r="D136" s="357"/>
      <c r="E136" s="357"/>
      <c r="F136" s="357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8" t="s">
        <v>36</v>
      </c>
      <c r="B149" s="349"/>
      <c r="C149" s="350"/>
      <c r="D149" s="91">
        <f>SUM(B137:C148)</f>
        <v>0</v>
      </c>
    </row>
    <row r="150" spans="1:7" x14ac:dyDescent="0.3">
      <c r="A150" s="348" t="s">
        <v>295</v>
      </c>
      <c r="B150" s="349"/>
      <c r="C150" s="350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6" t="s">
        <v>217</v>
      </c>
      <c r="B152" s="357"/>
      <c r="C152" s="357"/>
      <c r="D152" s="357"/>
      <c r="E152" s="357"/>
      <c r="F152" s="357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8" t="s">
        <v>36</v>
      </c>
      <c r="B161" s="354"/>
      <c r="C161" s="355"/>
      <c r="D161" s="92">
        <f>SUM(B153:C160)</f>
        <v>0</v>
      </c>
    </row>
    <row r="162" spans="1:7" x14ac:dyDescent="0.3">
      <c r="A162" s="348" t="s">
        <v>295</v>
      </c>
      <c r="B162" s="349"/>
      <c r="C162" s="350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6" t="s">
        <v>77</v>
      </c>
      <c r="B164" s="357"/>
      <c r="C164" s="357"/>
      <c r="D164" s="357"/>
      <c r="E164" s="357"/>
      <c r="F164" s="357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8" t="s">
        <v>36</v>
      </c>
      <c r="B169" s="349"/>
      <c r="C169" s="350"/>
      <c r="D169" s="91">
        <f>SUM(B165:C168)</f>
        <v>0</v>
      </c>
    </row>
    <row r="170" spans="1:7" x14ac:dyDescent="0.3">
      <c r="A170" s="348" t="s">
        <v>295</v>
      </c>
      <c r="B170" s="349"/>
      <c r="C170" s="350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60" t="s">
        <v>17</v>
      </c>
      <c r="B172" s="361"/>
      <c r="C172" s="361"/>
      <c r="D172" s="361"/>
      <c r="E172" s="361"/>
      <c r="F172" s="361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8" t="s">
        <v>36</v>
      </c>
      <c r="B177" s="349"/>
      <c r="C177" s="350"/>
      <c r="D177" s="91">
        <f>SUM(B173:C176)</f>
        <v>0</v>
      </c>
    </row>
    <row r="178" spans="1:7" x14ac:dyDescent="0.3">
      <c r="A178" s="348" t="s">
        <v>295</v>
      </c>
      <c r="B178" s="349"/>
      <c r="C178" s="350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6" t="s">
        <v>78</v>
      </c>
      <c r="B180" s="357"/>
      <c r="C180" s="357"/>
      <c r="D180" s="357"/>
      <c r="E180" s="357"/>
      <c r="F180" s="357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8" t="s">
        <v>36</v>
      </c>
      <c r="B186" s="349"/>
      <c r="C186" s="350"/>
      <c r="D186" s="91">
        <f>SUM(B181:C185)</f>
        <v>0</v>
      </c>
    </row>
    <row r="187" spans="1:7" x14ac:dyDescent="0.3">
      <c r="A187" s="348" t="s">
        <v>295</v>
      </c>
      <c r="B187" s="349"/>
      <c r="C187" s="350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6" t="s">
        <v>216</v>
      </c>
      <c r="B189" s="357"/>
      <c r="C189" s="357"/>
      <c r="D189" s="357"/>
      <c r="E189" s="357"/>
      <c r="F189" s="357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8" t="s">
        <v>36</v>
      </c>
      <c r="B194" s="349"/>
      <c r="C194" s="350"/>
      <c r="D194" s="54">
        <f>SUM(B190:C193)</f>
        <v>0</v>
      </c>
    </row>
    <row r="195" spans="1:6" x14ac:dyDescent="0.3">
      <c r="A195" s="348" t="s">
        <v>295</v>
      </c>
      <c r="B195" s="349"/>
      <c r="C195" s="350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5" t="e">
        <f>E197*100/F197</f>
        <v>#DIV/0!</v>
      </c>
      <c r="E197" s="286">
        <f>COUNTIF('A2 Technique'!F17:F193,"ok")</f>
        <v>0</v>
      </c>
      <c r="F197" s="287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9"/>
      <c r="E1" s="319"/>
      <c r="F1" s="319"/>
      <c r="G1" s="319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20" t="s">
        <v>179</v>
      </c>
      <c r="B7" s="320"/>
      <c r="C7" s="320"/>
      <c r="D7" s="320"/>
      <c r="E7" s="320"/>
      <c r="F7" s="320"/>
      <c r="G7" s="125"/>
    </row>
    <row r="8" spans="1:7" ht="29.25" x14ac:dyDescent="0.45">
      <c r="A8" s="321" t="str">
        <f>'Page de garde'!D18</f>
        <v>Houmet Souk</v>
      </c>
      <c r="B8" s="321"/>
      <c r="C8" s="321"/>
      <c r="D8" s="321"/>
      <c r="E8" s="321"/>
      <c r="F8" s="321"/>
      <c r="G8" s="125"/>
    </row>
    <row r="9" spans="1:7" ht="24" x14ac:dyDescent="0.45">
      <c r="A9" s="14" t="s">
        <v>42</v>
      </c>
      <c r="B9" s="322"/>
      <c r="C9" s="322"/>
      <c r="D9" s="322"/>
      <c r="E9" s="322"/>
      <c r="F9" s="322"/>
      <c r="G9" s="125"/>
    </row>
    <row r="10" spans="1:7" ht="24" x14ac:dyDescent="0.45">
      <c r="A10" s="15" t="s">
        <v>44</v>
      </c>
      <c r="B10" s="323"/>
      <c r="C10" s="323"/>
      <c r="D10" s="323"/>
      <c r="E10" s="323"/>
      <c r="F10" s="323"/>
      <c r="G10" s="125"/>
    </row>
    <row r="11" spans="1:7" ht="24" x14ac:dyDescent="0.45">
      <c r="A11" s="14" t="s">
        <v>43</v>
      </c>
      <c r="B11" s="318"/>
      <c r="C11" s="318"/>
      <c r="D11" s="318"/>
      <c r="E11" s="318"/>
      <c r="F11" s="318"/>
      <c r="G11" s="125"/>
    </row>
    <row r="12" spans="1:7" ht="24" x14ac:dyDescent="0.45">
      <c r="A12" s="14" t="s">
        <v>239</v>
      </c>
      <c r="B12" s="324">
        <f>D549</f>
        <v>0</v>
      </c>
      <c r="C12" s="324"/>
      <c r="D12" s="324"/>
      <c r="E12" s="324"/>
      <c r="F12" s="324"/>
      <c r="G12" s="125"/>
    </row>
    <row r="13" spans="1:7" ht="22.5" x14ac:dyDescent="0.45">
      <c r="D13" s="325"/>
      <c r="E13" s="325"/>
      <c r="F13" s="325"/>
      <c r="G13" s="325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6" t="s">
        <v>30</v>
      </c>
      <c r="B17" s="327" t="s">
        <v>31</v>
      </c>
      <c r="C17" s="327"/>
      <c r="D17" s="327" t="s">
        <v>46</v>
      </c>
      <c r="E17" s="329" t="s">
        <v>310</v>
      </c>
      <c r="F17" s="329" t="s">
        <v>358</v>
      </c>
    </row>
    <row r="18" spans="1:8" ht="16.5" customHeight="1" x14ac:dyDescent="0.3">
      <c r="A18" s="326"/>
      <c r="B18" s="41" t="s">
        <v>34</v>
      </c>
      <c r="C18" s="41" t="s">
        <v>33</v>
      </c>
      <c r="D18" s="327"/>
      <c r="E18" s="329"/>
      <c r="F18" s="329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30" t="s">
        <v>379</v>
      </c>
      <c r="B38" s="331"/>
      <c r="C38" s="331"/>
      <c r="D38" s="331"/>
      <c r="E38" s="331"/>
      <c r="F38" s="33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6" t="s">
        <v>30</v>
      </c>
      <c r="B50" s="327" t="s">
        <v>31</v>
      </c>
      <c r="C50" s="327"/>
      <c r="D50" s="327" t="s">
        <v>46</v>
      </c>
      <c r="E50" s="329" t="s">
        <v>310</v>
      </c>
      <c r="F50" s="329" t="s">
        <v>360</v>
      </c>
      <c r="G50" s="127"/>
    </row>
    <row r="51" spans="1:7" ht="16.5" customHeight="1" x14ac:dyDescent="0.3">
      <c r="A51" s="326"/>
      <c r="B51" s="41" t="s">
        <v>34</v>
      </c>
      <c r="C51" s="41" t="s">
        <v>33</v>
      </c>
      <c r="D51" s="327"/>
      <c r="E51" s="329"/>
      <c r="F51" s="329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30" t="s">
        <v>379</v>
      </c>
      <c r="B94" s="331"/>
      <c r="C94" s="331"/>
      <c r="D94" s="331"/>
      <c r="E94" s="331"/>
      <c r="F94" s="33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6" t="s">
        <v>30</v>
      </c>
      <c r="B107" s="327" t="s">
        <v>31</v>
      </c>
      <c r="C107" s="327"/>
      <c r="D107" s="327" t="s">
        <v>46</v>
      </c>
      <c r="E107" s="329" t="s">
        <v>310</v>
      </c>
      <c r="F107" s="329" t="s">
        <v>360</v>
      </c>
    </row>
    <row r="108" spans="1:7" ht="16.5" customHeight="1" x14ac:dyDescent="0.3">
      <c r="A108" s="326"/>
      <c r="B108" s="41" t="s">
        <v>34</v>
      </c>
      <c r="C108" s="41" t="s">
        <v>33</v>
      </c>
      <c r="D108" s="327"/>
      <c r="E108" s="329"/>
      <c r="F108" s="329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33" t="s">
        <v>379</v>
      </c>
      <c r="B148" s="334"/>
      <c r="C148" s="334"/>
      <c r="D148" s="33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6" t="s">
        <v>30</v>
      </c>
      <c r="B162" s="327" t="s">
        <v>31</v>
      </c>
      <c r="C162" s="327"/>
      <c r="D162" s="327" t="s">
        <v>46</v>
      </c>
      <c r="E162" s="329" t="s">
        <v>310</v>
      </c>
      <c r="F162" s="329" t="s">
        <v>360</v>
      </c>
      <c r="G162" s="127"/>
    </row>
    <row r="163" spans="1:7" ht="16.5" customHeight="1" x14ac:dyDescent="0.3">
      <c r="A163" s="326"/>
      <c r="B163" s="41" t="s">
        <v>34</v>
      </c>
      <c r="C163" s="41" t="s">
        <v>33</v>
      </c>
      <c r="D163" s="327"/>
      <c r="E163" s="329"/>
      <c r="F163" s="329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6" t="s">
        <v>379</v>
      </c>
      <c r="B195" s="336"/>
      <c r="C195" s="336"/>
      <c r="D195" s="336"/>
      <c r="E195" s="336"/>
      <c r="F195" s="33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6" t="s">
        <v>30</v>
      </c>
      <c r="B209" s="327" t="s">
        <v>31</v>
      </c>
      <c r="C209" s="327"/>
      <c r="D209" s="327" t="s">
        <v>46</v>
      </c>
      <c r="E209" s="329" t="s">
        <v>310</v>
      </c>
      <c r="F209" s="329" t="s">
        <v>360</v>
      </c>
      <c r="G209" s="127"/>
    </row>
    <row r="210" spans="1:7" ht="16.5" customHeight="1" x14ac:dyDescent="0.3">
      <c r="A210" s="326"/>
      <c r="B210" s="41" t="s">
        <v>34</v>
      </c>
      <c r="C210" s="41" t="s">
        <v>33</v>
      </c>
      <c r="D210" s="327"/>
      <c r="E210" s="329"/>
      <c r="F210" s="329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36" t="s">
        <v>379</v>
      </c>
      <c r="B256" s="336"/>
      <c r="C256" s="336"/>
      <c r="D256" s="336"/>
      <c r="E256" s="336"/>
      <c r="F256" s="33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6" t="s">
        <v>30</v>
      </c>
      <c r="B270" s="327" t="s">
        <v>31</v>
      </c>
      <c r="C270" s="327"/>
      <c r="D270" s="327" t="s">
        <v>46</v>
      </c>
      <c r="E270" s="329" t="s">
        <v>310</v>
      </c>
      <c r="F270" s="329" t="s">
        <v>360</v>
      </c>
      <c r="G270" s="214"/>
    </row>
    <row r="271" spans="1:7" s="16" customFormat="1" ht="16.5" customHeight="1" x14ac:dyDescent="0.3">
      <c r="A271" s="326"/>
      <c r="B271" s="41" t="s">
        <v>34</v>
      </c>
      <c r="C271" s="41" t="s">
        <v>33</v>
      </c>
      <c r="D271" s="327"/>
      <c r="E271" s="329"/>
      <c r="F271" s="329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7" t="s">
        <v>396</v>
      </c>
      <c r="B308" s="338"/>
      <c r="C308" s="338"/>
      <c r="D308" s="338"/>
      <c r="E308" s="338"/>
      <c r="F308" s="33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6" t="s">
        <v>30</v>
      </c>
      <c r="B322" s="327" t="s">
        <v>31</v>
      </c>
      <c r="C322" s="327"/>
      <c r="D322" s="327" t="s">
        <v>46</v>
      </c>
      <c r="E322" s="329" t="s">
        <v>310</v>
      </c>
      <c r="F322" s="329" t="s">
        <v>360</v>
      </c>
      <c r="G322" s="127"/>
    </row>
    <row r="323" spans="1:7" ht="16.5" customHeight="1" x14ac:dyDescent="0.3">
      <c r="A323" s="326"/>
      <c r="B323" s="41" t="s">
        <v>34</v>
      </c>
      <c r="C323" s="41" t="s">
        <v>33</v>
      </c>
      <c r="D323" s="327"/>
      <c r="E323" s="329"/>
      <c r="F323" s="329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7" t="s">
        <v>379</v>
      </c>
      <c r="B349" s="338"/>
      <c r="C349" s="338"/>
      <c r="D349" s="338"/>
      <c r="E349" s="338"/>
      <c r="F349" s="33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6" t="s">
        <v>30</v>
      </c>
      <c r="B362" s="327" t="s">
        <v>31</v>
      </c>
      <c r="C362" s="327"/>
      <c r="D362" s="327" t="s">
        <v>46</v>
      </c>
      <c r="E362" s="329" t="s">
        <v>310</v>
      </c>
      <c r="F362" s="329" t="s">
        <v>360</v>
      </c>
      <c r="G362" s="127"/>
    </row>
    <row r="363" spans="1:7" ht="16.5" customHeight="1" x14ac:dyDescent="0.3">
      <c r="A363" s="326"/>
      <c r="B363" s="41" t="s">
        <v>34</v>
      </c>
      <c r="C363" s="41" t="s">
        <v>33</v>
      </c>
      <c r="D363" s="327"/>
      <c r="E363" s="329"/>
      <c r="F363" s="329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36" t="s">
        <v>379</v>
      </c>
      <c r="B383" s="336"/>
      <c r="C383" s="336"/>
      <c r="D383" s="336"/>
      <c r="E383" s="336"/>
      <c r="F383" s="33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6" t="s">
        <v>30</v>
      </c>
      <c r="B395" s="327" t="s">
        <v>31</v>
      </c>
      <c r="C395" s="327"/>
      <c r="D395" s="327" t="s">
        <v>46</v>
      </c>
      <c r="E395" s="329" t="s">
        <v>310</v>
      </c>
      <c r="F395" s="329" t="s">
        <v>360</v>
      </c>
      <c r="G395" s="127"/>
    </row>
    <row r="396" spans="1:7" ht="16.5" customHeight="1" x14ac:dyDescent="0.3">
      <c r="A396" s="326"/>
      <c r="B396" s="41" t="s">
        <v>34</v>
      </c>
      <c r="C396" s="41" t="s">
        <v>33</v>
      </c>
      <c r="D396" s="327"/>
      <c r="E396" s="329"/>
      <c r="F396" s="329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36" t="s">
        <v>379</v>
      </c>
      <c r="B435" s="336"/>
      <c r="C435" s="336"/>
      <c r="D435" s="336"/>
      <c r="E435" s="336"/>
      <c r="F435" s="33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6" t="s">
        <v>30</v>
      </c>
      <c r="B448" s="327" t="s">
        <v>31</v>
      </c>
      <c r="C448" s="327"/>
      <c r="D448" s="327" t="s">
        <v>46</v>
      </c>
      <c r="E448" s="329" t="s">
        <v>310</v>
      </c>
      <c r="F448" s="329" t="s">
        <v>360</v>
      </c>
      <c r="G448" s="127"/>
    </row>
    <row r="449" spans="1:6" ht="16.5" customHeight="1" x14ac:dyDescent="0.3">
      <c r="A449" s="326"/>
      <c r="B449" s="41" t="s">
        <v>34</v>
      </c>
      <c r="C449" s="41" t="s">
        <v>33</v>
      </c>
      <c r="D449" s="327"/>
      <c r="E449" s="329"/>
      <c r="F449" s="329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40" t="s">
        <v>379</v>
      </c>
      <c r="B471" s="341"/>
      <c r="C471" s="341"/>
      <c r="D471" s="341"/>
      <c r="E471" s="341"/>
      <c r="F471" s="341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42" t="s">
        <v>367</v>
      </c>
      <c r="B483" s="342"/>
      <c r="C483" s="342"/>
      <c r="D483" s="342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6" t="s">
        <v>30</v>
      </c>
      <c r="B485" s="327" t="s">
        <v>31</v>
      </c>
      <c r="C485" s="327"/>
      <c r="D485" s="327" t="s">
        <v>46</v>
      </c>
      <c r="E485" s="329" t="s">
        <v>310</v>
      </c>
      <c r="F485" s="329" t="s">
        <v>360</v>
      </c>
      <c r="G485" s="127"/>
    </row>
    <row r="486" spans="1:7" ht="16.5" customHeight="1" x14ac:dyDescent="0.3">
      <c r="A486" s="326"/>
      <c r="B486" s="41" t="s">
        <v>34</v>
      </c>
      <c r="C486" s="41" t="s">
        <v>33</v>
      </c>
      <c r="D486" s="327"/>
      <c r="E486" s="329"/>
      <c r="F486" s="329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6" t="s">
        <v>30</v>
      </c>
      <c r="B507" s="327" t="s">
        <v>31</v>
      </c>
      <c r="C507" s="327"/>
      <c r="D507" s="327" t="s">
        <v>46</v>
      </c>
      <c r="E507" s="329" t="s">
        <v>310</v>
      </c>
      <c r="F507" s="329" t="s">
        <v>360</v>
      </c>
      <c r="G507" s="127"/>
    </row>
    <row r="508" spans="1:7" ht="16.5" customHeight="1" x14ac:dyDescent="0.3">
      <c r="A508" s="326"/>
      <c r="B508" s="41" t="s">
        <v>34</v>
      </c>
      <c r="C508" s="41" t="s">
        <v>33</v>
      </c>
      <c r="D508" s="327"/>
      <c r="E508" s="329"/>
      <c r="F508" s="329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6" t="s">
        <v>30</v>
      </c>
      <c r="B518" s="327" t="s">
        <v>31</v>
      </c>
      <c r="C518" s="327"/>
      <c r="D518" s="327" t="s">
        <v>46</v>
      </c>
      <c r="E518" s="329" t="s">
        <v>310</v>
      </c>
      <c r="F518" s="329" t="s">
        <v>360</v>
      </c>
      <c r="G518" s="127"/>
    </row>
    <row r="519" spans="1:7" ht="16.5" customHeight="1" x14ac:dyDescent="0.3">
      <c r="A519" s="326"/>
      <c r="B519" s="41" t="s">
        <v>34</v>
      </c>
      <c r="C519" s="41" t="s">
        <v>33</v>
      </c>
      <c r="D519" s="327"/>
      <c r="E519" s="329"/>
      <c r="F519" s="329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6" t="s">
        <v>30</v>
      </c>
      <c r="B538" s="327" t="s">
        <v>31</v>
      </c>
      <c r="C538" s="327"/>
      <c r="D538" s="327" t="s">
        <v>46</v>
      </c>
      <c r="E538" s="329" t="s">
        <v>310</v>
      </c>
      <c r="F538" s="329" t="s">
        <v>360</v>
      </c>
      <c r="G538" s="127"/>
    </row>
    <row r="539" spans="1:7" ht="16.5" customHeight="1" x14ac:dyDescent="0.3">
      <c r="A539" s="326"/>
      <c r="B539" s="41" t="s">
        <v>34</v>
      </c>
      <c r="C539" s="41" t="s">
        <v>33</v>
      </c>
      <c r="D539" s="327"/>
      <c r="E539" s="329"/>
      <c r="F539" s="329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9"/>
      <c r="E1" s="319"/>
      <c r="F1" s="319"/>
      <c r="G1" s="319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44" t="s">
        <v>50</v>
      </c>
      <c r="B6" s="344"/>
      <c r="C6" s="344"/>
      <c r="D6" s="344"/>
      <c r="E6" s="344"/>
      <c r="F6" s="344"/>
      <c r="G6" s="125"/>
    </row>
    <row r="7" spans="1:7" s="12" customFormat="1" ht="21.75" customHeight="1" x14ac:dyDescent="0.45">
      <c r="A7" s="321" t="e">
        <f>#REF!</f>
        <v>#REF!</v>
      </c>
      <c r="B7" s="321"/>
      <c r="C7" s="321"/>
      <c r="D7" s="321"/>
      <c r="E7" s="321"/>
      <c r="F7" s="321"/>
      <c r="G7" s="125"/>
    </row>
    <row r="8" spans="1:7" s="12" customFormat="1" ht="24" x14ac:dyDescent="0.45">
      <c r="A8" s="14" t="s">
        <v>42</v>
      </c>
      <c r="B8" s="345">
        <f>'A4 Exploitation'!B9:F9</f>
        <v>0</v>
      </c>
      <c r="C8" s="345"/>
      <c r="D8" s="345"/>
      <c r="E8" s="345"/>
      <c r="F8" s="345"/>
      <c r="G8" s="125"/>
    </row>
    <row r="9" spans="1:7" s="12" customFormat="1" ht="24" x14ac:dyDescent="0.45">
      <c r="A9" s="15" t="s">
        <v>44</v>
      </c>
      <c r="B9" s="346">
        <f>'A4 Exploitation'!B10:F10</f>
        <v>0</v>
      </c>
      <c r="C9" s="346"/>
      <c r="D9" s="346"/>
      <c r="E9" s="346"/>
      <c r="F9" s="346"/>
      <c r="G9" s="125"/>
    </row>
    <row r="10" spans="1:7" s="12" customFormat="1" ht="24" x14ac:dyDescent="0.45">
      <c r="A10" s="14" t="s">
        <v>43</v>
      </c>
      <c r="B10" s="343">
        <f>'A4 Exploitation'!A8:F8</f>
        <v>0</v>
      </c>
      <c r="C10" s="343"/>
      <c r="D10" s="343"/>
      <c r="E10" s="343"/>
      <c r="F10" s="343"/>
      <c r="G10" s="125"/>
    </row>
    <row r="11" spans="1:7" s="12" customFormat="1" ht="24" x14ac:dyDescent="0.45">
      <c r="A11" s="14" t="s">
        <v>294</v>
      </c>
      <c r="B11" s="347">
        <f>D199</f>
        <v>0</v>
      </c>
      <c r="C11" s="347"/>
      <c r="D11" s="347"/>
      <c r="E11" s="347"/>
      <c r="F11" s="347"/>
      <c r="G11" s="125"/>
    </row>
    <row r="12" spans="1:7" s="12" customFormat="1" ht="22.5" x14ac:dyDescent="0.45">
      <c r="A12" s="11"/>
      <c r="D12" s="325"/>
      <c r="E12" s="325"/>
      <c r="F12" s="325"/>
      <c r="G12" s="325"/>
    </row>
    <row r="13" spans="1:7" s="12" customFormat="1" ht="11.25" customHeight="1" x14ac:dyDescent="0.3">
      <c r="A13" s="326" t="s">
        <v>30</v>
      </c>
      <c r="B13" s="327" t="s">
        <v>31</v>
      </c>
      <c r="C13" s="327"/>
      <c r="D13" s="327" t="s">
        <v>46</v>
      </c>
      <c r="E13" s="327" t="s">
        <v>190</v>
      </c>
      <c r="F13" s="327" t="s">
        <v>191</v>
      </c>
      <c r="G13" s="112"/>
    </row>
    <row r="14" spans="1:7" s="12" customFormat="1" ht="12.75" customHeight="1" x14ac:dyDescent="0.3">
      <c r="A14" s="326"/>
      <c r="B14" s="34" t="s">
        <v>34</v>
      </c>
      <c r="C14" s="34" t="s">
        <v>33</v>
      </c>
      <c r="D14" s="327"/>
      <c r="E14" s="327"/>
      <c r="F14" s="327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51" t="s">
        <v>0</v>
      </c>
      <c r="B16" s="352"/>
      <c r="C16" s="352"/>
      <c r="D16" s="352"/>
      <c r="E16" s="352"/>
      <c r="F16" s="352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3" t="s">
        <v>36</v>
      </c>
      <c r="B22" s="354"/>
      <c r="C22" s="355"/>
      <c r="D22" s="245">
        <f>SUM(B17:C21)</f>
        <v>0</v>
      </c>
    </row>
    <row r="23" spans="1:7" x14ac:dyDescent="0.3">
      <c r="A23" s="348" t="s">
        <v>295</v>
      </c>
      <c r="B23" s="349"/>
      <c r="C23" s="350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6" t="s">
        <v>4</v>
      </c>
      <c r="B25" s="357"/>
      <c r="C25" s="357"/>
      <c r="D25" s="357"/>
      <c r="E25" s="357"/>
      <c r="F25" s="357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8" t="s">
        <v>36</v>
      </c>
      <c r="B33" s="349"/>
      <c r="C33" s="350"/>
      <c r="D33" s="244">
        <f>SUM(B26:C32)</f>
        <v>0</v>
      </c>
    </row>
    <row r="34" spans="1:7" x14ac:dyDescent="0.3">
      <c r="A34" s="348" t="s">
        <v>295</v>
      </c>
      <c r="B34" s="349"/>
      <c r="C34" s="350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6" t="s">
        <v>219</v>
      </c>
      <c r="B36" s="357"/>
      <c r="C36" s="357"/>
      <c r="D36" s="357"/>
      <c r="E36" s="357"/>
      <c r="F36" s="357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8" t="s">
        <v>36</v>
      </c>
      <c r="B42" s="349"/>
      <c r="C42" s="350"/>
      <c r="D42" s="244">
        <f>SUM(B37:C41)</f>
        <v>0</v>
      </c>
      <c r="E42" s="13"/>
      <c r="F42" s="13"/>
      <c r="G42" s="126"/>
    </row>
    <row r="43" spans="1:7" s="22" customFormat="1" x14ac:dyDescent="0.3">
      <c r="A43" s="348" t="s">
        <v>295</v>
      </c>
      <c r="B43" s="349"/>
      <c r="C43" s="350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8" t="s">
        <v>21</v>
      </c>
      <c r="B45" s="359"/>
      <c r="C45" s="359"/>
      <c r="D45" s="359"/>
      <c r="E45" s="359"/>
      <c r="F45" s="359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8" t="s">
        <v>36</v>
      </c>
      <c r="B52" s="349"/>
      <c r="C52" s="350"/>
      <c r="D52" s="244">
        <f>SUM(B46:C51)</f>
        <v>0</v>
      </c>
    </row>
    <row r="53" spans="1:7" x14ac:dyDescent="0.3">
      <c r="A53" s="348" t="s">
        <v>295</v>
      </c>
      <c r="B53" s="349"/>
      <c r="C53" s="350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6" t="s">
        <v>8</v>
      </c>
      <c r="B55" s="357"/>
      <c r="C55" s="357"/>
      <c r="D55" s="357"/>
      <c r="E55" s="357"/>
      <c r="F55" s="357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8" t="s">
        <v>36</v>
      </c>
      <c r="B63" s="349"/>
      <c r="C63" s="350"/>
      <c r="D63" s="244">
        <f>SUM(B56:C62)</f>
        <v>0</v>
      </c>
    </row>
    <row r="64" spans="1:7" x14ac:dyDescent="0.3">
      <c r="A64" s="348" t="s">
        <v>295</v>
      </c>
      <c r="B64" s="349"/>
      <c r="C64" s="350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6" t="s">
        <v>130</v>
      </c>
      <c r="B66" s="357"/>
      <c r="C66" s="357"/>
      <c r="D66" s="357"/>
      <c r="E66" s="357"/>
      <c r="F66" s="357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8" t="s">
        <v>36</v>
      </c>
      <c r="B84" s="349"/>
      <c r="C84" s="350"/>
      <c r="D84" s="244">
        <f>SUM(B67:C83)</f>
        <v>0</v>
      </c>
    </row>
    <row r="85" spans="1:7" x14ac:dyDescent="0.3">
      <c r="A85" s="348" t="s">
        <v>295</v>
      </c>
      <c r="B85" s="349"/>
      <c r="C85" s="350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6" t="s">
        <v>211</v>
      </c>
      <c r="B87" s="357"/>
      <c r="C87" s="357"/>
      <c r="D87" s="357"/>
      <c r="E87" s="357"/>
      <c r="F87" s="357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8" t="s">
        <v>36</v>
      </c>
      <c r="B102" s="349"/>
      <c r="C102" s="350"/>
      <c r="D102" s="244">
        <f>SUM(B88:C101)</f>
        <v>0</v>
      </c>
    </row>
    <row r="103" spans="1:7" x14ac:dyDescent="0.3">
      <c r="A103" s="348" t="s">
        <v>295</v>
      </c>
      <c r="B103" s="349"/>
      <c r="C103" s="350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6" t="s">
        <v>212</v>
      </c>
      <c r="B106" s="357"/>
      <c r="C106" s="357"/>
      <c r="D106" s="357"/>
      <c r="E106" s="357"/>
      <c r="F106" s="357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8" t="s">
        <v>36</v>
      </c>
      <c r="B118" s="349"/>
      <c r="C118" s="350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48" t="s">
        <v>295</v>
      </c>
      <c r="B119" s="349"/>
      <c r="C119" s="350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6" t="s">
        <v>185</v>
      </c>
      <c r="B121" s="357"/>
      <c r="C121" s="357"/>
      <c r="D121" s="357"/>
      <c r="E121" s="357"/>
      <c r="F121" s="357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8" t="s">
        <v>36</v>
      </c>
      <c r="B133" s="349"/>
      <c r="C133" s="350"/>
      <c r="D133" s="244">
        <f>SUM(B122:C132)</f>
        <v>0</v>
      </c>
    </row>
    <row r="134" spans="1:7" x14ac:dyDescent="0.3">
      <c r="A134" s="348" t="s">
        <v>295</v>
      </c>
      <c r="B134" s="349"/>
      <c r="C134" s="350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6" t="s">
        <v>71</v>
      </c>
      <c r="B136" s="357"/>
      <c r="C136" s="357"/>
      <c r="D136" s="357"/>
      <c r="E136" s="357"/>
      <c r="F136" s="357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8" t="s">
        <v>36</v>
      </c>
      <c r="B149" s="349"/>
      <c r="C149" s="350"/>
      <c r="D149" s="244">
        <f>SUM(B137:C148)</f>
        <v>0</v>
      </c>
    </row>
    <row r="150" spans="1:7" x14ac:dyDescent="0.3">
      <c r="A150" s="348" t="s">
        <v>295</v>
      </c>
      <c r="B150" s="349"/>
      <c r="C150" s="350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6" t="s">
        <v>217</v>
      </c>
      <c r="B152" s="357"/>
      <c r="C152" s="357"/>
      <c r="D152" s="357"/>
      <c r="E152" s="357"/>
      <c r="F152" s="357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8" t="s">
        <v>36</v>
      </c>
      <c r="B161" s="354"/>
      <c r="C161" s="355"/>
      <c r="D161" s="245">
        <f>SUM(B153:C160)</f>
        <v>0</v>
      </c>
    </row>
    <row r="162" spans="1:7" x14ac:dyDescent="0.3">
      <c r="A162" s="348" t="s">
        <v>295</v>
      </c>
      <c r="B162" s="349"/>
      <c r="C162" s="350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6" t="s">
        <v>77</v>
      </c>
      <c r="B164" s="357"/>
      <c r="C164" s="357"/>
      <c r="D164" s="357"/>
      <c r="E164" s="357"/>
      <c r="F164" s="357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8" t="s">
        <v>36</v>
      </c>
      <c r="B169" s="349"/>
      <c r="C169" s="350"/>
      <c r="D169" s="244">
        <f>SUM(B165:C168)</f>
        <v>0</v>
      </c>
    </row>
    <row r="170" spans="1:7" x14ac:dyDescent="0.3">
      <c r="A170" s="348" t="s">
        <v>295</v>
      </c>
      <c r="B170" s="349"/>
      <c r="C170" s="350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60" t="s">
        <v>17</v>
      </c>
      <c r="B172" s="361"/>
      <c r="C172" s="361"/>
      <c r="D172" s="361"/>
      <c r="E172" s="361"/>
      <c r="F172" s="361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8" t="s">
        <v>36</v>
      </c>
      <c r="B177" s="349"/>
      <c r="C177" s="350"/>
      <c r="D177" s="244">
        <f>SUM(B173:C176)</f>
        <v>0</v>
      </c>
    </row>
    <row r="178" spans="1:7" x14ac:dyDescent="0.3">
      <c r="A178" s="348" t="s">
        <v>295</v>
      </c>
      <c r="B178" s="349"/>
      <c r="C178" s="350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6" t="s">
        <v>78</v>
      </c>
      <c r="B180" s="357"/>
      <c r="C180" s="357"/>
      <c r="D180" s="357"/>
      <c r="E180" s="357"/>
      <c r="F180" s="357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8" t="s">
        <v>36</v>
      </c>
      <c r="B186" s="349"/>
      <c r="C186" s="350"/>
      <c r="D186" s="244">
        <f>SUM(B181:C185)</f>
        <v>0</v>
      </c>
    </row>
    <row r="187" spans="1:7" x14ac:dyDescent="0.3">
      <c r="A187" s="348" t="s">
        <v>295</v>
      </c>
      <c r="B187" s="349"/>
      <c r="C187" s="350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6" t="s">
        <v>216</v>
      </c>
      <c r="B189" s="357"/>
      <c r="C189" s="357"/>
      <c r="D189" s="357"/>
      <c r="E189" s="357"/>
      <c r="F189" s="357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8" t="s">
        <v>36</v>
      </c>
      <c r="B194" s="349"/>
      <c r="C194" s="350"/>
      <c r="D194" s="54">
        <f>SUM(B190:C193)</f>
        <v>0</v>
      </c>
    </row>
    <row r="195" spans="1:6" x14ac:dyDescent="0.3">
      <c r="A195" s="348" t="s">
        <v>295</v>
      </c>
      <c r="B195" s="349"/>
      <c r="C195" s="350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5" t="e">
        <f>E197*100/F197</f>
        <v>#DIV/0!</v>
      </c>
      <c r="E197" s="286">
        <f>COUNTIF('A3 Technique'!F17:F193,"ok")</f>
        <v>0</v>
      </c>
      <c r="F197" s="287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2018-02-22T14:54:44Z</cp:lastPrinted>
  <dcterms:created xsi:type="dcterms:W3CDTF">2015-10-03T07:44:26Z</dcterms:created>
  <dcterms:modified xsi:type="dcterms:W3CDTF">2018-07-11T12:29:12Z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