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6" i="31" l="1"/>
  <c r="D62" i="31"/>
  <c r="D103" i="31"/>
  <c r="D158" i="31"/>
  <c r="D205" i="31"/>
  <c r="D245" i="31"/>
  <c r="D266" i="31"/>
  <c r="D358" i="31"/>
  <c r="D374" i="31"/>
  <c r="D388" i="31"/>
  <c r="D391" i="31"/>
  <c r="D407" i="31"/>
  <c r="D418" i="31"/>
  <c r="D427" i="31"/>
  <c r="D444" i="31"/>
  <c r="D441" i="31"/>
  <c r="D458" i="31"/>
  <c r="D478" i="31"/>
  <c r="D514" i="31"/>
  <c r="B10" i="32"/>
  <c r="A7" i="32"/>
  <c r="F532" i="43" l="1"/>
  <c r="F543" i="31"/>
  <c r="F543" i="43"/>
  <c r="F197" i="41" l="1"/>
  <c r="E197" i="41"/>
  <c r="D197" i="41" s="1"/>
  <c r="C191" i="41"/>
  <c r="D194" i="41" s="1"/>
  <c r="D186" i="41"/>
  <c r="D187" i="41" s="1"/>
  <c r="D177" i="41"/>
  <c r="D178" i="41" s="1"/>
  <c r="D170" i="41"/>
  <c r="C165" i="41"/>
  <c r="D169" i="41" s="1"/>
  <c r="C157" i="41"/>
  <c r="C156" i="41"/>
  <c r="C155" i="41"/>
  <c r="C145" i="41"/>
  <c r="C144" i="41"/>
  <c r="C138" i="41"/>
  <c r="C132" i="41"/>
  <c r="C130" i="41"/>
  <c r="C128" i="41"/>
  <c r="C127" i="41"/>
  <c r="C116" i="41"/>
  <c r="C115" i="41"/>
  <c r="C112" i="41"/>
  <c r="D118" i="41" s="1"/>
  <c r="D119" i="41" s="1"/>
  <c r="C100" i="41"/>
  <c r="C99" i="41"/>
  <c r="C94" i="41"/>
  <c r="C93" i="41"/>
  <c r="C82" i="41"/>
  <c r="C80" i="41"/>
  <c r="C77" i="41"/>
  <c r="C76" i="41"/>
  <c r="C75" i="41"/>
  <c r="C61" i="41"/>
  <c r="C60" i="41"/>
  <c r="D63" i="41" s="1"/>
  <c r="D64" i="41" s="1"/>
  <c r="C56" i="41"/>
  <c r="C51" i="41"/>
  <c r="D52" i="41" s="1"/>
  <c r="D53" i="41" s="1"/>
  <c r="C37" i="41"/>
  <c r="D42" i="41" s="1"/>
  <c r="D43" i="41" s="1"/>
  <c r="C26" i="41"/>
  <c r="D33" i="41" s="1"/>
  <c r="D34" i="41" s="1"/>
  <c r="D22" i="41"/>
  <c r="D23" i="41" s="1"/>
  <c r="B10" i="41"/>
  <c r="B9" i="41"/>
  <c r="B8" i="41"/>
  <c r="F543" i="40"/>
  <c r="E543" i="40"/>
  <c r="C542" i="40"/>
  <c r="A537" i="40"/>
  <c r="F532" i="40"/>
  <c r="E532" i="40"/>
  <c r="D532" i="40"/>
  <c r="B532" i="40" s="1"/>
  <c r="C530" i="40"/>
  <c r="C528" i="40"/>
  <c r="A517" i="40"/>
  <c r="F512" i="40"/>
  <c r="E512" i="40"/>
  <c r="A506" i="40"/>
  <c r="F498" i="40"/>
  <c r="D498" i="40" s="1"/>
  <c r="E498" i="40"/>
  <c r="B498" i="40"/>
  <c r="D499" i="40" s="1"/>
  <c r="C490" i="40"/>
  <c r="D493" i="40" s="1"/>
  <c r="D494" i="40" s="1"/>
  <c r="A484" i="40"/>
  <c r="F476" i="40"/>
  <c r="E476" i="40"/>
  <c r="D476" i="40"/>
  <c r="B476" i="40" s="1"/>
  <c r="C469" i="40"/>
  <c r="C466" i="40"/>
  <c r="C465" i="40"/>
  <c r="C461" i="40"/>
  <c r="C455" i="40"/>
  <c r="D457" i="40" s="1"/>
  <c r="D458" i="40" s="1"/>
  <c r="A447" i="40"/>
  <c r="F439" i="40"/>
  <c r="D439" i="40" s="1"/>
  <c r="E439" i="40"/>
  <c r="B439" i="40"/>
  <c r="C438" i="40"/>
  <c r="C432" i="40"/>
  <c r="C431" i="40"/>
  <c r="C425" i="40"/>
  <c r="C422" i="40"/>
  <c r="D426" i="40" s="1"/>
  <c r="D427" i="40" s="1"/>
  <c r="C415" i="40"/>
  <c r="C411" i="40"/>
  <c r="D417" i="40" s="1"/>
  <c r="D418" i="40" s="1"/>
  <c r="C405" i="40"/>
  <c r="C402" i="40"/>
  <c r="D406" i="40" s="1"/>
  <c r="D407" i="40" s="1"/>
  <c r="A394" i="40"/>
  <c r="F386" i="40"/>
  <c r="E386" i="40"/>
  <c r="C381" i="40"/>
  <c r="C378" i="40"/>
  <c r="C371" i="40"/>
  <c r="C369" i="40"/>
  <c r="C368" i="40"/>
  <c r="A361" i="40"/>
  <c r="F353" i="40"/>
  <c r="E353" i="40"/>
  <c r="D353" i="40" s="1"/>
  <c r="B353" i="40" s="1"/>
  <c r="C348" i="40"/>
  <c r="C344" i="40"/>
  <c r="C342" i="40"/>
  <c r="C340" i="40"/>
  <c r="C331" i="40"/>
  <c r="D333" i="40" s="1"/>
  <c r="D334" i="40" s="1"/>
  <c r="A321" i="40"/>
  <c r="F313" i="40"/>
  <c r="E313" i="40"/>
  <c r="C304" i="40"/>
  <c r="C302" i="40"/>
  <c r="C297" i="40"/>
  <c r="C295" i="40"/>
  <c r="C294" i="40"/>
  <c r="C291" i="40"/>
  <c r="C282" i="40"/>
  <c r="C278" i="40"/>
  <c r="A269" i="40"/>
  <c r="F261" i="40"/>
  <c r="E261" i="40"/>
  <c r="C252" i="40"/>
  <c r="C251" i="40"/>
  <c r="C250" i="40"/>
  <c r="C249" i="40"/>
  <c r="C240" i="40"/>
  <c r="C238" i="40"/>
  <c r="C235" i="40"/>
  <c r="C230" i="40"/>
  <c r="D244" i="40" s="1"/>
  <c r="D245" i="40" s="1"/>
  <c r="C227" i="40"/>
  <c r="C220" i="40"/>
  <c r="C219" i="40"/>
  <c r="D222" i="40" s="1"/>
  <c r="D223" i="40" s="1"/>
  <c r="A208" i="40"/>
  <c r="F200" i="40"/>
  <c r="E200" i="40"/>
  <c r="C194" i="40"/>
  <c r="C190" i="40"/>
  <c r="C186" i="40"/>
  <c r="C184" i="40"/>
  <c r="C182" i="40"/>
  <c r="C181" i="40"/>
  <c r="D172" i="40"/>
  <c r="C170" i="40"/>
  <c r="A161" i="40"/>
  <c r="F153" i="40"/>
  <c r="E153" i="40"/>
  <c r="D153" i="40" s="1"/>
  <c r="B153" i="40" s="1"/>
  <c r="C147" i="40"/>
  <c r="C145" i="40"/>
  <c r="C143" i="40"/>
  <c r="C138" i="40"/>
  <c r="C134" i="40"/>
  <c r="C132" i="40"/>
  <c r="C131" i="40"/>
  <c r="C129" i="40"/>
  <c r="C125" i="40"/>
  <c r="D139" i="40" s="1"/>
  <c r="D140" i="40" s="1"/>
  <c r="C115" i="40"/>
  <c r="D117" i="40" s="1"/>
  <c r="D118" i="40" s="1"/>
  <c r="A106" i="40"/>
  <c r="F99" i="40"/>
  <c r="E99" i="40"/>
  <c r="D99" i="40"/>
  <c r="B99" i="40" s="1"/>
  <c r="C91" i="40"/>
  <c r="C89" i="40"/>
  <c r="C82" i="40"/>
  <c r="C79" i="40"/>
  <c r="C74" i="40"/>
  <c r="C72" i="40"/>
  <c r="C69" i="40"/>
  <c r="C68" i="40"/>
  <c r="C65" i="40"/>
  <c r="D61" i="40"/>
  <c r="D62" i="40" s="1"/>
  <c r="C59" i="40"/>
  <c r="A49" i="40"/>
  <c r="F41" i="40"/>
  <c r="E41" i="40"/>
  <c r="C35" i="40"/>
  <c r="C34" i="40"/>
  <c r="C30" i="40"/>
  <c r="D25" i="40"/>
  <c r="D26" i="40" s="1"/>
  <c r="A16" i="40"/>
  <c r="A8" i="40"/>
  <c r="A7" i="41" s="1"/>
  <c r="F197" i="39"/>
  <c r="E197" i="39"/>
  <c r="D197" i="39" s="1"/>
  <c r="C191" i="39"/>
  <c r="D194" i="39" s="1"/>
  <c r="D186" i="39"/>
  <c r="D187" i="39" s="1"/>
  <c r="D177" i="39"/>
  <c r="D178" i="39" s="1"/>
  <c r="D169" i="39"/>
  <c r="D170" i="39" s="1"/>
  <c r="C165" i="39"/>
  <c r="C157" i="39"/>
  <c r="C156" i="39"/>
  <c r="D161" i="39" s="1"/>
  <c r="D162" i="39" s="1"/>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D52" i="39"/>
  <c r="D53" i="39" s="1"/>
  <c r="C51" i="39"/>
  <c r="C37" i="39"/>
  <c r="D42" i="39" s="1"/>
  <c r="D43" i="39" s="1"/>
  <c r="C26" i="39"/>
  <c r="D33" i="39" s="1"/>
  <c r="D34" i="39" s="1"/>
  <c r="D22" i="39"/>
  <c r="D23" i="39" s="1"/>
  <c r="B10" i="39"/>
  <c r="B9" i="39"/>
  <c r="B8" i="39"/>
  <c r="F543" i="38"/>
  <c r="E543" i="38"/>
  <c r="D543" i="38"/>
  <c r="B543" i="38" s="1"/>
  <c r="D544" i="38" s="1"/>
  <c r="D545" i="38" s="1"/>
  <c r="B174" i="29" s="1"/>
  <c r="C542" i="38"/>
  <c r="A537" i="38"/>
  <c r="F532" i="38"/>
  <c r="E532" i="38"/>
  <c r="D532" i="38" s="1"/>
  <c r="B532" i="38" s="1"/>
  <c r="C530" i="38"/>
  <c r="C528" i="38"/>
  <c r="A517" i="38"/>
  <c r="F512" i="38"/>
  <c r="E512" i="38"/>
  <c r="D512" i="38" s="1"/>
  <c r="B512" i="38" s="1"/>
  <c r="D513" i="38" s="1"/>
  <c r="D514" i="38" s="1"/>
  <c r="B155" i="29" s="1"/>
  <c r="A506" i="38"/>
  <c r="F498" i="38"/>
  <c r="E498" i="38"/>
  <c r="C490" i="38"/>
  <c r="D493" i="38" s="1"/>
  <c r="D494" i="38" s="1"/>
  <c r="A484" i="38"/>
  <c r="F476" i="38"/>
  <c r="E476" i="38"/>
  <c r="D476" i="38"/>
  <c r="B476" i="38" s="1"/>
  <c r="C469" i="38"/>
  <c r="C466" i="38"/>
  <c r="C465" i="38"/>
  <c r="C461" i="38"/>
  <c r="D457" i="38"/>
  <c r="D458" i="38" s="1"/>
  <c r="C455" i="38"/>
  <c r="A447" i="38"/>
  <c r="F439" i="38"/>
  <c r="E439" i="38"/>
  <c r="C438" i="38"/>
  <c r="C432" i="38"/>
  <c r="C431" i="38"/>
  <c r="C425" i="38"/>
  <c r="D426" i="38" s="1"/>
  <c r="D427" i="38" s="1"/>
  <c r="C422" i="38"/>
  <c r="C415" i="38"/>
  <c r="D417" i="38" s="1"/>
  <c r="D418" i="38" s="1"/>
  <c r="C411" i="38"/>
  <c r="C405" i="38"/>
  <c r="C402" i="38"/>
  <c r="A394" i="38"/>
  <c r="F386" i="38"/>
  <c r="E386" i="38"/>
  <c r="C381" i="38"/>
  <c r="C378" i="38"/>
  <c r="C371" i="38"/>
  <c r="C369" i="38"/>
  <c r="D373" i="38" s="1"/>
  <c r="D374" i="38" s="1"/>
  <c r="C368" i="38"/>
  <c r="A361" i="38"/>
  <c r="F353" i="38"/>
  <c r="E353" i="38"/>
  <c r="D353" i="38" s="1"/>
  <c r="B353" i="38" s="1"/>
  <c r="C348" i="38"/>
  <c r="C344" i="38"/>
  <c r="C342" i="38"/>
  <c r="C340" i="38"/>
  <c r="C331" i="38"/>
  <c r="D333" i="38" s="1"/>
  <c r="D334" i="38" s="1"/>
  <c r="A321" i="38"/>
  <c r="F313" i="38"/>
  <c r="E313" i="38"/>
  <c r="C304" i="38"/>
  <c r="C302" i="38"/>
  <c r="C297" i="38"/>
  <c r="C295" i="38"/>
  <c r="C294" i="38"/>
  <c r="C291" i="38"/>
  <c r="C282" i="38"/>
  <c r="C278" i="38"/>
  <c r="D285" i="38" s="1"/>
  <c r="D286" i="38" s="1"/>
  <c r="A269" i="38"/>
  <c r="F261" i="38"/>
  <c r="E261" i="38"/>
  <c r="D261" i="38"/>
  <c r="B261" i="38" s="1"/>
  <c r="C252" i="38"/>
  <c r="C251" i="38"/>
  <c r="C250" i="38"/>
  <c r="C249" i="38"/>
  <c r="C240" i="38"/>
  <c r="C238" i="38"/>
  <c r="C235" i="38"/>
  <c r="C230" i="38"/>
  <c r="C227" i="38"/>
  <c r="C220" i="38"/>
  <c r="D222" i="38" s="1"/>
  <c r="D223" i="38" s="1"/>
  <c r="C219" i="38"/>
  <c r="A208" i="38"/>
  <c r="F200" i="38"/>
  <c r="E200" i="38"/>
  <c r="C194" i="38"/>
  <c r="C190" i="38"/>
  <c r="C186" i="38"/>
  <c r="C184" i="38"/>
  <c r="C182" i="38"/>
  <c r="C181" i="38"/>
  <c r="C170" i="38"/>
  <c r="D172" i="38" s="1"/>
  <c r="D173" i="38" s="1"/>
  <c r="A161" i="38"/>
  <c r="F153" i="38"/>
  <c r="E153" i="38"/>
  <c r="D153" i="38"/>
  <c r="B153" i="38" s="1"/>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D41" i="38" s="1"/>
  <c r="C35" i="38"/>
  <c r="C34" i="38"/>
  <c r="C30" i="38"/>
  <c r="D25" i="38"/>
  <c r="D26" i="38" s="1"/>
  <c r="A16" i="38"/>
  <c r="A8" i="38"/>
  <c r="A7" i="39" s="1"/>
  <c r="F197" i="32"/>
  <c r="E197" i="32"/>
  <c r="D197" i="32" s="1"/>
  <c r="C191" i="32"/>
  <c r="D194" i="32" s="1"/>
  <c r="D195" i="32" s="1"/>
  <c r="D186" i="32"/>
  <c r="D187" i="32" s="1"/>
  <c r="D177" i="32"/>
  <c r="D178" i="32" s="1"/>
  <c r="C165" i="32"/>
  <c r="D169" i="32" s="1"/>
  <c r="D170" i="32" s="1"/>
  <c r="C157" i="32"/>
  <c r="C156" i="32"/>
  <c r="C155" i="32"/>
  <c r="D161" i="32" s="1"/>
  <c r="D162" i="32" s="1"/>
  <c r="C145" i="32"/>
  <c r="C144" i="32"/>
  <c r="C138" i="32"/>
  <c r="C132" i="32"/>
  <c r="C130" i="32"/>
  <c r="C128" i="32"/>
  <c r="C127" i="32"/>
  <c r="C116" i="32"/>
  <c r="C115" i="32"/>
  <c r="D118" i="32" s="1"/>
  <c r="D119" i="32" s="1"/>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9" i="32"/>
  <c r="B8" i="32"/>
  <c r="E543" i="31"/>
  <c r="D543" i="31" s="1"/>
  <c r="C542" i="31"/>
  <c r="A537" i="31"/>
  <c r="F532" i="31"/>
  <c r="E532" i="31"/>
  <c r="D532" i="31" s="1"/>
  <c r="B532" i="31" s="1"/>
  <c r="C530" i="31"/>
  <c r="C528" i="31"/>
  <c r="A517" i="31"/>
  <c r="F512" i="31"/>
  <c r="E512" i="31"/>
  <c r="A506" i="31"/>
  <c r="F498" i="31"/>
  <c r="E498" i="31"/>
  <c r="D498" i="31" s="1"/>
  <c r="B498" i="31" s="1"/>
  <c r="D499" i="31" s="1"/>
  <c r="D500" i="31" s="1"/>
  <c r="C490" i="31"/>
  <c r="D493" i="31" s="1"/>
  <c r="D494" i="31" s="1"/>
  <c r="A484" i="31"/>
  <c r="F476" i="31"/>
  <c r="E476" i="31"/>
  <c r="C469" i="31"/>
  <c r="C466" i="31"/>
  <c r="C465" i="31"/>
  <c r="C461" i="31"/>
  <c r="C455" i="31"/>
  <c r="D457"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D261" i="31" s="1"/>
  <c r="B261" i="31" s="1"/>
  <c r="C252" i="31"/>
  <c r="C251" i="31"/>
  <c r="C250" i="31"/>
  <c r="C249" i="31"/>
  <c r="C240" i="31"/>
  <c r="C238" i="31"/>
  <c r="C235" i="31"/>
  <c r="C230" i="31"/>
  <c r="C227" i="31"/>
  <c r="C220" i="31"/>
  <c r="C219" i="31"/>
  <c r="D222" i="31" s="1"/>
  <c r="D223" i="31" s="1"/>
  <c r="A208" i="31"/>
  <c r="F200" i="31"/>
  <c r="E200" i="31"/>
  <c r="C194" i="31"/>
  <c r="C190" i="31"/>
  <c r="C186" i="31"/>
  <c r="C184" i="31"/>
  <c r="C182" i="31"/>
  <c r="C181" i="31"/>
  <c r="D172" i="31"/>
  <c r="D173" i="31" s="1"/>
  <c r="C170" i="31"/>
  <c r="A161" i="31"/>
  <c r="F153" i="31"/>
  <c r="E153" i="3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A49" i="31"/>
  <c r="F41" i="31"/>
  <c r="E41" i="31"/>
  <c r="C35" i="31"/>
  <c r="C34" i="31"/>
  <c r="C30" i="31"/>
  <c r="D25" i="31"/>
  <c r="D26" i="31" s="1"/>
  <c r="A16" i="31"/>
  <c r="A8" i="31"/>
  <c r="F197" i="25"/>
  <c r="E197" i="25"/>
  <c r="D197" i="25" s="1"/>
  <c r="C191" i="25"/>
  <c r="D194" i="25" s="1"/>
  <c r="D186" i="25"/>
  <c r="D187" i="25" s="1"/>
  <c r="D177" i="25"/>
  <c r="D178" i="25" s="1"/>
  <c r="C165" i="25"/>
  <c r="D169" i="25" s="1"/>
  <c r="D170" i="25" s="1"/>
  <c r="C157" i="25"/>
  <c r="C156" i="25"/>
  <c r="C155" i="25"/>
  <c r="D161" i="25" s="1"/>
  <c r="D162" i="25" s="1"/>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D543" i="33"/>
  <c r="B543" i="33" s="1"/>
  <c r="C542" i="33"/>
  <c r="A537" i="33"/>
  <c r="F532" i="33"/>
  <c r="E532" i="33"/>
  <c r="D532" i="33" s="1"/>
  <c r="B532" i="33" s="1"/>
  <c r="C530" i="33"/>
  <c r="C528" i="33"/>
  <c r="A517" i="33"/>
  <c r="F512" i="33"/>
  <c r="E512" i="33"/>
  <c r="A506" i="33"/>
  <c r="F498" i="33"/>
  <c r="E498" i="33"/>
  <c r="D498" i="33" s="1"/>
  <c r="C490" i="33"/>
  <c r="D493" i="33" s="1"/>
  <c r="D494" i="33" s="1"/>
  <c r="A484" i="33"/>
  <c r="F476" i="33"/>
  <c r="E476" i="33"/>
  <c r="D476" i="33" s="1"/>
  <c r="B476" i="33" s="1"/>
  <c r="C469" i="33"/>
  <c r="C466" i="33"/>
  <c r="C465" i="33"/>
  <c r="C461" i="33"/>
  <c r="C455" i="33"/>
  <c r="D457" i="33" s="1"/>
  <c r="D458" i="33" s="1"/>
  <c r="A447" i="33"/>
  <c r="F439" i="33"/>
  <c r="E439" i="33"/>
  <c r="C438" i="33"/>
  <c r="C432" i="33"/>
  <c r="C431" i="33"/>
  <c r="C425" i="33"/>
  <c r="C422" i="33"/>
  <c r="C415" i="33"/>
  <c r="D417" i="33" s="1"/>
  <c r="D418" i="33" s="1"/>
  <c r="C411" i="33"/>
  <c r="C405" i="33"/>
  <c r="C402" i="33"/>
  <c r="A394" i="33"/>
  <c r="F386" i="33"/>
  <c r="E386" i="33"/>
  <c r="D386" i="33" s="1"/>
  <c r="B386" i="33" s="1"/>
  <c r="C381" i="33"/>
  <c r="C378" i="33"/>
  <c r="C371" i="33"/>
  <c r="C369" i="33"/>
  <c r="C368" i="33"/>
  <c r="A361" i="33"/>
  <c r="F353" i="33"/>
  <c r="E353" i="33"/>
  <c r="D353" i="33" s="1"/>
  <c r="B353" i="33" s="1"/>
  <c r="C348" i="33"/>
  <c r="C344" i="33"/>
  <c r="C342" i="33"/>
  <c r="C340" i="33"/>
  <c r="C331" i="33"/>
  <c r="D333" i="33" s="1"/>
  <c r="D334" i="33" s="1"/>
  <c r="A321" i="33"/>
  <c r="F313" i="33"/>
  <c r="E313" i="33"/>
  <c r="D313" i="33" s="1"/>
  <c r="B313" i="33" s="1"/>
  <c r="C304" i="33"/>
  <c r="C302" i="33"/>
  <c r="C297" i="33"/>
  <c r="C295" i="33"/>
  <c r="C294" i="33"/>
  <c r="C291" i="33"/>
  <c r="C282" i="33"/>
  <c r="C278" i="33"/>
  <c r="D285" i="33" s="1"/>
  <c r="D286" i="33" s="1"/>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D99" i="33" s="1"/>
  <c r="B99" i="33" s="1"/>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D84" i="35" s="1"/>
  <c r="D85" i="35" s="1"/>
  <c r="C75" i="35"/>
  <c r="C61" i="35"/>
  <c r="C60" i="35"/>
  <c r="C56" i="35"/>
  <c r="C51" i="35"/>
  <c r="D52" i="35" s="1"/>
  <c r="D53" i="35" s="1"/>
  <c r="D42" i="35"/>
  <c r="D43" i="35" s="1"/>
  <c r="C37" i="35"/>
  <c r="C26" i="35"/>
  <c r="D33" i="35" s="1"/>
  <c r="D34" i="35" s="1"/>
  <c r="D22" i="35"/>
  <c r="D23" i="35" s="1"/>
  <c r="B10" i="35"/>
  <c r="B9" i="35"/>
  <c r="B8" i="35"/>
  <c r="E543" i="43"/>
  <c r="D543" i="43" s="1"/>
  <c r="C542" i="43"/>
  <c r="A537" i="43"/>
  <c r="D532" i="43"/>
  <c r="E532" i="43"/>
  <c r="C530" i="43"/>
  <c r="C528" i="43"/>
  <c r="A517" i="43"/>
  <c r="F512" i="43"/>
  <c r="E512" i="43"/>
  <c r="A506" i="43"/>
  <c r="F498" i="43"/>
  <c r="E498" i="43"/>
  <c r="D498" i="43"/>
  <c r="B498" i="43" s="1"/>
  <c r="D499" i="43" s="1"/>
  <c r="D500" i="43" s="1"/>
  <c r="C490" i="43"/>
  <c r="D493" i="43" s="1"/>
  <c r="D494" i="43" s="1"/>
  <c r="A484" i="43"/>
  <c r="F476" i="43"/>
  <c r="E476" i="43"/>
  <c r="C469" i="43"/>
  <c r="C466" i="43"/>
  <c r="C465" i="43"/>
  <c r="C461" i="43"/>
  <c r="C455" i="43"/>
  <c r="D457" i="43" s="1"/>
  <c r="D458" i="43" s="1"/>
  <c r="A447" i="43"/>
  <c r="F439" i="43"/>
  <c r="E439" i="43"/>
  <c r="C438" i="43"/>
  <c r="C432" i="43"/>
  <c r="C431" i="43"/>
  <c r="C425" i="43"/>
  <c r="C422" i="43"/>
  <c r="C415" i="43"/>
  <c r="C411" i="43"/>
  <c r="C405" i="43"/>
  <c r="C402" i="43"/>
  <c r="D406" i="43" s="1"/>
  <c r="A394" i="43"/>
  <c r="F386" i="43"/>
  <c r="E386" i="43"/>
  <c r="D386" i="43"/>
  <c r="B386" i="43" s="1"/>
  <c r="C381" i="43"/>
  <c r="C378" i="43"/>
  <c r="C371" i="43"/>
  <c r="C369" i="43"/>
  <c r="C368" i="43"/>
  <c r="A361" i="43"/>
  <c r="F353" i="43"/>
  <c r="E353" i="43"/>
  <c r="C348" i="43"/>
  <c r="C344" i="43"/>
  <c r="C342" i="43"/>
  <c r="C340" i="43"/>
  <c r="C331" i="43"/>
  <c r="D333" i="43" s="1"/>
  <c r="D334" i="43" s="1"/>
  <c r="A321" i="43"/>
  <c r="F313" i="43"/>
  <c r="E313" i="43"/>
  <c r="D313" i="43" s="1"/>
  <c r="B313" i="43" s="1"/>
  <c r="C304" i="43"/>
  <c r="C302" i="43"/>
  <c r="C297" i="43"/>
  <c r="C295" i="43"/>
  <c r="C294" i="43"/>
  <c r="C291" i="43"/>
  <c r="C282" i="43"/>
  <c r="C278" i="43"/>
  <c r="A269" i="43"/>
  <c r="F261" i="43"/>
  <c r="E261" i="43"/>
  <c r="C252" i="43"/>
  <c r="C251" i="43"/>
  <c r="C250" i="43"/>
  <c r="C249" i="43"/>
  <c r="C240" i="43"/>
  <c r="C238" i="43"/>
  <c r="C235" i="43"/>
  <c r="C230" i="43"/>
  <c r="C227" i="43"/>
  <c r="C220" i="43"/>
  <c r="C219" i="43"/>
  <c r="D222" i="43" s="1"/>
  <c r="D223" i="43" s="1"/>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A106" i="43"/>
  <c r="F99" i="43"/>
  <c r="E99" i="43"/>
  <c r="D99" i="43" s="1"/>
  <c r="C91" i="43"/>
  <c r="C89" i="43"/>
  <c r="C82" i="43"/>
  <c r="C79" i="43"/>
  <c r="C74" i="43"/>
  <c r="C72" i="43"/>
  <c r="C69" i="43"/>
  <c r="C68" i="43"/>
  <c r="C65" i="43"/>
  <c r="D61" i="43"/>
  <c r="D62" i="43" s="1"/>
  <c r="C59" i="43"/>
  <c r="A49" i="43"/>
  <c r="F41" i="43"/>
  <c r="E41" i="43"/>
  <c r="D41" i="43" s="1"/>
  <c r="C35" i="43"/>
  <c r="C34" i="43"/>
  <c r="C30" i="43"/>
  <c r="D25" i="43"/>
  <c r="D26" i="43" s="1"/>
  <c r="A16" i="43"/>
  <c r="A8" i="43"/>
  <c r="A7" i="35" s="1"/>
  <c r="C191" i="37"/>
  <c r="D194" i="37" s="1"/>
  <c r="D195" i="37" s="1"/>
  <c r="D187" i="37"/>
  <c r="D186" i="37"/>
  <c r="D177" i="37"/>
  <c r="D178" i="37" s="1"/>
  <c r="C165" i="37"/>
  <c r="D169" i="37" s="1"/>
  <c r="D170" i="37" s="1"/>
  <c r="C157" i="37"/>
  <c r="C156" i="37"/>
  <c r="C155" i="37"/>
  <c r="C145" i="37"/>
  <c r="C144" i="37"/>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D533" i="36" s="1"/>
  <c r="D534" i="36" s="1"/>
  <c r="B161" i="29" s="1"/>
  <c r="A517" i="36"/>
  <c r="D513" i="36"/>
  <c r="D514" i="36" s="1"/>
  <c r="B151" i="29" s="1"/>
  <c r="A506" i="36"/>
  <c r="D499" i="36"/>
  <c r="D500" i="36" s="1"/>
  <c r="C490" i="36"/>
  <c r="D493" i="36" s="1"/>
  <c r="A484" i="36"/>
  <c r="C469" i="36"/>
  <c r="C466" i="36"/>
  <c r="C465" i="36"/>
  <c r="C461" i="36"/>
  <c r="D457" i="36"/>
  <c r="C455" i="36"/>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D334"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D100" i="36" s="1"/>
  <c r="D101" i="36" s="1"/>
  <c r="C82" i="36"/>
  <c r="C79" i="36"/>
  <c r="C74" i="36"/>
  <c r="C72" i="36"/>
  <c r="C69" i="36"/>
  <c r="C68" i="36"/>
  <c r="C65" i="36"/>
  <c r="C59" i="36"/>
  <c r="D61" i="36" s="1"/>
  <c r="A49" i="36"/>
  <c r="C35" i="36"/>
  <c r="C34" i="36"/>
  <c r="C30" i="36"/>
  <c r="D42" i="36" s="1"/>
  <c r="D43" i="36" s="1"/>
  <c r="D25" i="36"/>
  <c r="A16" i="36"/>
  <c r="A8" i="36"/>
  <c r="A7" i="37" s="1"/>
  <c r="J178" i="29"/>
  <c r="J169" i="29"/>
  <c r="J160" i="29"/>
  <c r="J150" i="29"/>
  <c r="J141" i="29"/>
  <c r="J132" i="29"/>
  <c r="J123" i="29"/>
  <c r="J114" i="29"/>
  <c r="J105" i="29"/>
  <c r="J96" i="29"/>
  <c r="J87" i="29"/>
  <c r="J78" i="29"/>
  <c r="J69" i="29"/>
  <c r="J60" i="29"/>
  <c r="J51" i="29"/>
  <c r="J42" i="29"/>
  <c r="J33" i="29"/>
  <c r="J23" i="29"/>
  <c r="D153" i="31" l="1"/>
  <c r="B153" i="31" s="1"/>
  <c r="B498" i="33"/>
  <c r="D499" i="33" s="1"/>
  <c r="B543" i="31"/>
  <c r="D544" i="31" s="1"/>
  <c r="D545" i="31" s="1"/>
  <c r="B173" i="29" s="1"/>
  <c r="D354" i="38"/>
  <c r="D533" i="38"/>
  <c r="D534" i="38" s="1"/>
  <c r="B165" i="29" s="1"/>
  <c r="D354" i="40"/>
  <c r="D406" i="36"/>
  <c r="D407" i="36" s="1"/>
  <c r="D426" i="36"/>
  <c r="D427" i="36" s="1"/>
  <c r="D200" i="43"/>
  <c r="B200" i="43" s="1"/>
  <c r="D201" i="43" s="1"/>
  <c r="D202" i="43" s="1"/>
  <c r="D261" i="43"/>
  <c r="B261" i="43" s="1"/>
  <c r="D285" i="43"/>
  <c r="D286" i="43" s="1"/>
  <c r="D439" i="43"/>
  <c r="B439" i="43" s="1"/>
  <c r="D476" i="43"/>
  <c r="D512" i="43"/>
  <c r="B512" i="43" s="1"/>
  <c r="D513" i="43" s="1"/>
  <c r="D514" i="43" s="1"/>
  <c r="B152" i="29" s="1"/>
  <c r="D197" i="35"/>
  <c r="D41" i="33"/>
  <c r="B41" i="33" s="1"/>
  <c r="D153" i="33"/>
  <c r="B153" i="33" s="1"/>
  <c r="D154" i="33" s="1"/>
  <c r="D155" i="33" s="1"/>
  <c r="D261" i="33"/>
  <c r="B261" i="33" s="1"/>
  <c r="D544" i="33"/>
  <c r="D545" i="33" s="1"/>
  <c r="B172" i="29" s="1"/>
  <c r="D200" i="31"/>
  <c r="B200" i="31" s="1"/>
  <c r="D285" i="31"/>
  <c r="D286" i="31" s="1"/>
  <c r="D313" i="31"/>
  <c r="B313" i="31" s="1"/>
  <c r="D353" i="31"/>
  <c r="B353" i="31" s="1"/>
  <c r="D417" i="31"/>
  <c r="D476" i="31"/>
  <c r="B476" i="31" s="1"/>
  <c r="D512" i="31"/>
  <c r="D63" i="32"/>
  <c r="D64" i="32" s="1"/>
  <c r="D102" i="32"/>
  <c r="D103" i="32" s="1"/>
  <c r="D133" i="32"/>
  <c r="D134" i="32" s="1"/>
  <c r="D149" i="32"/>
  <c r="D150" i="32" s="1"/>
  <c r="D84" i="38"/>
  <c r="D99" i="38"/>
  <c r="B99" i="38" s="1"/>
  <c r="D100" i="38" s="1"/>
  <c r="D139" i="38"/>
  <c r="D140" i="38" s="1"/>
  <c r="D244" i="38"/>
  <c r="D245" i="38" s="1"/>
  <c r="D313" i="38"/>
  <c r="B313" i="38" s="1"/>
  <c r="D314" i="38" s="1"/>
  <c r="D406" i="38"/>
  <c r="D407" i="38" s="1"/>
  <c r="D477" i="38"/>
  <c r="D478" i="38" s="1"/>
  <c r="D149" i="39"/>
  <c r="D150" i="39" s="1"/>
  <c r="D262" i="40"/>
  <c r="D265" i="40" s="1"/>
  <c r="D266" i="40" s="1"/>
  <c r="B93" i="29" s="1"/>
  <c r="D261" i="40"/>
  <c r="B261" i="40" s="1"/>
  <c r="D285" i="40"/>
  <c r="D286" i="40" s="1"/>
  <c r="D313" i="40"/>
  <c r="B313" i="40" s="1"/>
  <c r="D314" i="40" s="1"/>
  <c r="D373" i="40"/>
  <c r="D374" i="40" s="1"/>
  <c r="D386" i="40"/>
  <c r="B386" i="40" s="1"/>
  <c r="D477" i="40"/>
  <c r="D84" i="41"/>
  <c r="D85" i="41" s="1"/>
  <c r="D161" i="41"/>
  <c r="D162" i="41" s="1"/>
  <c r="D149" i="25"/>
  <c r="D150" i="25" s="1"/>
  <c r="D118" i="25"/>
  <c r="D119" i="25" s="1"/>
  <c r="D102" i="25"/>
  <c r="D103" i="25" s="1"/>
  <c r="D84" i="25"/>
  <c r="D85" i="25" s="1"/>
  <c r="D533" i="33"/>
  <c r="D534" i="33" s="1"/>
  <c r="B163" i="29" s="1"/>
  <c r="D512" i="33"/>
  <c r="D200" i="33"/>
  <c r="B200" i="33" s="1"/>
  <c r="D139" i="33"/>
  <c r="D140" i="33" s="1"/>
  <c r="D84" i="33"/>
  <c r="D85" i="33" s="1"/>
  <c r="D406" i="31"/>
  <c r="D426" i="31"/>
  <c r="D100" i="31"/>
  <c r="D101" i="31" s="1"/>
  <c r="D244" i="31"/>
  <c r="D84" i="31"/>
  <c r="D314" i="31"/>
  <c r="D315" i="31" s="1"/>
  <c r="D354" i="31"/>
  <c r="D355" i="31" s="1"/>
  <c r="D373" i="31"/>
  <c r="D406" i="33"/>
  <c r="D407" i="33" s="1"/>
  <c r="D222" i="33"/>
  <c r="D223" i="33" s="1"/>
  <c r="D373" i="33"/>
  <c r="D374" i="33" s="1"/>
  <c r="D477" i="33"/>
  <c r="D478" i="33" s="1"/>
  <c r="D426" i="33"/>
  <c r="D427" i="33" s="1"/>
  <c r="D244" i="33"/>
  <c r="D245" i="33" s="1"/>
  <c r="D314" i="33"/>
  <c r="D315" i="33" s="1"/>
  <c r="D387" i="33"/>
  <c r="D388" i="33" s="1"/>
  <c r="D477" i="31"/>
  <c r="D480" i="31" s="1"/>
  <c r="D481" i="31" s="1"/>
  <c r="B136" i="29" s="1"/>
  <c r="D357" i="40"/>
  <c r="D358" i="40" s="1"/>
  <c r="B111" i="29" s="1"/>
  <c r="D355" i="40"/>
  <c r="D100" i="33"/>
  <c r="D101" i="33" s="1"/>
  <c r="D354" i="33"/>
  <c r="D154" i="31"/>
  <c r="D85" i="38"/>
  <c r="D201" i="31"/>
  <c r="D202" i="31" s="1"/>
  <c r="D480" i="38"/>
  <c r="D481" i="38" s="1"/>
  <c r="B137" i="29" s="1"/>
  <c r="D263" i="40"/>
  <c r="D355" i="38"/>
  <c r="D357" i="38"/>
  <c r="D358" i="38" s="1"/>
  <c r="B110" i="29" s="1"/>
  <c r="D139" i="36"/>
  <c r="D140" i="36" s="1"/>
  <c r="D314" i="36"/>
  <c r="D315" i="36" s="1"/>
  <c r="D262" i="33"/>
  <c r="D195" i="25"/>
  <c r="D139" i="31"/>
  <c r="D140" i="31" s="1"/>
  <c r="D262" i="31"/>
  <c r="D84" i="32"/>
  <c r="D85" i="32" s="1"/>
  <c r="B41" i="38"/>
  <c r="D502" i="40"/>
  <c r="D503" i="40" s="1"/>
  <c r="B147" i="29" s="1"/>
  <c r="D500" i="40"/>
  <c r="D544" i="43"/>
  <c r="D545" i="43" s="1"/>
  <c r="B171" i="29" s="1"/>
  <c r="D201" i="33"/>
  <c r="D202" i="33" s="1"/>
  <c r="D63" i="25"/>
  <c r="D64" i="25" s="1"/>
  <c r="D154" i="38"/>
  <c r="D42" i="33"/>
  <c r="D173" i="40"/>
  <c r="D195" i="41"/>
  <c r="D244" i="36"/>
  <c r="D245" i="36" s="1"/>
  <c r="D477" i="36"/>
  <c r="D478" i="36" s="1"/>
  <c r="D133" i="41"/>
  <c r="D134" i="41" s="1"/>
  <c r="D42" i="38"/>
  <c r="D102" i="39"/>
  <c r="D103" i="39" s="1"/>
  <c r="D195" i="39"/>
  <c r="D285" i="36"/>
  <c r="D373" i="36"/>
  <c r="D374" i="36" s="1"/>
  <c r="D417" i="36"/>
  <c r="D418" i="36" s="1"/>
  <c r="D84" i="37"/>
  <c r="D85" i="37" s="1"/>
  <c r="D133" i="37"/>
  <c r="D134" i="37" s="1"/>
  <c r="D149" i="37"/>
  <c r="D150" i="37" s="1"/>
  <c r="D439" i="33"/>
  <c r="D133" i="25"/>
  <c r="D134" i="25" s="1"/>
  <c r="D41" i="31"/>
  <c r="B41" i="31" s="1"/>
  <c r="D439" i="31"/>
  <c r="B439" i="31" s="1"/>
  <c r="D440" i="31" s="1"/>
  <c r="D502" i="31"/>
  <c r="D503" i="31" s="1"/>
  <c r="B145" i="29" s="1"/>
  <c r="D200" i="38"/>
  <c r="B200" i="38" s="1"/>
  <c r="D201" i="38" s="1"/>
  <c r="D386" i="38"/>
  <c r="B386" i="38" s="1"/>
  <c r="D387" i="38" s="1"/>
  <c r="D440" i="40"/>
  <c r="D543" i="40"/>
  <c r="B543" i="40" s="1"/>
  <c r="D102" i="41"/>
  <c r="D103" i="41" s="1"/>
  <c r="D262" i="38"/>
  <c r="D63" i="39"/>
  <c r="D64" i="39" s="1"/>
  <c r="D84" i="39"/>
  <c r="D85" i="39" s="1"/>
  <c r="D84" i="40"/>
  <c r="D154" i="40"/>
  <c r="D387" i="40"/>
  <c r="D262" i="36"/>
  <c r="D263" i="36" s="1"/>
  <c r="D354" i="36"/>
  <c r="D355" i="36" s="1"/>
  <c r="D387" i="36"/>
  <c r="D388" i="36" s="1"/>
  <c r="D373" i="43"/>
  <c r="D374" i="43" s="1"/>
  <c r="D533" i="43"/>
  <c r="D534" i="43" s="1"/>
  <c r="B162" i="29" s="1"/>
  <c r="D386" i="31"/>
  <c r="D533" i="31"/>
  <c r="D534" i="31" s="1"/>
  <c r="B164" i="29" s="1"/>
  <c r="D498" i="38"/>
  <c r="B498" i="38" s="1"/>
  <c r="D499" i="38" s="1"/>
  <c r="D100" i="40"/>
  <c r="D101" i="40" s="1"/>
  <c r="D200" i="40"/>
  <c r="B200" i="40" s="1"/>
  <c r="D201" i="40" s="1"/>
  <c r="D202" i="40" s="1"/>
  <c r="D544" i="40"/>
  <c r="D439" i="38"/>
  <c r="B439" i="38" s="1"/>
  <c r="D440" i="38" s="1"/>
  <c r="D133" i="39"/>
  <c r="D134" i="39" s="1"/>
  <c r="D41" i="40"/>
  <c r="D512" i="40"/>
  <c r="B512" i="40" s="1"/>
  <c r="D513" i="40" s="1"/>
  <c r="D514" i="40" s="1"/>
  <c r="B156" i="29" s="1"/>
  <c r="D533" i="40"/>
  <c r="D534" i="40" s="1"/>
  <c r="B166" i="29" s="1"/>
  <c r="D149" i="41"/>
  <c r="D150" i="41" s="1"/>
  <c r="D353" i="43"/>
  <c r="B353" i="43" s="1"/>
  <c r="D354" i="43" s="1"/>
  <c r="D153" i="43"/>
  <c r="B153" i="43" s="1"/>
  <c r="D154" i="43" s="1"/>
  <c r="D155" i="43" s="1"/>
  <c r="B41" i="43"/>
  <c r="D100" i="43"/>
  <c r="D101" i="43" s="1"/>
  <c r="D63" i="35"/>
  <c r="D64" i="35" s="1"/>
  <c r="D84" i="43"/>
  <c r="D85" i="43" s="1"/>
  <c r="D502" i="43"/>
  <c r="D503" i="43" s="1"/>
  <c r="B143" i="29" s="1"/>
  <c r="D477" i="43"/>
  <c r="D478" i="43" s="1"/>
  <c r="D440" i="43"/>
  <c r="D441" i="43" s="1"/>
  <c r="D426" i="43"/>
  <c r="D427" i="43" s="1"/>
  <c r="D417" i="43"/>
  <c r="D418" i="43" s="1"/>
  <c r="D407" i="43"/>
  <c r="D387" i="43"/>
  <c r="D388" i="43" s="1"/>
  <c r="D161" i="35"/>
  <c r="D162" i="35" s="1"/>
  <c r="D149" i="35"/>
  <c r="D150" i="35" s="1"/>
  <c r="D314" i="43"/>
  <c r="D315" i="43" s="1"/>
  <c r="D262" i="43"/>
  <c r="D263" i="43" s="1"/>
  <c r="D244" i="43"/>
  <c r="D245" i="43" s="1"/>
  <c r="D133" i="35"/>
  <c r="D134" i="35" s="1"/>
  <c r="D173" i="43"/>
  <c r="D118" i="35"/>
  <c r="D119" i="35" s="1"/>
  <c r="D139" i="43"/>
  <c r="D140" i="43" s="1"/>
  <c r="D102" i="35"/>
  <c r="D103" i="35" s="1"/>
  <c r="D118" i="43"/>
  <c r="D42" i="43"/>
  <c r="D43" i="43" s="1"/>
  <c r="D161" i="37"/>
  <c r="D162" i="37" s="1"/>
  <c r="D63" i="37"/>
  <c r="D64" i="37" s="1"/>
  <c r="D502" i="36"/>
  <c r="D503" i="36" s="1"/>
  <c r="B142" i="29" s="1"/>
  <c r="D494" i="36"/>
  <c r="D480" i="36"/>
  <c r="D481" i="36" s="1"/>
  <c r="B133" i="29" s="1"/>
  <c r="D458" i="36"/>
  <c r="D440" i="36"/>
  <c r="D441" i="36" s="1"/>
  <c r="D357" i="36"/>
  <c r="D358" i="36" s="1"/>
  <c r="B106" i="29" s="1"/>
  <c r="D286" i="36"/>
  <c r="D222" i="36"/>
  <c r="D223" i="36" s="1"/>
  <c r="D201" i="36"/>
  <c r="D202" i="36" s="1"/>
  <c r="D173" i="36"/>
  <c r="D154" i="36"/>
  <c r="D155" i="36" s="1"/>
  <c r="D118" i="36"/>
  <c r="D84" i="36"/>
  <c r="D85" i="36" s="1"/>
  <c r="D62" i="36"/>
  <c r="D45" i="36"/>
  <c r="D46" i="36" s="1"/>
  <c r="B52" i="29" s="1"/>
  <c r="D26" i="36"/>
  <c r="D198" i="32" l="1"/>
  <c r="D199" i="32" s="1"/>
  <c r="B182" i="29" s="1"/>
  <c r="D317" i="31"/>
  <c r="D102" i="31"/>
  <c r="B64" i="29" s="1"/>
  <c r="D85" i="31"/>
  <c r="D355" i="43"/>
  <c r="D357" i="43"/>
  <c r="D358" i="43" s="1"/>
  <c r="B107" i="29" s="1"/>
  <c r="D315" i="40"/>
  <c r="D317" i="40"/>
  <c r="D318" i="40" s="1"/>
  <c r="B102" i="29" s="1"/>
  <c r="D101" i="38"/>
  <c r="D102" i="38"/>
  <c r="D103" i="38" s="1"/>
  <c r="B65" i="29" s="1"/>
  <c r="D315" i="38"/>
  <c r="D317" i="38"/>
  <c r="D318" i="38" s="1"/>
  <c r="B101" i="29" s="1"/>
  <c r="D500" i="33"/>
  <c r="D502" i="33"/>
  <c r="D503" i="33" s="1"/>
  <c r="B144" i="29" s="1"/>
  <c r="B386" i="31"/>
  <c r="D387" i="31" s="1"/>
  <c r="D443" i="36"/>
  <c r="D444" i="36" s="1"/>
  <c r="B124" i="29" s="1"/>
  <c r="D480" i="40"/>
  <c r="D481" i="40" s="1"/>
  <c r="B138" i="29" s="1"/>
  <c r="D478" i="40"/>
  <c r="D513" i="31"/>
  <c r="B154" i="29" s="1"/>
  <c r="B512" i="31"/>
  <c r="B512" i="33"/>
  <c r="D513" i="33" s="1"/>
  <c r="D514" i="33" s="1"/>
  <c r="B153" i="29" s="1"/>
  <c r="B439" i="33"/>
  <c r="D440" i="33" s="1"/>
  <c r="D317" i="33"/>
  <c r="D318" i="33" s="1"/>
  <c r="B99" i="29" s="1"/>
  <c r="D390" i="33"/>
  <c r="D391" i="33" s="1"/>
  <c r="B117" i="29" s="1"/>
  <c r="D204" i="33"/>
  <c r="D205" i="33" s="1"/>
  <c r="B81" i="29" s="1"/>
  <c r="D157" i="33"/>
  <c r="D158" i="33" s="1"/>
  <c r="B72" i="29" s="1"/>
  <c r="D357" i="31"/>
  <c r="B109" i="29" s="1"/>
  <c r="D480" i="33"/>
  <c r="D481" i="33" s="1"/>
  <c r="B135" i="29" s="1"/>
  <c r="D102" i="33"/>
  <c r="D103" i="33" s="1"/>
  <c r="B63" i="29" s="1"/>
  <c r="D388" i="38"/>
  <c r="D390" i="38"/>
  <c r="D391" i="38" s="1"/>
  <c r="B119" i="29" s="1"/>
  <c r="D441" i="38"/>
  <c r="D443" i="38"/>
  <c r="D444" i="38" s="1"/>
  <c r="B128" i="29" s="1"/>
  <c r="D202" i="38"/>
  <c r="D204" i="38"/>
  <c r="D205" i="38" s="1"/>
  <c r="B83" i="29" s="1"/>
  <c r="D265" i="31"/>
  <c r="B91" i="29" s="1"/>
  <c r="D263" i="31"/>
  <c r="D443" i="31"/>
  <c r="D157" i="40"/>
  <c r="D158" i="40" s="1"/>
  <c r="B75" i="29" s="1"/>
  <c r="D155" i="40"/>
  <c r="D265" i="38"/>
  <c r="D266" i="38" s="1"/>
  <c r="B92" i="29" s="1"/>
  <c r="D263" i="38"/>
  <c r="D204" i="40"/>
  <c r="D205" i="40" s="1"/>
  <c r="B84" i="29" s="1"/>
  <c r="D45" i="33"/>
  <c r="D46" i="33" s="1"/>
  <c r="B54" i="29" s="1"/>
  <c r="D43" i="33"/>
  <c r="D547" i="33"/>
  <c r="B45" i="29" s="1"/>
  <c r="D355" i="33"/>
  <c r="D357" i="33"/>
  <c r="D358" i="33" s="1"/>
  <c r="B108" i="29" s="1"/>
  <c r="D500" i="38"/>
  <c r="D502" i="38"/>
  <c r="D390" i="40"/>
  <c r="D391" i="40" s="1"/>
  <c r="B120" i="29" s="1"/>
  <c r="D388" i="40"/>
  <c r="D443" i="40"/>
  <c r="D444" i="40" s="1"/>
  <c r="B129" i="29" s="1"/>
  <c r="D441" i="40"/>
  <c r="D547" i="31"/>
  <c r="B46" i="29" s="1"/>
  <c r="D42" i="31"/>
  <c r="D45" i="38"/>
  <c r="D46" i="38" s="1"/>
  <c r="B56" i="29" s="1"/>
  <c r="D43" i="38"/>
  <c r="D317" i="36"/>
  <c r="D318" i="36" s="1"/>
  <c r="B97" i="29" s="1"/>
  <c r="D545" i="40"/>
  <c r="B175" i="29" s="1"/>
  <c r="D198" i="41"/>
  <c r="D199" i="41" s="1"/>
  <c r="D547" i="38"/>
  <c r="B47" i="29" s="1"/>
  <c r="D198" i="25"/>
  <c r="D199" i="25" s="1"/>
  <c r="D547" i="43"/>
  <c r="B44" i="29" s="1"/>
  <c r="D547" i="40"/>
  <c r="B48" i="29" s="1"/>
  <c r="B41" i="40"/>
  <c r="D42" i="40" s="1"/>
  <c r="D102" i="40"/>
  <c r="D103" i="40" s="1"/>
  <c r="B66" i="29" s="1"/>
  <c r="D85" i="40"/>
  <c r="D390" i="36"/>
  <c r="D391" i="36" s="1"/>
  <c r="B115" i="29" s="1"/>
  <c r="D204" i="31"/>
  <c r="B82" i="29" s="1"/>
  <c r="D157" i="38"/>
  <c r="D158" i="38" s="1"/>
  <c r="B74" i="29" s="1"/>
  <c r="D155" i="38"/>
  <c r="D265" i="33"/>
  <c r="D266" i="33" s="1"/>
  <c r="B90" i="29" s="1"/>
  <c r="D263" i="33"/>
  <c r="D198" i="39"/>
  <c r="D199" i="39" s="1"/>
  <c r="D157" i="31"/>
  <c r="B73" i="29" s="1"/>
  <c r="D155" i="31"/>
  <c r="D102" i="43"/>
  <c r="D103" i="43" s="1"/>
  <c r="B62" i="29" s="1"/>
  <c r="D480" i="43"/>
  <c r="D481" i="43" s="1"/>
  <c r="B134" i="29" s="1"/>
  <c r="D443" i="43"/>
  <c r="D390" i="43"/>
  <c r="D391" i="43" s="1"/>
  <c r="B116" i="29" s="1"/>
  <c r="D198" i="35"/>
  <c r="D199" i="35" s="1"/>
  <c r="B180" i="29" s="1"/>
  <c r="D317" i="43"/>
  <c r="D318" i="43" s="1"/>
  <c r="B98" i="29" s="1"/>
  <c r="D265" i="43"/>
  <c r="D266" i="43" s="1"/>
  <c r="B89" i="29" s="1"/>
  <c r="D204" i="43"/>
  <c r="D205" i="43" s="1"/>
  <c r="B80" i="29" s="1"/>
  <c r="D157" i="43"/>
  <c r="D158" i="43" s="1"/>
  <c r="B71" i="29" s="1"/>
  <c r="D45" i="43"/>
  <c r="D198" i="37"/>
  <c r="D199" i="37" s="1"/>
  <c r="B11" i="37" s="1"/>
  <c r="D265" i="36"/>
  <c r="D266" i="36" s="1"/>
  <c r="B88" i="29" s="1"/>
  <c r="D204" i="36"/>
  <c r="D205" i="36" s="1"/>
  <c r="B79" i="29" s="1"/>
  <c r="D157" i="36"/>
  <c r="D158" i="36" s="1"/>
  <c r="B70" i="29" s="1"/>
  <c r="D102" i="36"/>
  <c r="D548" i="31" l="1"/>
  <c r="D549" i="31" s="1"/>
  <c r="D318" i="31"/>
  <c r="B100" i="29" s="1"/>
  <c r="B11" i="32"/>
  <c r="D390" i="31"/>
  <c r="B118" i="29" s="1"/>
  <c r="D444" i="43"/>
  <c r="B125" i="29" s="1"/>
  <c r="D443" i="33"/>
  <c r="D444" i="33" s="1"/>
  <c r="D441" i="33"/>
  <c r="B127" i="29"/>
  <c r="B126" i="29"/>
  <c r="D548" i="33"/>
  <c r="D549" i="33" s="1"/>
  <c r="D43" i="31"/>
  <c r="D45" i="31"/>
  <c r="B55" i="29" s="1"/>
  <c r="D43" i="40"/>
  <c r="D45" i="40"/>
  <c r="D46" i="40" s="1"/>
  <c r="B57" i="29" s="1"/>
  <c r="B11" i="39"/>
  <c r="B183" i="29"/>
  <c r="B181" i="29"/>
  <c r="B11" i="25"/>
  <c r="D548" i="40"/>
  <c r="D549" i="40" s="1"/>
  <c r="B11" i="41"/>
  <c r="B184" i="29"/>
  <c r="D503" i="38"/>
  <c r="B146" i="29" s="1"/>
  <c r="D548" i="38"/>
  <c r="D549" i="38" s="1"/>
  <c r="B11" i="35"/>
  <c r="D46" i="43"/>
  <c r="B53" i="29" s="1"/>
  <c r="D548" i="43"/>
  <c r="D549" i="43" s="1"/>
  <c r="B179" i="29"/>
  <c r="D103" i="36"/>
  <c r="B61" i="29" s="1"/>
  <c r="D548" i="36"/>
  <c r="D549" i="36" s="1"/>
  <c r="B12" i="31" l="1"/>
  <c r="B12" i="40"/>
  <c r="B39" i="29"/>
  <c r="B29" i="29"/>
  <c r="B36" i="29"/>
  <c r="B26" i="29"/>
  <c r="B12" i="33"/>
  <c r="B12" i="38"/>
  <c r="B38" i="29"/>
  <c r="B28" i="29"/>
  <c r="B35" i="29"/>
  <c r="B25" i="29"/>
  <c r="B12" i="43"/>
  <c r="B12" i="36"/>
  <c r="B34" i="29"/>
  <c r="B24" i="29"/>
  <c r="B37" i="29" l="1"/>
  <c r="B27" i="29"/>
</calcChain>
</file>

<file path=xl/sharedStrings.xml><?xml version="1.0" encoding="utf-8"?>
<sst xmlns="http://schemas.openxmlformats.org/spreadsheetml/2006/main" count="5157" uniqueCount="582">
  <si>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</si>
  <si>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</si>
  <si>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</si>
  <si>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</si>
  <si>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</si>
  <si>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</si>
  <si>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</si>
  <si>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</si>
  <si>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</si>
  <si>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</si>
  <si>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</si>
  <si>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</si>
  <si>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</si>
  <si>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</si>
  <si>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</si>
  <si>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</si>
  <si>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</si>
  <si>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</si>
  <si>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</si>
  <si>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</si>
  <si>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</si>
  <si>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</si>
  <si>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</si>
  <si>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</si>
  <si>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</si>
  <si>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</si>
  <si>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</si>
  <si>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</si>
  <si>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</si>
  <si>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</si>
  <si>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</si>
  <si>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</si>
  <si>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</si>
  <si>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</si>
  <si>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</si>
  <si>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</si>
  <si>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</si>
  <si>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</si>
  <si>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</si>
  <si>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</si>
  <si>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</si>
  <si>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</si>
  <si>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</si>
  <si>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</si>
  <si>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</si>
  <si>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</si>
  <si>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</si>
  <si>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</si>
  <si>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</si>
  <si>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</si>
  <si>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</si>
  <si>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</si>
  <si>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</si>
  <si>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</si>
  <si>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</si>
  <si>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</si>
  <si>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</si>
  <si>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</si>
  <si>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</si>
  <si>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</si>
  <si>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</si>
  <si>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</si>
  <si>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</si>
  <si>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</si>
  <si>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</si>
  <si>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</si>
  <si>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</si>
  <si>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</si>
  <si>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</si>
  <si>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</si>
  <si>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</si>
  <si>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</si>
  <si>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</si>
  <si>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</si>
  <si>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</si>
  <si>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</si>
  <si>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</si>
  <si>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</si>
  <si>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</si>
  <si>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</si>
  <si>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</si>
  <si>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</si>
  <si>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</si>
  <si>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</si>
  <si>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</si>
  <si>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</si>
  <si>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</si>
  <si>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</si>
  <si>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</si>
  <si>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</si>
  <si>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</si>
  <si>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</si>
  <si>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</si>
  <si>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</si>
  <si>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</si>
  <si>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</si>
  <si>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</si>
  <si>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</si>
  <si>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</si>
  <si>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</si>
  <si>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</si>
  <si>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</si>
  <si>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</si>
  <si>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</si>
  <si>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</si>
  <si>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</si>
  <si>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</si>
  <si>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</si>
  <si>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</si>
  <si>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</si>
  <si>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</si>
  <si>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</si>
  <si>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</si>
  <si>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</si>
  <si>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</si>
  <si>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</si>
  <si>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</si>
  <si>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</si>
  <si>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</si>
  <si>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</si>
  <si>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</si>
  <si>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</si>
  <si>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</si>
  <si>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</si>
  <si>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</si>
  <si>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</si>
  <si>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</si>
  <si>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</si>
  <si>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</si>
  <si>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</si>
  <si>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</si>
  <si>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</si>
  <si>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</si>
  <si>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</si>
  <si>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</si>
  <si>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</si>
  <si>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</si>
  <si>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</si>
  <si>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</si>
  <si>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</si>
  <si>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</si>
  <si>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</si>
  <si>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</si>
  <si>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</si>
  <si>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</si>
  <si>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</si>
  <si>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</si>
  <si>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</si>
  <si>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</si>
  <si>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</si>
  <si>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</si>
  <si>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</si>
  <si>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</si>
  <si>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</si>
  <si>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</si>
  <si>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</si>
  <si>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</si>
  <si>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</si>
  <si>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</si>
  <si>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</si>
  <si>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</si>
  <si>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</si>
  <si>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</si>
  <si>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</si>
  <si>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</si>
  <si>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</si>
  <si>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</si>
  <si>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</si>
  <si>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</si>
  <si>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</si>
  <si>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</si>
  <si>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</si>
  <si>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</si>
  <si>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</si>
  <si>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</si>
  <si>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</si>
  <si>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</si>
  <si>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</si>
  <si>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</si>
  <si>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</si>
  <si>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</si>
  <si>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</si>
  <si>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</si>
  <si>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</si>
  <si>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</si>
  <si>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</si>
  <si>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</si>
  <si>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</si>
  <si>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</si>
  <si>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</si>
  <si>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</si>
  <si>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</si>
  <si>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</si>
  <si>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</si>
  <si>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</si>
  <si>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</si>
  <si>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</si>
  <si>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</si>
  <si>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</si>
  <si>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</si>
  <si>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</si>
  <si>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</si>
  <si>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</si>
  <si>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</si>
  <si>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</si>
  <si>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</si>
  <si>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</si>
  <si>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</si>
  <si>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</si>
  <si>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</si>
  <si>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</si>
  <si>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</si>
  <si>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</si>
  <si>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</si>
  <si>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</si>
  <si>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</si>
  <si>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</si>
  <si>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</si>
  <si>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</si>
  <si>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</si>
  <si>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</si>
  <si>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</si>
  <si>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</si>
  <si>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</si>
  <si>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</si>
  <si>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</si>
  <si>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</si>
  <si>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</si>
  <si>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</si>
  <si>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</si>
  <si>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</si>
  <si>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</si>
  <si>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</si>
  <si>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</si>
  <si>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</si>
  <si>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</si>
  <si>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</si>
  <si>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</si>
  <si>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</si>
  <si>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</si>
  <si>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</si>
  <si>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</si>
  <si>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</si>
  <si>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</si>
  <si>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</si>
  <si>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</si>
  <si>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</si>
  <si>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</si>
  <si>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</si>
  <si>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</si>
  <si>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</si>
  <si>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</si>
  <si>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</si>
  <si>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</si>
  <si>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</si>
  <si>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</si>
  <si>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</si>
  <si>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</si>
  <si>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</si>
  <si>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</si>
  <si>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</si>
  <si>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</si>
  <si>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</si>
  <si>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</si>
  <si>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</si>
  <si>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</si>
  <si>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</si>
  <si>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</si>
  <si>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</si>
  <si>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</si>
  <si>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</si>
  <si>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</si>
  <si>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</si>
  <si>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</si>
  <si>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</si>
  <si>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</si>
  <si>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</si>
  <si>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</si>
  <si>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</si>
  <si>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</si>
  <si>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</si>
  <si>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</si>
  <si>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</si>
  <si>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</si>
  <si>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</si>
  <si>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</si>
  <si>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</si>
  <si>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</si>
  <si>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</si>
  <si>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</si>
  <si>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</si>
  <si>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</si>
  <si>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</si>
  <si>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</si>
  <si>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</si>
  <si>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</si>
  <si>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</si>
  <si>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</si>
  <si>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</si>
  <si>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</si>
  <si>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</si>
  <si>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</si>
  <si>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</si>
  <si>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</si>
  <si>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</si>
  <si>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</si>
  <si>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</si>
  <si>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</si>
  <si>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</si>
  <si>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</si>
  <si>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</si>
  <si>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</si>
  <si>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</si>
  <si>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</si>
  <si>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</si>
  <si>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</si>
  <si>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</si>
  <si>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</si>
  <si>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</si>
  <si>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</si>
  <si>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</si>
  <si>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</si>
  <si>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</si>
  <si>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</si>
  <si>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</si>
  <si>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</si>
  <si>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</si>
  <si>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</si>
  <si>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</si>
  <si>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</si>
  <si>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</si>
  <si>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</si>
  <si>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</si>
  <si>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</si>
  <si>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</si>
  <si>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</si>
  <si>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</si>
  <si>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</si>
  <si>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</si>
  <si>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</si>
  <si>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</si>
  <si>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</si>
  <si>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</si>
  <si>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</si>
  <si>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</si>
  <si>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</si>
  <si>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</si>
  <si>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</si>
  <si>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</si>
  <si>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</si>
  <si>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</si>
  <si>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</si>
  <si>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</si>
  <si>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</si>
  <si>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</si>
  <si>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</si>
  <si>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</si>
  <si>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</si>
  <si>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</si>
  <si>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</si>
  <si>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</si>
  <si>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</si>
  <si>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</si>
  <si>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</si>
  <si>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</si>
  <si>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</si>
  <si>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</si>
  <si>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</si>
  <si>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</si>
  <si>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</si>
  <si>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</si>
  <si>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</si>
  <si>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</si>
  <si>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</si>
  <si>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</si>
  <si>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</si>
  <si>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</si>
  <si>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</si>
  <si>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</si>
  <si>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</si>
  <si>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</si>
  <si>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</si>
  <si>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</si>
  <si>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</si>
  <si>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</si>
  <si>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</si>
  <si>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</si>
  <si>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</si>
  <si>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</si>
  <si>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</si>
  <si>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</si>
  <si>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</si>
  <si>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</si>
  <si>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</si>
  <si>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</si>
  <si>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</si>
  <si>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</si>
  <si>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</si>
  <si>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</si>
  <si>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</si>
  <si>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</si>
  <si>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</si>
  <si>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</si>
  <si>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</si>
  <si>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</si>
  <si>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</si>
  <si>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</si>
  <si>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</si>
  <si>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Houmet Souk</t>
  </si>
  <si>
    <t>Dr Hatem KARAA</t>
  </si>
  <si>
    <t>Chefs de rayon</t>
  </si>
  <si>
    <t>Une benne à ordure, dépourvue de protection, était maintenue dans la zone de réception. Présence de risque de contamination aéroportée.</t>
  </si>
  <si>
    <t>Assurer l'enregistrement des températures lors des réception</t>
  </si>
  <si>
    <t>indiquer la durée réelle d'exposition</t>
  </si>
  <si>
    <t>Ne pas mettre systèmatiquement 4 heures sur les cadenciers (cas du jour de l'audit où la durée est enregistrée d'avance)</t>
  </si>
  <si>
    <t>Broches du rotissoire et porte de l'armoire UV sales</t>
  </si>
  <si>
    <t>Renforcer les opérations de nettoyage des broches et la porte de l'armoire UV</t>
  </si>
  <si>
    <t>Ancien rapport non transmis au magasin</t>
  </si>
  <si>
    <t>Signer les fiches de traçabilité</t>
  </si>
  <si>
    <t>Gruyère montagnard découpé le 01/03 non tracé</t>
  </si>
  <si>
    <t>Congélation des viandes destinées à la préparation du carpaccio sans aucune protection</t>
  </si>
  <si>
    <t>la viande doit être entreposée pendant maximum 04 heures en chambre froide négative pour faciliter la découpe des viandes au trancheur</t>
  </si>
  <si>
    <t>Viandes issues de parage non identifiées</t>
  </si>
  <si>
    <t>un seau de boyau entreposé à même le sol en chambre froide</t>
  </si>
  <si>
    <t>Drainer les eaux issues de la fonte de la glace</t>
  </si>
  <si>
    <t>Utilisation de l'ancienne trame pour le suivi de la traçabilité des produits surgelés</t>
  </si>
  <si>
    <t>Renforcer les opérations de nettoyage du mur de la chambre froide</t>
  </si>
  <si>
    <t>Renforcer les opérations de tri du poivron carré rouge</t>
  </si>
  <si>
    <t>Renforcer les opérations du nettoyage du sol de la réserve</t>
  </si>
  <si>
    <t xml:space="preserve">Renforcer les opérations de nettoyage du linéaire </t>
  </si>
  <si>
    <t>Dépassement de la DLUO de 05 pièces cake droo Bolerio DF: 28/08/2017 et DLC: 27/02/2018</t>
  </si>
  <si>
    <t>renforcer les opérations de dépoussièrage des portes des toilettes</t>
  </si>
  <si>
    <t>Procédure non disponible sur le portail</t>
  </si>
  <si>
    <t>Ancien rapport non communiqué</t>
  </si>
  <si>
    <t xml:space="preserve">La porte manque d'étanchéité 
</t>
  </si>
  <si>
    <t xml:space="preserve">
</t>
  </si>
  <si>
    <t>Le revêtement du sol du quai de réception est défoncé.</t>
  </si>
  <si>
    <t>Fixer le revêtement du sol.</t>
  </si>
  <si>
    <t>T° de la chambre froide est 6°C.</t>
  </si>
  <si>
    <t>Décollement du revetement du sol de la réserve</t>
  </si>
  <si>
    <t>le revetement du sol de la chambre froide négative est crevassé</t>
  </si>
  <si>
    <t>Meuble sandwich affiche +2,3°C
température mesurée +3,8°C</t>
  </si>
  <si>
    <t>température produits 5,6°C</t>
  </si>
  <si>
    <t>température affichée 3,2°C
température mesurée 5,5°C</t>
  </si>
  <si>
    <t xml:space="preserve">température produit 6,2°C
</t>
  </si>
  <si>
    <t>traces de rouille sur les panneaux, matériel et lave mains de la boucherie</t>
  </si>
  <si>
    <t>Trace de rouille sur les panneaux de la chambre froide</t>
  </si>
  <si>
    <t>température produit 5,2°C</t>
  </si>
  <si>
    <t>température affichée 3,8°C</t>
  </si>
  <si>
    <t>Traces de rouille sur la face externe de la coduite métallique de la machine à glace</t>
  </si>
  <si>
    <t>Planches de découpe trop usées</t>
  </si>
  <si>
    <t>lave mains de la poissonnerie à ouverture manuelle</t>
  </si>
  <si>
    <t>Revoir le fonctionnement du lave mains</t>
  </si>
  <si>
    <t>Mme Meriam CHOUCHENE</t>
  </si>
  <si>
    <t>Directeur &amp; chefs rayons</t>
  </si>
  <si>
    <t>Accumulation de souillures persistantes sur la rôtissoire et le panier de la friteuse.</t>
  </si>
  <si>
    <t>T° affichée 2,2°C, T° mesurée 3°C</t>
  </si>
  <si>
    <t>La traçabilité des poulets rôtis n'est pas prise en considération sur les fiches de traçabilité.
La mention du nom du fournisseur et de la DLC des produits sont erronés dans la fiche de traçabilité de fabrication des pizzas et sandwiches.</t>
  </si>
  <si>
    <t>Eclairage de la chambre froide non fonctionnel</t>
  </si>
  <si>
    <t>Réparer le système d'éclairage</t>
  </si>
  <si>
    <t>T° affichée et mesurée de l'ordre de 3°C.</t>
  </si>
  <si>
    <t>Mention erronée de la date d'entame du fromage 'Bastardo de Fiore' (17/06 au lieu de 31/05).</t>
  </si>
  <si>
    <t>Absence de savon liquide au poste lave-mains.</t>
  </si>
  <si>
    <t>T° laboratoire 10°C</t>
  </si>
  <si>
    <t>Prévoir une zone propre pour entreposage des déchets.</t>
  </si>
  <si>
    <t>Une trancheuse usée et rouillée est maintenue au laboratoire sans identification et protection.</t>
  </si>
  <si>
    <t>Absence de fiche TSF du carpaccio de viande.
On note que la congélation du carpaccio est réalisée dans la chambre froide négative PLS et la découpe du produit au niveau du rayon charcuterie vu le non fonctionnement de la trancheuse de la boucherie.</t>
  </si>
  <si>
    <t>Assurer la traçabilité du carpaccio bœuf.
Mentionner les quantités correctes et les numéros de lot des produits découpés.</t>
  </si>
  <si>
    <t>Présence de rouille sur la gaine de la fabrique de glace.
La manche de la pelle à glace est démontée.</t>
  </si>
  <si>
    <t xml:space="preserve">Entreposage du seau rempli de glace destinée au ravitaillement de l’étal à même le sol. La manche de la pelle à glace est démontée
</t>
  </si>
  <si>
    <t>Interdire cette pratique</t>
  </si>
  <si>
    <t xml:space="preserve">présence de piqûres de moisissures sur les revêtements des meubles yaourts et les portes étiquettes
</t>
  </si>
  <si>
    <t>Le plafond de la réserve n'est pas cloisonné</t>
  </si>
  <si>
    <t>Protéger le plafond de la réserve contre les nuisibles (oiseaux)</t>
  </si>
  <si>
    <t>T° 7,8°C</t>
  </si>
  <si>
    <t>Le système à pédale de la poubelle pâtisserie est défaillant.</t>
  </si>
  <si>
    <t>Le local prévu pour stockage déchets est utilisé pour les produits casse et les huiles usagées. Ce local n’est pas adapté pour entreposage des bennes à ordures.  Les bennes sont placées dans la zone de réception</t>
  </si>
  <si>
    <t>Prévoir une zone adaptée pour entreposage des poubelles.</t>
  </si>
  <si>
    <t>Présence de fientes d'oiseaux sur les murs de la réserve des épices.</t>
  </si>
  <si>
    <t>Entreposage des emballages dans la zone des produits casse.</t>
  </si>
  <si>
    <t>Les douchettes de la plonge poissonnerie et pâtisserie sont défaillantes.</t>
  </si>
  <si>
    <t>Paniers en rotin usés et troués. Remplacer ces équipements.</t>
  </si>
  <si>
    <t>Mentionner la quantité correcte des produits vendus.</t>
  </si>
  <si>
    <t>Absence du plan d'action suite au dernier rapport</t>
  </si>
  <si>
    <t>Ecaillement du sol de la chambre froide négative.</t>
  </si>
  <si>
    <t>Présence excessive de givre dans les chambres froides négatives.</t>
  </si>
  <si>
    <t>Poubelles maintenues dans la zone de réception vu l'absence de local adapté.</t>
  </si>
  <si>
    <t>Le DEIV du rayon FLEG est rempli de cadavres d'insectes.</t>
  </si>
  <si>
    <t>Le revêtement du sol est crevassé</t>
  </si>
  <si>
    <t>Le revêtement du sol de la chambre froide négative est crevassé.</t>
  </si>
  <si>
    <t>trace de rouille au sol du laboratoire</t>
  </si>
  <si>
    <t>Planche de découpe usée</t>
  </si>
  <si>
    <t>Taux d'hygrométrie 50%</t>
  </si>
  <si>
    <t>Procéder à un traitement antirouille pour la fabrique de glace.
Fixer la manche de la pelle à glace.</t>
  </si>
  <si>
    <t>Taux de réalisation du plan d'action précédent</t>
  </si>
  <si>
    <t>Manque de 13 pièces de gâteaux 'maillot Sopral' ayant n° lot 07062018 dans les fiches de traçabilité</t>
  </si>
  <si>
    <t>Prévoir une zone propre pour stockage des emballages.</t>
  </si>
  <si>
    <t xml:space="preserve">Les échantillons vérifiés ne sont pas conformes:
-Pain compagne; 182g &amp; 186g / 200g
-Pain olives: 166g &amp; 174 / 200g
Avertir le fournisseur 'Sopral' sur cet écart.
</t>
  </si>
  <si>
    <t>Présence des bulletins d'analyse et plans d'action</t>
  </si>
  <si>
    <t>Enregistrements des autocontrôles de nettoyage et de désinfection</t>
  </si>
  <si>
    <t xml:space="preserve">Utilisation correcte des cadenciers de cuisson et de fabrication </t>
  </si>
  <si>
    <t>Assurer la traçabilité des poulets rôtis.
Enregistrer correctement les mentions obligatoires dans les fiches de traçabilité de fabrication.</t>
  </si>
  <si>
    <t>Entreposage des emballages, prêt à l'utilisation, dans la chambre froide des déchets.</t>
  </si>
  <si>
    <t xml:space="preserve">Absence de traçabilité du carpaccio bœuf dans les fiches de fabrication.
Manque de traçabilité de 4 kg d'escalope Chahia n° lot 173 dans </t>
  </si>
  <si>
    <t xml:space="preserve">Respect des durées de vie des produits trad. exposés dans le stand </t>
  </si>
  <si>
    <t>Chefs de rayons &amp; Mr Rached Rached</t>
  </si>
  <si>
    <t>Protéger les foulards avac épingles par des coiffes</t>
  </si>
  <si>
    <t>Renforcer le nettoyage de la porte de l'élément sandwich</t>
  </si>
  <si>
    <t>02 bidons d'huile entamés non identifiés par la date de leur première utilisation</t>
  </si>
  <si>
    <t xml:space="preserve">Renforcer les actions de nettoyage des étagères au laboratoire </t>
  </si>
  <si>
    <t>Renforcer les opérations de nettoyage de l'élément d'exposition des charcuteries</t>
  </si>
  <si>
    <t>Renforcer les opérations de nettoyage de la partie supérieure de la chambre froide</t>
  </si>
  <si>
    <t>Quantités d'additifs ajoutés au merguez non renseignées sur les fiches de suivi</t>
  </si>
  <si>
    <t>Les quantités de taberner doivent être inscrites sur le fiches de fabrication du merguez</t>
  </si>
  <si>
    <t>Traçabilité boucherie traditionnelle incomplète (les cases "date de désossage découpe dans le labo" et " date d'abattage" sont vides)</t>
  </si>
  <si>
    <t>Inscrire toutes les informations telles que sexigées patr la procédure de traçabilité</t>
  </si>
  <si>
    <t>Renforcer les opérations de nettoyage du regard du labo</t>
  </si>
  <si>
    <t>Exposition de poulet traumatisé</t>
  </si>
  <si>
    <t>Porte de la chambre froide sale
Stocakge des emballages en chambre froide</t>
  </si>
  <si>
    <t>Renforcer le nettoyage de la porte / Eviter le stockage des emballages en chambre froide</t>
  </si>
  <si>
    <t>utilisation des caddys pour le transfert des produits du stockage vers l'espace de vente</t>
  </si>
  <si>
    <t xml:space="preserve">Nettoyer la partie supérieure de la porte de la chambre froide </t>
  </si>
  <si>
    <t>Assurer la vérification mensuelle du thermomètre à sonde</t>
  </si>
  <si>
    <t>Présence d'un pot de danino nature sucré dont la date de retrait n'est pas respectée (DLC 26 septembre 2018)</t>
  </si>
  <si>
    <t>Présence de charcuterie en slice et sous vide Chahia dont la DLC est érronée (03 pièces jambon fumés lot 18260 et salami de bœuf lot 18260 dont la DLC est le 31 septembre 2018)</t>
  </si>
  <si>
    <t>Poubelles maintenues dans la zone de réception en l'absence d'un local adapté</t>
  </si>
  <si>
    <t>Assurer l'identification par la date d'entame de tout produit entamé</t>
  </si>
  <si>
    <t xml:space="preserve"> porte de l'élément sandwich sale</t>
  </si>
  <si>
    <t>Eviter l'exposition des denrées ayant des signes visibles de traumatisme</t>
  </si>
  <si>
    <t>Présence d'une salade Harmonie SODEA dont la date de retrait n'est pas respectée (DLC: 26/09/2018)</t>
  </si>
  <si>
    <t>Renforcer le contrôle de l'étiquetage des produits présentés à la vente (obligation de moyen / loi de protection du consommateur 92/117)</t>
  </si>
  <si>
    <t>Le revetement du sol est crevassé</t>
  </si>
  <si>
    <t>Réparer le sol</t>
  </si>
  <si>
    <t>T° 5,8°C</t>
  </si>
  <si>
    <t xml:space="preserve">Réserve sans plafond </t>
  </si>
  <si>
    <t>Revoir l'état du sol de la réserve et de sont revetement métallique</t>
  </si>
  <si>
    <t>conforme</t>
  </si>
  <si>
    <t>T affichée et mesurée de l'ordre de 04°C</t>
  </si>
  <si>
    <t>Meuble écaillé</t>
  </si>
  <si>
    <t>Température du laboratoire 10,2°C</t>
  </si>
  <si>
    <t>Traces de rouilles sur les soudures de la pelle à glace</t>
  </si>
  <si>
    <t>Couteaux cassés et planche nécessitant du rabottage</t>
  </si>
  <si>
    <t>Traces de rouilles à la plonge traiteur</t>
  </si>
  <si>
    <t>Prévoir la fixation plus efficace des conduites d'eau à la poissonnerie
centrale de nettoyage traiteur sans pistolet</t>
  </si>
  <si>
    <t>Dégradation de l'état du meuble d'exposition</t>
  </si>
  <si>
    <t>Bac à glace cassé</t>
  </si>
  <si>
    <t>Fenetres de la réservce PGC sans moustiquaires</t>
  </si>
  <si>
    <t>Dégradation de l'état du mur de la chambre froide</t>
  </si>
  <si>
    <t>Directeur magasin &amp; chefs rayons</t>
  </si>
  <si>
    <t>Trancheur sale</t>
  </si>
  <si>
    <t>Manque d'étanchéité de la porte de réception.</t>
  </si>
  <si>
    <t>Laboratoire non climatisé</t>
  </si>
  <si>
    <t>T° laboratoire 12°C</t>
  </si>
  <si>
    <t>Egouttage du condensat de l'évaporateur du laboratoire.</t>
  </si>
  <si>
    <t>Présence de piqûres de moisissures sur le bac en inox prêt à l'utilisation.</t>
  </si>
  <si>
    <t>Stockage des emballages dans les cartons d'origine; il s'agit d'une source de nuisibles.</t>
  </si>
  <si>
    <t>La mise des étiquettes UHD des produits décongelés est réalisée le lendemain de la mise en décongélation. Un jour de plus est attribué à la durée de vie prévue pour les produits décongelés.</t>
  </si>
  <si>
    <t>Absence d'indication de sésame et bouton de rose sur la liste des ingrédients des pâtisseries 'Loukoum'.
Les étiquettes du fournisseur 'Cookie d'or' des biscuits au chocolat sont illisibles  (DLUO effacée)
La liste des ingrédients est n'est pas totalement lisible sur les étiquettes UHD.</t>
  </si>
  <si>
    <t>La date d'expiration du produit de nettoyage des palettes 'Deptal MCL' est dépassée (DE 10/12/2018)</t>
  </si>
  <si>
    <t>Développement de rouille sur les paroirs internes de la fabrique de glace.</t>
  </si>
  <si>
    <t>Le pistolet de la douchette de la plonge boucherie est démontée.</t>
  </si>
  <si>
    <t>Absence d'un local déchet adapté pour les bennes à ordure.</t>
  </si>
  <si>
    <t>Aménager un local déchets adapté pour l'entreposage des bennes à ordure.</t>
  </si>
  <si>
    <t>Respecter les DLC des produits et/ ou identifier les produits par les DLC préconisées par le fournisseur.</t>
  </si>
  <si>
    <t>Stagnation d'eau dans la chambre froide des produits de la mer.</t>
  </si>
  <si>
    <t>Les étiquettes fournisseur des poissons salés 'bacalao' sont illisibles.</t>
  </si>
  <si>
    <t>Les DEIV du rayon fromage et FLEG sont remplis de cadavres d'insectes.</t>
  </si>
  <si>
    <t>Dépassement de la DLUO  de 5 unités de boites de confiture 'Hero'; DLUO 12/12/2018.</t>
  </si>
  <si>
    <t>Les produits de la mer réceptionnés à partir de l'entrepôt ne font pas objet de contrôle et enregistrement à la réception.</t>
  </si>
  <si>
    <t>Non disponibilité du dossier médical de l'opératrice externe à Carrefour 'Chahia'.</t>
  </si>
  <si>
    <t xml:space="preserve">Ecaillement du revêtement du sol en face de la chambre froide
</t>
  </si>
  <si>
    <t>Stockage des paquets de sablés vanille au froid positif; absence d'indication du mode de stockage sur les étiquettes du fournisseur. On note que ces produits sont ultérieurement exposés à température ambiante.</t>
  </si>
  <si>
    <t>Présence d'une forte odeur de Javel au laboratoire boucherie. Respecter le plan de nettoyage des locaux et utiliser les produits référencés UHD.</t>
  </si>
  <si>
    <t>La température du meuble froid 'Pet Food' ne fait pas objet de suivi.</t>
  </si>
  <si>
    <t>Les olives Sehli 'Amouss' sont maintenus dans un conteneur indiquant une DLC périmée (14/12/2018); le chef rayon affirme que le produit a été transvasé dans ce conteneur suite à la détérioration du seau d'origine.</t>
  </si>
  <si>
    <t>Ecaillement du revêtement du sol du quai de réception.</t>
  </si>
  <si>
    <t>Fixer le revêtement du sol</t>
  </si>
  <si>
    <t>Ecaillement du revêtement mural.</t>
  </si>
  <si>
    <t>La réserve n'est pas cloisonnée.</t>
  </si>
  <si>
    <t>Protéger la réserve.</t>
  </si>
  <si>
    <t xml:space="preserve">La traçabilité des poulets N° lot 18348 réceptionnés le 15/12/18 en un nombre de 50 unités: Les fiches de traçabilité du 15 au 18 présentent un nombre de 48 pièces cuites. Mais on note la présence de 33 pièces du même lot au stock le jour de l'audit.
Les dates d'ouverture initiale des charcuteries (entamés au rayon fromage) ne font pas objet de suivi sur les fiches de traçabilité. </t>
  </si>
  <si>
    <t>Indiquer correctement les numéros de lots et les quantités des produits préparés sur les fiches de traçabilité.
Assurer la mention des dates d'entame initiale (à partir du rayon fromage/ charcuterie) pour pouvoir respecter la durée de vie prévue pour chaque produit ouvert.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</si>
</sst>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165" fontId="41" fillId="14" borderId="0" xfId="0" applyNumberFormat="1" applyFont="1" applyFill="1" applyAlignment="1" applyProtection="1">
      <alignment horizontal="center" wrapText="1"/>
      <protection hidden="1"/>
    </xf>
    <xf numFmtId="0" fontId="25" fillId="7" borderId="1" xfId="0" applyFont="1" applyFill="1" applyBorder="1" applyAlignment="1" applyProtection="1">
      <alignment horizontal="center" wrapText="1"/>
      <protection hidden="1"/>
    </xf>
    <xf numFmtId="165" fontId="25" fillId="7" borderId="1"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165" fontId="8" fillId="0" borderId="1" xfId="0" applyNumberFormat="1" applyFont="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43" fillId="2" borderId="0" xfId="0" applyFont="1" applyFill="1"/>
    <xf numFmtId="0" fontId="8" fillId="2" borderId="1"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4" fillId="0" borderId="1" xfId="0" applyFont="1" applyBorder="1" applyAlignment="1" applyProtection="1">
      <alignment vertical="center" wrapText="1"/>
      <protection locked="0" hidden="1"/>
    </xf>
    <xf numFmtId="165" fontId="8" fillId="16" borderId="1" xfId="0" applyNumberFormat="1" applyFont="1" applyFill="1" applyBorder="1" applyAlignment="1" applyProtection="1">
      <alignmen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8" fillId="4" borderId="0" xfId="0" applyFont="1" applyFill="1" applyAlignment="1" applyProtection="1">
      <alignment horizontal="center" vertical="center" wrapText="1"/>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14" fillId="0" borderId="7" xfId="0" applyFont="1" applyFill="1" applyBorder="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0.8928571428571429</c:v>
                </c:pt>
                <c:pt idx="1">
                  <c:v>0.96666666666666667</c:v>
                </c:pt>
                <c:pt idx="2">
                  <c:v>1</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20984480"/>
        <c:axId val="421003520"/>
      </c:barChart>
      <c:catAx>
        <c:axId val="42098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1003520"/>
        <c:crosses val="autoZero"/>
        <c:auto val="1"/>
        <c:lblAlgn val="ctr"/>
        <c:lblOffset val="100"/>
        <c:noMultiLvlLbl val="0"/>
      </c:catAx>
      <c:valAx>
        <c:axId val="42100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8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0.66666666666666663</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79893248"/>
        <c:axId val="2079886176"/>
      </c:barChart>
      <c:catAx>
        <c:axId val="207989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86176"/>
        <c:crosses val="autoZero"/>
        <c:auto val="1"/>
        <c:lblAlgn val="ctr"/>
        <c:lblOffset val="100"/>
        <c:noMultiLvlLbl val="0"/>
      </c:catAx>
      <c:valAx>
        <c:axId val="207988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9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79882912"/>
        <c:axId val="2079885088"/>
      </c:barChart>
      <c:catAx>
        <c:axId val="207988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85088"/>
        <c:crosses val="autoZero"/>
        <c:auto val="1"/>
        <c:lblAlgn val="ctr"/>
        <c:lblOffset val="100"/>
        <c:noMultiLvlLbl val="0"/>
      </c:catAx>
      <c:valAx>
        <c:axId val="207988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8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0.66666666666666663</c:v>
                </c:pt>
                <c:pt idx="2">
                  <c:v>1</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79884544"/>
        <c:axId val="2079886720"/>
      </c:barChart>
      <c:catAx>
        <c:axId val="207988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86720"/>
        <c:crosses val="autoZero"/>
        <c:auto val="1"/>
        <c:lblAlgn val="ctr"/>
        <c:lblOffset val="100"/>
        <c:noMultiLvlLbl val="0"/>
      </c:catAx>
      <c:valAx>
        <c:axId val="207988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8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0.94444444444444442</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79885632"/>
        <c:axId val="2079897056"/>
      </c:barChart>
      <c:catAx>
        <c:axId val="207988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97056"/>
        <c:crosses val="autoZero"/>
        <c:auto val="1"/>
        <c:lblAlgn val="ctr"/>
        <c:lblOffset val="100"/>
        <c:noMultiLvlLbl val="0"/>
      </c:catAx>
      <c:valAx>
        <c:axId val="207989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8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79888896"/>
        <c:axId val="2079889440"/>
      </c:barChart>
      <c:catAx>
        <c:axId val="207988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89440"/>
        <c:crosses val="autoZero"/>
        <c:auto val="1"/>
        <c:lblAlgn val="ctr"/>
        <c:lblOffset val="100"/>
        <c:noMultiLvlLbl val="0"/>
      </c:catAx>
      <c:valAx>
        <c:axId val="207988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8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0.91176470588235292</c:v>
                </c:pt>
                <c:pt idx="1">
                  <c:v>0.89380530973451322</c:v>
                </c:pt>
                <c:pt idx="2">
                  <c:v>0.87391304347826082</c:v>
                </c:pt>
                <c:pt idx="3">
                  <c:v>0.91150442477876104</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79891072"/>
        <c:axId val="2079892160"/>
      </c:barChart>
      <c:catAx>
        <c:axId val="207989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92160"/>
        <c:crosses val="autoZero"/>
        <c:auto val="1"/>
        <c:lblAlgn val="ctr"/>
        <c:lblOffset val="100"/>
        <c:noMultiLvlLbl val="0"/>
      </c:catAx>
      <c:valAx>
        <c:axId val="207989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9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0.92269736842105265</c:v>
                </c:pt>
                <c:pt idx="1">
                  <c:v>0.92715231788079466</c:v>
                </c:pt>
                <c:pt idx="2">
                  <c:v>0.92096774193548392</c:v>
                </c:pt>
                <c:pt idx="3">
                  <c:v>0.92691029900332222</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9389760"/>
        <c:axId val="59390304"/>
      </c:barChart>
      <c:catAx>
        <c:axId val="5938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9390304"/>
        <c:crosses val="autoZero"/>
        <c:auto val="1"/>
        <c:lblAlgn val="ctr"/>
        <c:lblOffset val="100"/>
        <c:noMultiLvlLbl val="0"/>
      </c:catAx>
      <c:valAx>
        <c:axId val="5939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938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0.91723103715170273</c:v>
                </c:pt>
                <c:pt idx="1">
                  <c:v>0.91047881380765394</c:v>
                </c:pt>
                <c:pt idx="2">
                  <c:v>0.89744039270687237</c:v>
                </c:pt>
                <c:pt idx="3">
                  <c:v>0.91920736189104169</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9383776"/>
        <c:axId val="59377792"/>
        <c:extLst xmlns:c16r2="http://schemas.microsoft.com/office/drawing/2015/06/chart"/>
      </c:barChart>
      <c:catAx>
        <c:axId val="593837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9377792"/>
        <c:crosses val="autoZero"/>
        <c:auto val="1"/>
        <c:lblAlgn val="ctr"/>
        <c:lblOffset val="100"/>
        <c:noMultiLvlLbl val="0"/>
      </c:catAx>
      <c:valAx>
        <c:axId val="593777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938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0.77916666666666667</c:v>
                </c:pt>
                <c:pt idx="1">
                  <c:v>0.77222222222222214</c:v>
                </c:pt>
                <c:pt idx="2">
                  <c:v>0.68055555555555558</c:v>
                </c:pt>
                <c:pt idx="3">
                  <c:v>0.8214285714285714</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9387040"/>
        <c:axId val="59390848"/>
        <c:extLst xmlns:c16r2="http://schemas.microsoft.com/office/drawing/2015/06/chart"/>
      </c:barChart>
      <c:catAx>
        <c:axId val="5938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9390848"/>
        <c:crosses val="autoZero"/>
        <c:auto val="1"/>
        <c:lblAlgn val="ctr"/>
        <c:lblOffset val="100"/>
        <c:noMultiLvlLbl val="0"/>
      </c:catAx>
      <c:valAx>
        <c:axId val="5939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938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0.82857142857142863</c:v>
                </c:pt>
                <c:pt idx="2">
                  <c:v>0.98684210526315785</c:v>
                </c:pt>
                <c:pt idx="3">
                  <c:v>0.93939393939393945</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20975776"/>
        <c:axId val="420985568"/>
      </c:barChart>
      <c:catAx>
        <c:axId val="42097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985568"/>
        <c:crosses val="autoZero"/>
        <c:auto val="1"/>
        <c:lblAlgn val="ctr"/>
        <c:lblOffset val="100"/>
        <c:noMultiLvlLbl val="0"/>
      </c:catAx>
      <c:valAx>
        <c:axId val="42098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7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0.84285714285714286</c:v>
                </c:pt>
                <c:pt idx="1">
                  <c:v>0.86111111111111116</c:v>
                </c:pt>
                <c:pt idx="2">
                  <c:v>0.9285714285714286</c:v>
                </c:pt>
                <c:pt idx="3">
                  <c:v>0.875</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20998080"/>
        <c:axId val="420980128"/>
      </c:barChart>
      <c:catAx>
        <c:axId val="42099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980128"/>
        <c:crosses val="autoZero"/>
        <c:auto val="1"/>
        <c:lblAlgn val="ctr"/>
        <c:lblOffset val="100"/>
        <c:noMultiLvlLbl val="0"/>
      </c:catAx>
      <c:valAx>
        <c:axId val="42098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9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0.98333333333333328</c:v>
                </c:pt>
                <c:pt idx="1">
                  <c:v>0.967741935483871</c:v>
                </c:pt>
                <c:pt idx="2">
                  <c:v>0.9838709677419355</c:v>
                </c:pt>
                <c:pt idx="3">
                  <c:v>0.9838709677419355</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20996992"/>
        <c:axId val="421001888"/>
      </c:barChart>
      <c:catAx>
        <c:axId val="42099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1001888"/>
        <c:crosses val="autoZero"/>
        <c:auto val="1"/>
        <c:lblAlgn val="ctr"/>
        <c:lblOffset val="100"/>
        <c:noMultiLvlLbl val="0"/>
      </c:catAx>
      <c:valAx>
        <c:axId val="421001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9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0.86585365853658536</c:v>
                </c:pt>
                <c:pt idx="1">
                  <c:v>0.83333333333333337</c:v>
                </c:pt>
                <c:pt idx="2">
                  <c:v>0.73255813953488369</c:v>
                </c:pt>
                <c:pt idx="3">
                  <c:v>0.97560975609756095</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20999168"/>
        <c:axId val="420986112"/>
      </c:barChart>
      <c:catAx>
        <c:axId val="42099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986112"/>
        <c:crosses val="autoZero"/>
        <c:auto val="1"/>
        <c:lblAlgn val="ctr"/>
        <c:lblOffset val="100"/>
        <c:noMultiLvlLbl val="0"/>
      </c:catAx>
      <c:valAx>
        <c:axId val="42098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9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0.97142857142857142</c:v>
                </c:pt>
                <c:pt idx="1">
                  <c:v>0.97222222222222221</c:v>
                </c:pt>
                <c:pt idx="2">
                  <c:v>0.97222222222222221</c:v>
                </c:pt>
                <c:pt idx="3">
                  <c:v>0.98571428571428577</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20988288"/>
        <c:axId val="421006240"/>
      </c:barChart>
      <c:catAx>
        <c:axId val="42098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1006240"/>
        <c:crosses val="autoZero"/>
        <c:auto val="1"/>
        <c:lblAlgn val="ctr"/>
        <c:lblOffset val="100"/>
        <c:noMultiLvlLbl val="0"/>
      </c:catAx>
      <c:valAx>
        <c:axId val="421006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8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0.95652173913043481</c:v>
                </c:pt>
                <c:pt idx="1">
                  <c:v>1</c:v>
                </c:pt>
                <c:pt idx="2">
                  <c:v>0.89130434782608692</c:v>
                </c:pt>
                <c:pt idx="3">
                  <c:v>0.97916666666666663</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20989376"/>
        <c:axId val="421006784"/>
      </c:barChart>
      <c:catAx>
        <c:axId val="42098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1006784"/>
        <c:crosses val="autoZero"/>
        <c:auto val="1"/>
        <c:lblAlgn val="ctr"/>
        <c:lblOffset val="100"/>
        <c:noMultiLvlLbl val="0"/>
      </c:catAx>
      <c:valAx>
        <c:axId val="42100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8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0.9375</c:v>
                </c:pt>
                <c:pt idx="1">
                  <c:v>1</c:v>
                </c:pt>
                <c:pt idx="2">
                  <c:v>1</c:v>
                </c:pt>
                <c:pt idx="3">
                  <c:v>0.73333333333333328</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20990464"/>
        <c:axId val="420993184"/>
      </c:barChart>
      <c:catAx>
        <c:axId val="42099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993184"/>
        <c:crosses val="autoZero"/>
        <c:auto val="1"/>
        <c:lblAlgn val="ctr"/>
        <c:lblOffset val="100"/>
        <c:noMultiLvlLbl val="0"/>
      </c:catAx>
      <c:valAx>
        <c:axId val="42099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99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0.75862068965517238</c:v>
                </c:pt>
                <c:pt idx="1">
                  <c:v>0.98275862068965514</c:v>
                </c:pt>
                <c:pt idx="2">
                  <c:v>0.8</c:v>
                </c:pt>
                <c:pt idx="3">
                  <c:v>0.98275862068965514</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79897600"/>
        <c:axId val="2079894336"/>
      </c:barChart>
      <c:catAx>
        <c:axId val="207989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94336"/>
        <c:crosses val="autoZero"/>
        <c:auto val="1"/>
        <c:lblAlgn val="ctr"/>
        <c:lblOffset val="100"/>
        <c:noMultiLvlLbl val="0"/>
      </c:catAx>
      <c:valAx>
        <c:axId val="2079894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9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8" zoomScaleSheetLayoutView="100" workbookViewId="0">
      <selection activeCell="J64" sqref="J64"/>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4" t="s">
        <v>324</v>
      </c>
      <c r="B18" s="314"/>
      <c r="C18" s="314"/>
      <c r="D18" s="315" t="s">
        <v>408</v>
      </c>
      <c r="E18" s="315"/>
      <c r="F18" s="315"/>
      <c r="G18" s="315"/>
      <c r="H18" s="315"/>
      <c r="I18" s="315"/>
      <c r="J18" s="315"/>
      <c r="K18" s="315"/>
    </row>
    <row r="20" spans="1:11" ht="16.5" x14ac:dyDescent="0.3">
      <c r="A20" s="83"/>
      <c r="B20" s="78"/>
      <c r="C20" s="78"/>
      <c r="D20" s="78"/>
      <c r="E20" s="78"/>
      <c r="F20" s="78"/>
      <c r="G20" s="78"/>
      <c r="H20" s="78"/>
      <c r="I20" s="78"/>
    </row>
    <row r="21" spans="1:11" x14ac:dyDescent="0.25">
      <c r="A21" s="316" t="s">
        <v>325</v>
      </c>
      <c r="B21" s="316"/>
      <c r="C21" s="316"/>
      <c r="D21" s="316"/>
      <c r="E21" s="316"/>
      <c r="F21" s="316"/>
      <c r="G21" s="316"/>
      <c r="H21" s="316"/>
      <c r="I21" s="316"/>
      <c r="J21" s="316"/>
      <c r="K21" s="316"/>
    </row>
    <row r="22" spans="1:11" x14ac:dyDescent="0.25">
      <c r="A22" s="84"/>
      <c r="B22" s="79"/>
      <c r="C22" s="79"/>
      <c r="D22" s="78"/>
      <c r="E22" s="78"/>
      <c r="F22" s="78"/>
      <c r="G22" s="78"/>
      <c r="H22" s="78"/>
      <c r="I22" s="78"/>
    </row>
    <row r="23" spans="1:11" ht="42" customHeight="1" x14ac:dyDescent="0.25">
      <c r="A23" s="85" t="s">
        <v>326</v>
      </c>
      <c r="B23" s="317" t="s">
        <v>327</v>
      </c>
      <c r="C23" s="317"/>
      <c r="D23" s="78"/>
      <c r="E23" s="78"/>
      <c r="F23" s="78"/>
      <c r="G23" s="78"/>
      <c r="H23" s="78"/>
      <c r="I23" s="78"/>
      <c r="J23" s="77" t="str">
        <f>D18</f>
        <v>Houmet Souk</v>
      </c>
    </row>
    <row r="24" spans="1:11" ht="33" customHeight="1" x14ac:dyDescent="0.25">
      <c r="A24" s="86" t="s">
        <v>328</v>
      </c>
      <c r="B24" s="318">
        <f>AVERAGE('A1 Exploitation'!D549,'A1 Technique'!D199)</f>
        <v>0.91723103715170273</v>
      </c>
      <c r="C24" s="318"/>
      <c r="D24" s="78"/>
      <c r="E24" s="78"/>
      <c r="F24" s="78"/>
      <c r="G24" s="78"/>
      <c r="H24" s="78"/>
      <c r="I24" s="78"/>
    </row>
    <row r="25" spans="1:11" ht="33" customHeight="1" x14ac:dyDescent="0.25">
      <c r="A25" s="85" t="s">
        <v>329</v>
      </c>
      <c r="B25" s="318">
        <f>AVERAGE('A2 Exploitation'!D549,'A2 Technique'!D199)</f>
        <v>0.91047881380765394</v>
      </c>
      <c r="C25" s="318"/>
      <c r="D25" s="78"/>
      <c r="E25" s="78"/>
      <c r="F25" s="78"/>
      <c r="G25" s="78"/>
      <c r="H25" s="78"/>
      <c r="I25" s="78"/>
    </row>
    <row r="26" spans="1:11" ht="33" customHeight="1" x14ac:dyDescent="0.25">
      <c r="A26" s="86" t="s">
        <v>330</v>
      </c>
      <c r="B26" s="318">
        <f>AVERAGE('A3 Exploitation'!D549,'A3 Technique'!D199)</f>
        <v>0.89744039270687237</v>
      </c>
      <c r="C26" s="318"/>
      <c r="D26" s="78"/>
      <c r="E26" s="78"/>
      <c r="F26" s="78"/>
      <c r="G26" s="78"/>
      <c r="H26" s="78"/>
      <c r="I26" s="78"/>
    </row>
    <row r="27" spans="1:11" ht="33" customHeight="1" x14ac:dyDescent="0.25">
      <c r="A27" s="86" t="s">
        <v>331</v>
      </c>
      <c r="B27" s="318">
        <f>AVERAGE('A4 Exploitation'!D549,'A4 Technique'!D199)</f>
        <v>0.91920736189104169</v>
      </c>
      <c r="C27" s="318"/>
      <c r="D27" s="78"/>
      <c r="E27" s="78"/>
      <c r="F27" s="78"/>
      <c r="G27" s="78"/>
      <c r="H27" s="78"/>
      <c r="I27" s="78"/>
    </row>
    <row r="28" spans="1:11" ht="33" customHeight="1" x14ac:dyDescent="0.25">
      <c r="A28" s="85" t="s">
        <v>332</v>
      </c>
      <c r="B28" s="318">
        <f>AVERAGE('A5 Exploitation'!D549,'A5 Technique'!D199)</f>
        <v>0</v>
      </c>
      <c r="C28" s="318"/>
      <c r="D28" s="78"/>
      <c r="E28" s="78"/>
      <c r="F28" s="78"/>
      <c r="G28" s="78"/>
      <c r="H28" s="78"/>
      <c r="I28" s="78"/>
    </row>
    <row r="29" spans="1:11" ht="33" customHeight="1" x14ac:dyDescent="0.25">
      <c r="A29" s="85" t="s">
        <v>333</v>
      </c>
      <c r="B29" s="318">
        <f>AVERAGE('A6 Exploitation'!D549,'A6 Technique'!D199)</f>
        <v>0</v>
      </c>
      <c r="C29" s="31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7" t="s">
        <v>334</v>
      </c>
      <c r="C33" s="317"/>
      <c r="D33" s="78"/>
      <c r="E33" s="78"/>
      <c r="F33" s="78"/>
      <c r="G33" s="78"/>
      <c r="H33" s="78"/>
      <c r="I33" s="78"/>
      <c r="J33" s="77" t="str">
        <f>D18</f>
        <v>Houmet Souk</v>
      </c>
    </row>
    <row r="34" spans="1:10" ht="33" customHeight="1" x14ac:dyDescent="0.25">
      <c r="A34" s="86" t="s">
        <v>328</v>
      </c>
      <c r="B34" s="318">
        <f>'A1 Exploitation'!D549</f>
        <v>0.92269736842105265</v>
      </c>
      <c r="C34" s="318"/>
      <c r="D34" s="78"/>
      <c r="E34" s="78"/>
      <c r="F34" s="78"/>
      <c r="G34" s="78"/>
      <c r="H34" s="78"/>
      <c r="I34" s="78"/>
    </row>
    <row r="35" spans="1:10" ht="33" customHeight="1" x14ac:dyDescent="0.25">
      <c r="A35" s="85" t="s">
        <v>329</v>
      </c>
      <c r="B35" s="318">
        <f>'A2 Exploitation'!D549</f>
        <v>0.92715231788079466</v>
      </c>
      <c r="C35" s="318"/>
      <c r="D35" s="78"/>
      <c r="E35" s="78"/>
      <c r="F35" s="78"/>
      <c r="G35" s="78"/>
      <c r="H35" s="78"/>
      <c r="I35" s="78"/>
    </row>
    <row r="36" spans="1:10" ht="33" customHeight="1" x14ac:dyDescent="0.25">
      <c r="A36" s="86" t="s">
        <v>330</v>
      </c>
      <c r="B36" s="318">
        <f>'A3 Exploitation'!D549</f>
        <v>0.92096774193548392</v>
      </c>
      <c r="C36" s="318"/>
      <c r="D36" s="78"/>
      <c r="E36" s="78"/>
      <c r="F36" s="78"/>
      <c r="G36" s="78"/>
      <c r="H36" s="78"/>
      <c r="I36" s="78"/>
    </row>
    <row r="37" spans="1:10" ht="33" customHeight="1" x14ac:dyDescent="0.25">
      <c r="A37" s="86" t="s">
        <v>331</v>
      </c>
      <c r="B37" s="318">
        <f>'A4 Exploitation'!D549</f>
        <v>0.92691029900332222</v>
      </c>
      <c r="C37" s="318"/>
      <c r="D37" s="78"/>
      <c r="E37" s="78"/>
      <c r="F37" s="78"/>
      <c r="G37" s="78"/>
      <c r="H37" s="78"/>
      <c r="I37" s="78"/>
    </row>
    <row r="38" spans="1:10" ht="33" customHeight="1" x14ac:dyDescent="0.25">
      <c r="A38" s="85" t="s">
        <v>332</v>
      </c>
      <c r="B38" s="318">
        <f>'A5 Exploitation'!D549</f>
        <v>0</v>
      </c>
      <c r="C38" s="318"/>
      <c r="D38" s="78"/>
      <c r="E38" s="78"/>
      <c r="F38" s="78"/>
      <c r="G38" s="78"/>
      <c r="H38" s="78"/>
      <c r="I38" s="78"/>
    </row>
    <row r="39" spans="1:10" ht="33" customHeight="1" x14ac:dyDescent="0.25">
      <c r="A39" s="85" t="s">
        <v>333</v>
      </c>
      <c r="B39" s="318">
        <f>'A6 Exploitation'!D549</f>
        <v>0</v>
      </c>
      <c r="C39" s="31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9" t="s">
        <v>335</v>
      </c>
      <c r="C42" s="319"/>
      <c r="D42" s="78"/>
      <c r="E42" s="78"/>
      <c r="F42" s="78"/>
      <c r="G42" s="78"/>
      <c r="H42" s="78"/>
      <c r="I42" s="78"/>
      <c r="J42" s="77" t="str">
        <f>D18</f>
        <v>Houmet Souk</v>
      </c>
    </row>
    <row r="43" spans="1:10" ht="33" customHeight="1" x14ac:dyDescent="0.25">
      <c r="A43" s="86" t="s">
        <v>328</v>
      </c>
      <c r="B43" s="318">
        <f>AVERAGE('A1 Exploitation'!D547, 'A1 Technique'!D197)</f>
        <v>0.77916666666666667</v>
      </c>
      <c r="C43" s="318"/>
      <c r="D43" s="78"/>
      <c r="E43" s="78"/>
      <c r="F43" s="78"/>
      <c r="G43" s="78"/>
      <c r="H43" s="78"/>
      <c r="I43" s="78"/>
    </row>
    <row r="44" spans="1:10" ht="33" customHeight="1" x14ac:dyDescent="0.25">
      <c r="A44" s="85" t="s">
        <v>329</v>
      </c>
      <c r="B44" s="318">
        <f>AVERAGE('A2 Exploitation'!D547, 'A2 Technique'!D197)</f>
        <v>0.77222222222222214</v>
      </c>
      <c r="C44" s="318"/>
      <c r="D44" s="78"/>
      <c r="E44" s="78"/>
      <c r="F44" s="78"/>
      <c r="G44" s="78"/>
      <c r="H44" s="78"/>
      <c r="I44" s="78"/>
    </row>
    <row r="45" spans="1:10" ht="33" customHeight="1" x14ac:dyDescent="0.25">
      <c r="A45" s="86" t="s">
        <v>330</v>
      </c>
      <c r="B45" s="318">
        <f>AVERAGE('A3 Exploitation'!D547, 'A3 Technique'!D197)</f>
        <v>0.68055555555555558</v>
      </c>
      <c r="C45" s="318"/>
      <c r="D45" s="78"/>
      <c r="E45" s="78"/>
      <c r="F45" s="78"/>
      <c r="G45" s="78"/>
      <c r="H45" s="78"/>
      <c r="I45" s="78"/>
    </row>
    <row r="46" spans="1:10" ht="33" customHeight="1" x14ac:dyDescent="0.25">
      <c r="A46" s="86" t="s">
        <v>331</v>
      </c>
      <c r="B46" s="318">
        <f>AVERAGE('A4 Exploitation'!D547, 'A4 Technique'!D197)</f>
        <v>0.8214285714285714</v>
      </c>
      <c r="C46" s="318"/>
      <c r="D46" s="78"/>
      <c r="E46" s="78"/>
      <c r="F46" s="78"/>
      <c r="G46" s="78"/>
      <c r="H46" s="78"/>
      <c r="I46" s="78"/>
    </row>
    <row r="47" spans="1:10" ht="33" customHeight="1" x14ac:dyDescent="0.25">
      <c r="A47" s="85" t="s">
        <v>332</v>
      </c>
      <c r="B47" s="318" t="e">
        <f>AVERAGE('A5 Exploitation'!D547, 'A5 Technique'!D197)</f>
        <v>#DIV/0!</v>
      </c>
      <c r="C47" s="318"/>
      <c r="D47" s="78"/>
      <c r="E47" s="78"/>
      <c r="F47" s="78"/>
      <c r="G47" s="78"/>
      <c r="H47" s="78"/>
      <c r="I47" s="78"/>
    </row>
    <row r="48" spans="1:10" ht="33" customHeight="1" x14ac:dyDescent="0.25">
      <c r="A48" s="85" t="s">
        <v>333</v>
      </c>
      <c r="B48" s="318" t="e">
        <f>AVERAGE('A6 Exploitation'!D547, 'A6 Technique'!D197)</f>
        <v>#DIV/0!</v>
      </c>
      <c r="C48" s="31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7" t="s">
        <v>336</v>
      </c>
      <c r="C51" s="317"/>
      <c r="D51" s="78"/>
      <c r="E51" s="78"/>
      <c r="F51" s="78"/>
      <c r="G51" s="78"/>
      <c r="H51" s="78"/>
      <c r="I51" s="78"/>
      <c r="J51" s="77" t="str">
        <f>D18</f>
        <v>Houmet Souk</v>
      </c>
    </row>
    <row r="52" spans="1:10" ht="33" customHeight="1" x14ac:dyDescent="0.25">
      <c r="A52" s="86" t="s">
        <v>328</v>
      </c>
      <c r="B52" s="320">
        <f>'A1 Exploitation'!D46</f>
        <v>0.8928571428571429</v>
      </c>
      <c r="C52" s="320"/>
      <c r="D52" s="78"/>
      <c r="E52" s="78"/>
      <c r="F52" s="78"/>
      <c r="G52" s="78"/>
      <c r="H52" s="78"/>
      <c r="I52" s="78"/>
    </row>
    <row r="53" spans="1:10" ht="33" customHeight="1" x14ac:dyDescent="0.25">
      <c r="A53" s="85" t="s">
        <v>329</v>
      </c>
      <c r="B53" s="320">
        <f>'A2 Exploitation'!D46</f>
        <v>0.96666666666666667</v>
      </c>
      <c r="C53" s="320"/>
      <c r="D53" s="78"/>
      <c r="E53" s="78"/>
      <c r="F53" s="78"/>
      <c r="G53" s="78"/>
      <c r="H53" s="78"/>
      <c r="I53" s="78"/>
    </row>
    <row r="54" spans="1:10" ht="33" customHeight="1" x14ac:dyDescent="0.25">
      <c r="A54" s="86" t="s">
        <v>330</v>
      </c>
      <c r="B54" s="320">
        <f>'A3 Exploitation'!D46</f>
        <v>1</v>
      </c>
      <c r="C54" s="320"/>
      <c r="D54" s="78"/>
      <c r="E54" s="78"/>
      <c r="F54" s="78"/>
      <c r="G54" s="78"/>
      <c r="H54" s="78"/>
      <c r="I54" s="78"/>
    </row>
    <row r="55" spans="1:10" ht="33" customHeight="1" x14ac:dyDescent="0.25">
      <c r="A55" s="86" t="s">
        <v>331</v>
      </c>
      <c r="B55" s="320">
        <f>'A4 Exploitation'!D46</f>
        <v>0.9642857142857143</v>
      </c>
      <c r="C55" s="320"/>
      <c r="D55" s="78"/>
      <c r="E55" s="78"/>
      <c r="F55" s="78"/>
      <c r="G55" s="78"/>
      <c r="H55" s="78"/>
      <c r="I55" s="78"/>
    </row>
    <row r="56" spans="1:10" ht="33" customHeight="1" x14ac:dyDescent="0.25">
      <c r="A56" s="85" t="s">
        <v>332</v>
      </c>
      <c r="B56" s="320">
        <f>'A5 Exploitation'!D46</f>
        <v>0</v>
      </c>
      <c r="C56" s="320"/>
      <c r="D56" s="78"/>
      <c r="E56" s="78"/>
      <c r="F56" s="78"/>
      <c r="G56" s="78"/>
      <c r="H56" s="78"/>
      <c r="I56" s="78"/>
    </row>
    <row r="57" spans="1:10" ht="33" customHeight="1" x14ac:dyDescent="0.25">
      <c r="A57" s="85" t="s">
        <v>333</v>
      </c>
      <c r="B57" s="320">
        <f>'A6 Exploitation'!D46</f>
        <v>0</v>
      </c>
      <c r="C57" s="32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7" t="s">
        <v>337</v>
      </c>
      <c r="C60" s="317"/>
      <c r="D60" s="78"/>
      <c r="E60" s="78"/>
      <c r="F60" s="78"/>
      <c r="G60" s="78"/>
      <c r="H60" s="78"/>
      <c r="I60" s="78"/>
      <c r="J60" s="77" t="str">
        <f>D18</f>
        <v>Houmet Souk</v>
      </c>
    </row>
    <row r="61" spans="1:10" ht="33" customHeight="1" x14ac:dyDescent="0.25">
      <c r="A61" s="86" t="s">
        <v>328</v>
      </c>
      <c r="B61" s="318">
        <f>'A1 Exploitation'!D103</f>
        <v>1</v>
      </c>
      <c r="C61" s="318"/>
      <c r="D61" s="78"/>
      <c r="E61" s="78"/>
      <c r="F61" s="78"/>
      <c r="G61" s="78"/>
      <c r="H61" s="78"/>
      <c r="I61" s="78"/>
    </row>
    <row r="62" spans="1:10" ht="33" customHeight="1" x14ac:dyDescent="0.25">
      <c r="A62" s="85" t="s">
        <v>329</v>
      </c>
      <c r="B62" s="318">
        <f>'A2 Exploitation'!D103</f>
        <v>0.82857142857142863</v>
      </c>
      <c r="C62" s="318"/>
      <c r="D62" s="78"/>
      <c r="E62" s="78"/>
      <c r="F62" s="78"/>
      <c r="G62" s="78"/>
      <c r="H62" s="78"/>
      <c r="I62" s="78"/>
    </row>
    <row r="63" spans="1:10" ht="33" customHeight="1" x14ac:dyDescent="0.25">
      <c r="A63" s="86" t="s">
        <v>330</v>
      </c>
      <c r="B63" s="318">
        <f>'A3 Exploitation'!D103</f>
        <v>0.98684210526315785</v>
      </c>
      <c r="C63" s="318"/>
      <c r="D63" s="78"/>
      <c r="E63" s="78"/>
      <c r="F63" s="78"/>
      <c r="G63" s="78"/>
      <c r="H63" s="78"/>
      <c r="I63" s="78"/>
    </row>
    <row r="64" spans="1:10" ht="33" customHeight="1" x14ac:dyDescent="0.25">
      <c r="A64" s="86" t="s">
        <v>331</v>
      </c>
      <c r="B64" s="318">
        <f>'A4 Exploitation'!D103</f>
        <v>0.93939393939393945</v>
      </c>
      <c r="C64" s="318"/>
      <c r="D64" s="78"/>
      <c r="E64" s="78"/>
      <c r="F64" s="78"/>
      <c r="G64" s="78"/>
      <c r="H64" s="78"/>
      <c r="I64" s="78"/>
    </row>
    <row r="65" spans="1:10" ht="33" customHeight="1" x14ac:dyDescent="0.25">
      <c r="A65" s="85" t="s">
        <v>332</v>
      </c>
      <c r="B65" s="318">
        <f>'A5 Exploitation'!D103</f>
        <v>0</v>
      </c>
      <c r="C65" s="318"/>
      <c r="D65" s="78"/>
      <c r="E65" s="78"/>
      <c r="F65" s="78"/>
      <c r="G65" s="78"/>
      <c r="H65" s="78"/>
      <c r="I65" s="78"/>
    </row>
    <row r="66" spans="1:10" ht="33" customHeight="1" x14ac:dyDescent="0.25">
      <c r="A66" s="85" t="s">
        <v>333</v>
      </c>
      <c r="B66" s="318">
        <f>'A6 Exploitation'!D103</f>
        <v>0</v>
      </c>
      <c r="C66" s="31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7" t="s">
        <v>338</v>
      </c>
      <c r="C69" s="317"/>
      <c r="D69" s="78"/>
      <c r="E69" s="78"/>
      <c r="F69" s="78"/>
      <c r="G69" s="78"/>
      <c r="H69" s="78"/>
      <c r="I69" s="78"/>
      <c r="J69" s="77" t="str">
        <f>D18</f>
        <v>Houmet Souk</v>
      </c>
    </row>
    <row r="70" spans="1:10" ht="33" customHeight="1" x14ac:dyDescent="0.25">
      <c r="A70" s="86" t="s">
        <v>328</v>
      </c>
      <c r="B70" s="318">
        <f>'A1 Exploitation'!D158</f>
        <v>0.84285714285714286</v>
      </c>
      <c r="C70" s="318"/>
      <c r="D70" s="78"/>
      <c r="E70" s="78"/>
      <c r="F70" s="78"/>
      <c r="G70" s="78"/>
      <c r="H70" s="78"/>
      <c r="I70" s="78"/>
    </row>
    <row r="71" spans="1:10" ht="33" customHeight="1" x14ac:dyDescent="0.25">
      <c r="A71" s="85" t="s">
        <v>329</v>
      </c>
      <c r="B71" s="318">
        <f>'A2 Exploitation'!D158</f>
        <v>0.86111111111111116</v>
      </c>
      <c r="C71" s="318"/>
      <c r="D71" s="78"/>
      <c r="E71" s="78"/>
      <c r="F71" s="78"/>
      <c r="G71" s="78"/>
      <c r="H71" s="78"/>
      <c r="I71" s="78"/>
    </row>
    <row r="72" spans="1:10" ht="33" customHeight="1" x14ac:dyDescent="0.25">
      <c r="A72" s="86" t="s">
        <v>330</v>
      </c>
      <c r="B72" s="318">
        <f>'A3 Exploitation'!D158</f>
        <v>0.9285714285714286</v>
      </c>
      <c r="C72" s="318"/>
      <c r="D72" s="78"/>
      <c r="E72" s="78"/>
      <c r="F72" s="78"/>
      <c r="G72" s="78"/>
      <c r="H72" s="78"/>
      <c r="I72" s="78"/>
    </row>
    <row r="73" spans="1:10" ht="33" customHeight="1" x14ac:dyDescent="0.25">
      <c r="A73" s="86" t="s">
        <v>331</v>
      </c>
      <c r="B73" s="318">
        <f>'A4 Exploitation'!D158</f>
        <v>0.875</v>
      </c>
      <c r="C73" s="318"/>
      <c r="D73" s="78"/>
      <c r="E73" s="78"/>
      <c r="F73" s="78"/>
      <c r="G73" s="78"/>
      <c r="H73" s="78"/>
      <c r="I73" s="78"/>
    </row>
    <row r="74" spans="1:10" ht="33" customHeight="1" x14ac:dyDescent="0.25">
      <c r="A74" s="85" t="s">
        <v>332</v>
      </c>
      <c r="B74" s="318">
        <f>'A5 Exploitation'!D158</f>
        <v>0</v>
      </c>
      <c r="C74" s="318"/>
      <c r="D74" s="78"/>
      <c r="E74" s="78"/>
      <c r="F74" s="78"/>
      <c r="G74" s="78"/>
      <c r="H74" s="78"/>
      <c r="I74" s="78"/>
    </row>
    <row r="75" spans="1:10" ht="33" customHeight="1" x14ac:dyDescent="0.25">
      <c r="A75" s="85" t="s">
        <v>333</v>
      </c>
      <c r="B75" s="318">
        <f>'A6 Exploitation'!D158</f>
        <v>0</v>
      </c>
      <c r="C75" s="31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7" t="s">
        <v>339</v>
      </c>
      <c r="C78" s="317"/>
      <c r="D78" s="78"/>
      <c r="E78" s="78"/>
      <c r="F78" s="78"/>
      <c r="G78" s="78"/>
      <c r="H78" s="78"/>
      <c r="I78" s="78"/>
      <c r="J78" s="77" t="str">
        <f>D18</f>
        <v>Houmet Souk</v>
      </c>
    </row>
    <row r="79" spans="1:10" ht="33" customHeight="1" x14ac:dyDescent="0.25">
      <c r="A79" s="86" t="s">
        <v>328</v>
      </c>
      <c r="B79" s="318">
        <f>'A1 Exploitation'!D205</f>
        <v>0.98333333333333328</v>
      </c>
      <c r="C79" s="318"/>
      <c r="D79" s="78"/>
      <c r="E79" s="78"/>
      <c r="F79" s="78"/>
      <c r="G79" s="78"/>
      <c r="H79" s="78"/>
      <c r="I79" s="78"/>
    </row>
    <row r="80" spans="1:10" ht="33" customHeight="1" x14ac:dyDescent="0.25">
      <c r="A80" s="85" t="s">
        <v>329</v>
      </c>
      <c r="B80" s="318">
        <f>'A2 Exploitation'!D205</f>
        <v>0.967741935483871</v>
      </c>
      <c r="C80" s="318"/>
      <c r="D80" s="78"/>
      <c r="E80" s="78"/>
      <c r="F80" s="78"/>
      <c r="G80" s="78"/>
      <c r="H80" s="78"/>
      <c r="I80" s="78"/>
    </row>
    <row r="81" spans="1:10" ht="33" customHeight="1" x14ac:dyDescent="0.25">
      <c r="A81" s="86" t="s">
        <v>330</v>
      </c>
      <c r="B81" s="318">
        <f>'A3 Exploitation'!D205</f>
        <v>0.9838709677419355</v>
      </c>
      <c r="C81" s="318"/>
      <c r="D81" s="78"/>
      <c r="E81" s="78"/>
      <c r="F81" s="78"/>
      <c r="G81" s="78"/>
      <c r="H81" s="78"/>
      <c r="I81" s="78"/>
    </row>
    <row r="82" spans="1:10" ht="33" customHeight="1" x14ac:dyDescent="0.25">
      <c r="A82" s="86" t="s">
        <v>331</v>
      </c>
      <c r="B82" s="318">
        <f>'A4 Exploitation'!D205</f>
        <v>0.9838709677419355</v>
      </c>
      <c r="C82" s="318"/>
      <c r="D82" s="78"/>
      <c r="E82" s="78"/>
      <c r="F82" s="78"/>
      <c r="G82" s="78"/>
      <c r="H82" s="78"/>
      <c r="I82" s="78"/>
    </row>
    <row r="83" spans="1:10" ht="33" customHeight="1" x14ac:dyDescent="0.25">
      <c r="A83" s="85" t="s">
        <v>332</v>
      </c>
      <c r="B83" s="318">
        <f>'A5 Exploitation'!D205</f>
        <v>0</v>
      </c>
      <c r="C83" s="318"/>
      <c r="D83" s="78"/>
      <c r="E83" s="78"/>
      <c r="F83" s="78"/>
      <c r="G83" s="78"/>
      <c r="H83" s="78"/>
      <c r="I83" s="78"/>
    </row>
    <row r="84" spans="1:10" ht="33" customHeight="1" x14ac:dyDescent="0.25">
      <c r="A84" s="85" t="s">
        <v>333</v>
      </c>
      <c r="B84" s="318">
        <f>'A6 Exploitation'!D205</f>
        <v>0</v>
      </c>
      <c r="C84" s="31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7" t="s">
        <v>340</v>
      </c>
      <c r="C87" s="317"/>
      <c r="D87" s="78"/>
      <c r="E87" s="78"/>
      <c r="F87" s="78"/>
      <c r="G87" s="78"/>
      <c r="H87" s="78"/>
      <c r="I87" s="78"/>
      <c r="J87" s="77" t="str">
        <f>D18</f>
        <v>Houmet Souk</v>
      </c>
    </row>
    <row r="88" spans="1:10" ht="33" customHeight="1" x14ac:dyDescent="0.25">
      <c r="A88" s="86" t="s">
        <v>328</v>
      </c>
      <c r="B88" s="318">
        <f>'A1 Exploitation'!D266</f>
        <v>0.86585365853658536</v>
      </c>
      <c r="C88" s="318"/>
      <c r="D88" s="78"/>
      <c r="E88" s="78"/>
      <c r="F88" s="78"/>
      <c r="G88" s="78"/>
      <c r="H88" s="78"/>
      <c r="I88" s="78"/>
    </row>
    <row r="89" spans="1:10" ht="33" customHeight="1" x14ac:dyDescent="0.25">
      <c r="A89" s="85" t="s">
        <v>329</v>
      </c>
      <c r="B89" s="318">
        <f>'A2 Exploitation'!D266</f>
        <v>0.83333333333333337</v>
      </c>
      <c r="C89" s="318"/>
      <c r="D89" s="78"/>
      <c r="E89" s="78"/>
      <c r="F89" s="78"/>
      <c r="G89" s="78"/>
      <c r="H89" s="78"/>
      <c r="I89" s="78"/>
    </row>
    <row r="90" spans="1:10" ht="33" customHeight="1" x14ac:dyDescent="0.25">
      <c r="A90" s="86" t="s">
        <v>330</v>
      </c>
      <c r="B90" s="318">
        <f>'A3 Exploitation'!D266</f>
        <v>0.73255813953488369</v>
      </c>
      <c r="C90" s="318"/>
      <c r="D90" s="78"/>
      <c r="E90" s="78"/>
      <c r="F90" s="78"/>
      <c r="G90" s="78"/>
      <c r="H90" s="78"/>
      <c r="I90" s="78"/>
    </row>
    <row r="91" spans="1:10" ht="33" customHeight="1" x14ac:dyDescent="0.25">
      <c r="A91" s="86" t="s">
        <v>331</v>
      </c>
      <c r="B91" s="318">
        <f>'A4 Exploitation'!D266</f>
        <v>0.97560975609756095</v>
      </c>
      <c r="C91" s="318"/>
      <c r="D91" s="78"/>
      <c r="E91" s="78"/>
      <c r="F91" s="78"/>
      <c r="G91" s="78"/>
      <c r="H91" s="78"/>
      <c r="I91" s="78"/>
    </row>
    <row r="92" spans="1:10" ht="33" customHeight="1" x14ac:dyDescent="0.25">
      <c r="A92" s="85" t="s">
        <v>332</v>
      </c>
      <c r="B92" s="318">
        <f>'A5 Exploitation'!D266</f>
        <v>0</v>
      </c>
      <c r="C92" s="318"/>
      <c r="D92" s="78"/>
      <c r="E92" s="78"/>
      <c r="F92" s="78"/>
      <c r="G92" s="78"/>
      <c r="H92" s="78"/>
      <c r="I92" s="78"/>
    </row>
    <row r="93" spans="1:10" ht="33" customHeight="1" x14ac:dyDescent="0.25">
      <c r="A93" s="85" t="s">
        <v>333</v>
      </c>
      <c r="B93" s="318">
        <f>'A6 Exploitation'!D266</f>
        <v>0</v>
      </c>
      <c r="C93" s="31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7" t="s">
        <v>341</v>
      </c>
      <c r="C96" s="317"/>
      <c r="D96" s="78"/>
      <c r="E96" s="78"/>
      <c r="F96" s="78"/>
      <c r="G96" s="78"/>
      <c r="H96" s="78"/>
      <c r="I96" s="78"/>
      <c r="J96" s="77" t="str">
        <f>D18</f>
        <v>Houmet Souk</v>
      </c>
    </row>
    <row r="97" spans="1:10" ht="33" customHeight="1" x14ac:dyDescent="0.25">
      <c r="A97" s="86" t="s">
        <v>328</v>
      </c>
      <c r="B97" s="318">
        <f>'A1 Exploitation'!D318</f>
        <v>0.97142857142857142</v>
      </c>
      <c r="C97" s="318"/>
      <c r="D97" s="78"/>
      <c r="E97" s="78"/>
      <c r="F97" s="78"/>
      <c r="G97" s="78"/>
      <c r="H97" s="78"/>
      <c r="I97" s="78"/>
    </row>
    <row r="98" spans="1:10" ht="33" customHeight="1" x14ac:dyDescent="0.25">
      <c r="A98" s="85" t="s">
        <v>329</v>
      </c>
      <c r="B98" s="318">
        <f>'A2 Exploitation'!D318</f>
        <v>0.97222222222222221</v>
      </c>
      <c r="C98" s="318"/>
      <c r="D98" s="78"/>
      <c r="E98" s="78"/>
      <c r="F98" s="78"/>
      <c r="G98" s="78"/>
      <c r="H98" s="78"/>
      <c r="I98" s="78"/>
    </row>
    <row r="99" spans="1:10" ht="33" customHeight="1" x14ac:dyDescent="0.25">
      <c r="A99" s="86" t="s">
        <v>330</v>
      </c>
      <c r="B99" s="318">
        <f>'A3 Exploitation'!D318</f>
        <v>0.97222222222222221</v>
      </c>
      <c r="C99" s="318"/>
      <c r="D99" s="78"/>
      <c r="E99" s="78"/>
      <c r="F99" s="78"/>
      <c r="G99" s="78"/>
      <c r="H99" s="78"/>
      <c r="I99" s="78"/>
    </row>
    <row r="100" spans="1:10" ht="33" customHeight="1" x14ac:dyDescent="0.25">
      <c r="A100" s="86" t="s">
        <v>331</v>
      </c>
      <c r="B100" s="318">
        <f>'A4 Exploitation'!D318</f>
        <v>0.98571428571428577</v>
      </c>
      <c r="C100" s="318"/>
      <c r="D100" s="78"/>
      <c r="E100" s="78"/>
      <c r="F100" s="78"/>
      <c r="G100" s="78"/>
      <c r="H100" s="78"/>
      <c r="I100" s="78"/>
    </row>
    <row r="101" spans="1:10" ht="33" customHeight="1" x14ac:dyDescent="0.25">
      <c r="A101" s="85" t="s">
        <v>332</v>
      </c>
      <c r="B101" s="318">
        <f>'A5 Exploitation'!D318</f>
        <v>0</v>
      </c>
      <c r="C101" s="318"/>
      <c r="D101" s="78"/>
      <c r="E101" s="78"/>
      <c r="F101" s="78"/>
      <c r="G101" s="78"/>
      <c r="H101" s="78"/>
      <c r="I101" s="78"/>
    </row>
    <row r="102" spans="1:10" ht="33" customHeight="1" x14ac:dyDescent="0.25">
      <c r="A102" s="85" t="s">
        <v>333</v>
      </c>
      <c r="B102" s="318">
        <f>'A6 Exploitation'!D318</f>
        <v>0</v>
      </c>
      <c r="C102" s="31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7" t="s">
        <v>342</v>
      </c>
      <c r="C105" s="317"/>
      <c r="D105" s="78"/>
      <c r="E105" s="78"/>
      <c r="F105" s="78"/>
      <c r="G105" s="78"/>
      <c r="H105" s="78"/>
      <c r="I105" s="78"/>
      <c r="J105" s="77" t="str">
        <f>D18</f>
        <v>Houmet Souk</v>
      </c>
    </row>
    <row r="106" spans="1:10" ht="33" customHeight="1" x14ac:dyDescent="0.25">
      <c r="A106" s="86" t="s">
        <v>328</v>
      </c>
      <c r="B106" s="318">
        <f>'A1 Exploitation'!D358</f>
        <v>0.95652173913043481</v>
      </c>
      <c r="C106" s="318"/>
      <c r="D106" s="78"/>
      <c r="E106" s="78"/>
      <c r="F106" s="78"/>
      <c r="G106" s="78"/>
      <c r="H106" s="78"/>
      <c r="I106" s="78"/>
    </row>
    <row r="107" spans="1:10" ht="33" customHeight="1" x14ac:dyDescent="0.25">
      <c r="A107" s="85" t="s">
        <v>329</v>
      </c>
      <c r="B107" s="318">
        <f>'A2 Exploitation'!D358</f>
        <v>1</v>
      </c>
      <c r="C107" s="318"/>
      <c r="D107" s="78"/>
      <c r="E107" s="78"/>
      <c r="F107" s="78"/>
      <c r="G107" s="78"/>
      <c r="H107" s="78"/>
      <c r="I107" s="78"/>
    </row>
    <row r="108" spans="1:10" ht="33" customHeight="1" x14ac:dyDescent="0.25">
      <c r="A108" s="86" t="s">
        <v>330</v>
      </c>
      <c r="B108" s="318">
        <f>'A3 Exploitation'!D358</f>
        <v>0.89130434782608692</v>
      </c>
      <c r="C108" s="318"/>
      <c r="D108" s="78"/>
      <c r="E108" s="78"/>
      <c r="F108" s="78"/>
      <c r="G108" s="78"/>
      <c r="H108" s="78"/>
      <c r="I108" s="78"/>
    </row>
    <row r="109" spans="1:10" ht="33" customHeight="1" x14ac:dyDescent="0.25">
      <c r="A109" s="86" t="s">
        <v>331</v>
      </c>
      <c r="B109" s="318">
        <f>'A4 Exploitation'!D358</f>
        <v>0.97916666666666663</v>
      </c>
      <c r="C109" s="318"/>
      <c r="D109" s="78"/>
      <c r="E109" s="78"/>
      <c r="F109" s="78"/>
      <c r="G109" s="78"/>
      <c r="H109" s="78"/>
      <c r="I109" s="78"/>
    </row>
    <row r="110" spans="1:10" ht="33" customHeight="1" x14ac:dyDescent="0.25">
      <c r="A110" s="85" t="s">
        <v>332</v>
      </c>
      <c r="B110" s="318">
        <f>'A5 Exploitation'!D358</f>
        <v>0</v>
      </c>
      <c r="C110" s="318"/>
      <c r="D110" s="78"/>
      <c r="E110" s="78"/>
      <c r="F110" s="78"/>
      <c r="G110" s="78"/>
      <c r="H110" s="78"/>
      <c r="I110" s="78"/>
    </row>
    <row r="111" spans="1:10" ht="33" customHeight="1" x14ac:dyDescent="0.25">
      <c r="A111" s="85" t="s">
        <v>333</v>
      </c>
      <c r="B111" s="318">
        <f>'A6 Exploitation'!D358</f>
        <v>0</v>
      </c>
      <c r="C111" s="31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7" t="s">
        <v>343</v>
      </c>
      <c r="C114" s="317"/>
      <c r="D114" s="78"/>
      <c r="E114" s="78"/>
      <c r="F114" s="78"/>
      <c r="G114" s="78"/>
      <c r="H114" s="78"/>
      <c r="I114" s="78"/>
      <c r="J114" s="77" t="str">
        <f>D18</f>
        <v>Houmet Souk</v>
      </c>
    </row>
    <row r="115" spans="1:10" ht="33" customHeight="1" x14ac:dyDescent="0.25">
      <c r="A115" s="86" t="s">
        <v>328</v>
      </c>
      <c r="B115" s="318">
        <f>'A1 Exploitation'!D391</f>
        <v>0.9375</v>
      </c>
      <c r="C115" s="318"/>
      <c r="D115" s="78"/>
      <c r="E115" s="78"/>
      <c r="F115" s="78"/>
      <c r="G115" s="78"/>
      <c r="H115" s="78"/>
      <c r="I115" s="78"/>
    </row>
    <row r="116" spans="1:10" ht="33" customHeight="1" x14ac:dyDescent="0.25">
      <c r="A116" s="85" t="s">
        <v>329</v>
      </c>
      <c r="B116" s="318">
        <f>'A2 Exploitation'!D391</f>
        <v>1</v>
      </c>
      <c r="C116" s="318"/>
      <c r="D116" s="78"/>
      <c r="E116" s="78"/>
      <c r="F116" s="78"/>
      <c r="G116" s="78"/>
      <c r="H116" s="78"/>
      <c r="I116" s="78"/>
    </row>
    <row r="117" spans="1:10" ht="33" customHeight="1" x14ac:dyDescent="0.25">
      <c r="A117" s="86" t="s">
        <v>330</v>
      </c>
      <c r="B117" s="318">
        <f>'A3 Exploitation'!D391</f>
        <v>1</v>
      </c>
      <c r="C117" s="318"/>
      <c r="D117" s="78"/>
      <c r="E117" s="78"/>
      <c r="F117" s="78"/>
      <c r="G117" s="78"/>
      <c r="H117" s="78"/>
      <c r="I117" s="78"/>
    </row>
    <row r="118" spans="1:10" ht="33" customHeight="1" x14ac:dyDescent="0.25">
      <c r="A118" s="86" t="s">
        <v>331</v>
      </c>
      <c r="B118" s="318">
        <f>'A4 Exploitation'!D391</f>
        <v>0.73333333333333328</v>
      </c>
      <c r="C118" s="318"/>
      <c r="D118" s="78"/>
      <c r="E118" s="78"/>
      <c r="F118" s="78"/>
      <c r="G118" s="78"/>
      <c r="H118" s="78"/>
      <c r="I118" s="78"/>
    </row>
    <row r="119" spans="1:10" ht="33" customHeight="1" x14ac:dyDescent="0.25">
      <c r="A119" s="85" t="s">
        <v>332</v>
      </c>
      <c r="B119" s="318">
        <f>'A5 Exploitation'!D391</f>
        <v>0</v>
      </c>
      <c r="C119" s="318"/>
      <c r="D119" s="78"/>
      <c r="E119" s="78"/>
      <c r="F119" s="78"/>
      <c r="G119" s="78"/>
      <c r="H119" s="78"/>
      <c r="I119" s="78"/>
    </row>
    <row r="120" spans="1:10" ht="33" customHeight="1" x14ac:dyDescent="0.25">
      <c r="A120" s="85" t="s">
        <v>333</v>
      </c>
      <c r="B120" s="318">
        <f>'A6 Exploitation'!D391</f>
        <v>0</v>
      </c>
      <c r="C120" s="31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7" t="s">
        <v>344</v>
      </c>
      <c r="C123" s="317"/>
      <c r="D123" s="78"/>
      <c r="E123" s="78"/>
      <c r="F123" s="78"/>
      <c r="G123" s="78"/>
      <c r="H123" s="78"/>
      <c r="I123" s="78"/>
      <c r="J123" s="77" t="str">
        <f>D18</f>
        <v>Houmet Souk</v>
      </c>
    </row>
    <row r="124" spans="1:10" ht="33" customHeight="1" x14ac:dyDescent="0.25">
      <c r="A124" s="86" t="s">
        <v>328</v>
      </c>
      <c r="B124" s="318">
        <f>'A1 Exploitation'!D444</f>
        <v>0.75862068965517238</v>
      </c>
      <c r="C124" s="318"/>
      <c r="D124" s="78"/>
      <c r="E124" s="78"/>
      <c r="F124" s="78"/>
      <c r="G124" s="78"/>
      <c r="H124" s="78"/>
      <c r="I124" s="78"/>
    </row>
    <row r="125" spans="1:10" ht="33" customHeight="1" x14ac:dyDescent="0.25">
      <c r="A125" s="85" t="s">
        <v>329</v>
      </c>
      <c r="B125" s="318">
        <f>'A2 Exploitation'!D444</f>
        <v>0.98275862068965514</v>
      </c>
      <c r="C125" s="318"/>
      <c r="D125" s="78"/>
      <c r="E125" s="78"/>
      <c r="F125" s="78"/>
      <c r="G125" s="78"/>
      <c r="H125" s="78"/>
      <c r="I125" s="78"/>
    </row>
    <row r="126" spans="1:10" ht="33" customHeight="1" x14ac:dyDescent="0.25">
      <c r="A126" s="86" t="s">
        <v>330</v>
      </c>
      <c r="B126" s="318">
        <f>'A3 Exploitation'!D444</f>
        <v>0.8</v>
      </c>
      <c r="C126" s="318"/>
      <c r="D126" s="78"/>
      <c r="E126" s="78"/>
      <c r="F126" s="78"/>
      <c r="G126" s="78"/>
      <c r="H126" s="78"/>
      <c r="I126" s="78"/>
    </row>
    <row r="127" spans="1:10" ht="33" customHeight="1" x14ac:dyDescent="0.25">
      <c r="A127" s="86" t="s">
        <v>331</v>
      </c>
      <c r="B127" s="318">
        <f>'A4 Exploitation'!D444</f>
        <v>0.98275862068965514</v>
      </c>
      <c r="C127" s="318"/>
      <c r="D127" s="78"/>
      <c r="E127" s="78"/>
      <c r="F127" s="78"/>
      <c r="G127" s="78"/>
      <c r="H127" s="78"/>
      <c r="I127" s="78"/>
    </row>
    <row r="128" spans="1:10" ht="33" customHeight="1" x14ac:dyDescent="0.25">
      <c r="A128" s="85" t="s">
        <v>332</v>
      </c>
      <c r="B128" s="318">
        <f>'A5 Exploitation'!D444</f>
        <v>0</v>
      </c>
      <c r="C128" s="318"/>
      <c r="D128" s="78"/>
      <c r="E128" s="78"/>
      <c r="F128" s="78"/>
      <c r="G128" s="78"/>
      <c r="H128" s="78"/>
      <c r="I128" s="78"/>
    </row>
    <row r="129" spans="1:10" ht="33" customHeight="1" x14ac:dyDescent="0.25">
      <c r="A129" s="85" t="s">
        <v>333</v>
      </c>
      <c r="B129" s="318">
        <f>'A6 Exploitation'!D444</f>
        <v>0</v>
      </c>
      <c r="C129" s="31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7" t="s">
        <v>345</v>
      </c>
      <c r="C132" s="317"/>
      <c r="D132" s="78"/>
      <c r="E132" s="78"/>
      <c r="F132" s="78"/>
      <c r="G132" s="78"/>
      <c r="H132" s="78"/>
      <c r="I132" s="78"/>
      <c r="J132" s="77" t="str">
        <f>D18</f>
        <v>Houmet Souk</v>
      </c>
    </row>
    <row r="133" spans="1:10" ht="33" customHeight="1" x14ac:dyDescent="0.25">
      <c r="A133" s="86" t="s">
        <v>328</v>
      </c>
      <c r="B133" s="318">
        <f>'A1 Exploitation'!D481</f>
        <v>1</v>
      </c>
      <c r="C133" s="318"/>
      <c r="D133" s="78"/>
      <c r="E133" s="78"/>
      <c r="F133" s="78"/>
      <c r="G133" s="78"/>
      <c r="H133" s="78"/>
      <c r="I133" s="78"/>
    </row>
    <row r="134" spans="1:10" ht="33" customHeight="1" x14ac:dyDescent="0.25">
      <c r="A134" s="85" t="s">
        <v>329</v>
      </c>
      <c r="B134" s="318">
        <f>'A2 Exploitation'!D481</f>
        <v>1</v>
      </c>
      <c r="C134" s="318"/>
      <c r="D134" s="78"/>
      <c r="E134" s="78"/>
      <c r="F134" s="78"/>
      <c r="G134" s="78"/>
      <c r="H134" s="78"/>
      <c r="I134" s="78"/>
    </row>
    <row r="135" spans="1:10" ht="33" customHeight="1" x14ac:dyDescent="0.25">
      <c r="A135" s="86" t="s">
        <v>330</v>
      </c>
      <c r="B135" s="318">
        <f>'A3 Exploitation'!D481</f>
        <v>1</v>
      </c>
      <c r="C135" s="318"/>
      <c r="D135" s="78"/>
      <c r="E135" s="78"/>
      <c r="F135" s="78"/>
      <c r="G135" s="78"/>
      <c r="H135" s="78"/>
      <c r="I135" s="78"/>
    </row>
    <row r="136" spans="1:10" ht="33" customHeight="1" x14ac:dyDescent="0.25">
      <c r="A136" s="86" t="s">
        <v>331</v>
      </c>
      <c r="B136" s="318">
        <f>'A4 Exploitation'!D481</f>
        <v>0.66666666666666663</v>
      </c>
      <c r="C136" s="318"/>
      <c r="D136" s="78"/>
      <c r="E136" s="78"/>
      <c r="F136" s="78"/>
      <c r="G136" s="78"/>
      <c r="H136" s="78"/>
      <c r="I136" s="78"/>
    </row>
    <row r="137" spans="1:10" ht="33" customHeight="1" x14ac:dyDescent="0.25">
      <c r="A137" s="85" t="s">
        <v>332</v>
      </c>
      <c r="B137" s="318">
        <f>'A5 Exploitation'!D481</f>
        <v>0</v>
      </c>
      <c r="C137" s="318"/>
      <c r="D137" s="78"/>
      <c r="E137" s="78"/>
      <c r="F137" s="78"/>
      <c r="G137" s="78"/>
      <c r="H137" s="78"/>
      <c r="I137" s="78"/>
    </row>
    <row r="138" spans="1:10" ht="33" customHeight="1" x14ac:dyDescent="0.25">
      <c r="A138" s="85" t="s">
        <v>333</v>
      </c>
      <c r="B138" s="318">
        <f>'A6 Exploitation'!D481</f>
        <v>0</v>
      </c>
      <c r="C138" s="31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7" t="s">
        <v>346</v>
      </c>
      <c r="C141" s="317"/>
      <c r="D141" s="78"/>
      <c r="E141" s="78"/>
      <c r="F141" s="78"/>
      <c r="G141" s="78"/>
      <c r="H141" s="78"/>
      <c r="I141" s="78"/>
      <c r="J141" s="77" t="str">
        <f>D18</f>
        <v>Houmet Souk</v>
      </c>
    </row>
    <row r="142" spans="1:10" ht="33" customHeight="1" x14ac:dyDescent="0.25">
      <c r="A142" s="86" t="s">
        <v>328</v>
      </c>
      <c r="B142" s="318">
        <f>'A1 Exploitation'!D503</f>
        <v>0.9375</v>
      </c>
      <c r="C142" s="318"/>
      <c r="D142" s="78"/>
      <c r="E142" s="78"/>
      <c r="F142" s="78"/>
      <c r="G142" s="78"/>
      <c r="H142" s="78"/>
      <c r="I142" s="78"/>
    </row>
    <row r="143" spans="1:10" ht="33" customHeight="1" x14ac:dyDescent="0.25">
      <c r="A143" s="85" t="s">
        <v>329</v>
      </c>
      <c r="B143" s="318">
        <f>'A2 Exploitation'!D503</f>
        <v>1</v>
      </c>
      <c r="C143" s="318"/>
      <c r="D143" s="78"/>
      <c r="E143" s="78"/>
      <c r="F143" s="78"/>
      <c r="G143" s="78"/>
      <c r="H143" s="78"/>
      <c r="I143" s="78"/>
    </row>
    <row r="144" spans="1:10" ht="33" customHeight="1" x14ac:dyDescent="0.25">
      <c r="A144" s="86" t="s">
        <v>330</v>
      </c>
      <c r="B144" s="318">
        <f>'A3 Exploitation'!D503</f>
        <v>1</v>
      </c>
      <c r="C144" s="318"/>
      <c r="D144" s="78"/>
      <c r="E144" s="78"/>
      <c r="F144" s="78"/>
      <c r="G144" s="78"/>
      <c r="H144" s="78"/>
      <c r="I144" s="78"/>
    </row>
    <row r="145" spans="1:10" ht="33" customHeight="1" x14ac:dyDescent="0.25">
      <c r="A145" s="86" t="s">
        <v>331</v>
      </c>
      <c r="B145" s="318">
        <f>'A4 Exploitation'!D503</f>
        <v>1</v>
      </c>
      <c r="C145" s="318"/>
      <c r="D145" s="78"/>
      <c r="E145" s="78"/>
      <c r="F145" s="78"/>
      <c r="G145" s="78"/>
      <c r="H145" s="78"/>
      <c r="I145" s="78"/>
    </row>
    <row r="146" spans="1:10" ht="33" customHeight="1" x14ac:dyDescent="0.25">
      <c r="A146" s="85" t="s">
        <v>332</v>
      </c>
      <c r="B146" s="318">
        <f>'A5 Exploitation'!D503</f>
        <v>0</v>
      </c>
      <c r="C146" s="318"/>
      <c r="D146" s="78"/>
      <c r="E146" s="78"/>
      <c r="F146" s="78"/>
      <c r="G146" s="78"/>
      <c r="H146" s="78"/>
      <c r="I146" s="78"/>
    </row>
    <row r="147" spans="1:10" ht="33" customHeight="1" x14ac:dyDescent="0.25">
      <c r="A147" s="85" t="s">
        <v>333</v>
      </c>
      <c r="B147" s="318">
        <f>'A6 Exploitation'!D503</f>
        <v>0</v>
      </c>
      <c r="C147" s="31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7" t="s">
        <v>347</v>
      </c>
      <c r="C150" s="317"/>
      <c r="D150" s="78"/>
      <c r="E150" s="78"/>
      <c r="F150" s="78"/>
      <c r="G150" s="78"/>
      <c r="H150" s="78"/>
      <c r="I150" s="78"/>
      <c r="J150" s="77" t="str">
        <f>D18</f>
        <v>Houmet Souk</v>
      </c>
    </row>
    <row r="151" spans="1:10" ht="33" customHeight="1" x14ac:dyDescent="0.25">
      <c r="A151" s="86" t="s">
        <v>328</v>
      </c>
      <c r="B151" s="318">
        <f>'A1 Exploitation'!D514</f>
        <v>1</v>
      </c>
      <c r="C151" s="318"/>
      <c r="D151" s="78"/>
      <c r="E151" s="78"/>
      <c r="F151" s="78"/>
      <c r="G151" s="78"/>
      <c r="H151" s="78"/>
      <c r="I151" s="78"/>
    </row>
    <row r="152" spans="1:10" ht="33" customHeight="1" x14ac:dyDescent="0.25">
      <c r="A152" s="85" t="s">
        <v>329</v>
      </c>
      <c r="B152" s="318">
        <f>'A2 Exploitation'!D514</f>
        <v>0.66666666666666663</v>
      </c>
      <c r="C152" s="318"/>
      <c r="D152" s="78"/>
      <c r="E152" s="78"/>
      <c r="F152" s="78"/>
      <c r="G152" s="78"/>
      <c r="H152" s="78"/>
      <c r="I152" s="78"/>
    </row>
    <row r="153" spans="1:10" ht="33" customHeight="1" x14ac:dyDescent="0.25">
      <c r="A153" s="86" t="s">
        <v>330</v>
      </c>
      <c r="B153" s="318">
        <f>'A3 Exploitation'!D514</f>
        <v>1</v>
      </c>
      <c r="C153" s="318"/>
      <c r="D153" s="78"/>
      <c r="E153" s="78"/>
      <c r="F153" s="78"/>
      <c r="G153" s="78"/>
      <c r="H153" s="78"/>
      <c r="I153" s="78"/>
    </row>
    <row r="154" spans="1:10" ht="33" customHeight="1" x14ac:dyDescent="0.25">
      <c r="A154" s="86" t="s">
        <v>331</v>
      </c>
      <c r="B154" s="318">
        <f>'A4 Exploitation'!D514</f>
        <v>0.83333333333333337</v>
      </c>
      <c r="C154" s="318"/>
      <c r="D154" s="78"/>
      <c r="E154" s="78"/>
      <c r="F154" s="78"/>
      <c r="G154" s="78"/>
      <c r="H154" s="78"/>
      <c r="I154" s="78"/>
    </row>
    <row r="155" spans="1:10" ht="33" customHeight="1" x14ac:dyDescent="0.25">
      <c r="A155" s="85" t="s">
        <v>332</v>
      </c>
      <c r="B155" s="318">
        <f>'A5 Exploitation'!D514</f>
        <v>0</v>
      </c>
      <c r="C155" s="318"/>
      <c r="D155" s="78"/>
      <c r="E155" s="78"/>
      <c r="F155" s="78"/>
      <c r="G155" s="78"/>
      <c r="H155" s="78"/>
      <c r="I155" s="78"/>
    </row>
    <row r="156" spans="1:10" ht="33" customHeight="1" x14ac:dyDescent="0.25">
      <c r="A156" s="85" t="s">
        <v>333</v>
      </c>
      <c r="B156" s="318">
        <f>'A6 Exploitation'!D514</f>
        <v>0</v>
      </c>
      <c r="C156" s="31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1"/>
      <c r="C159" s="321"/>
      <c r="D159" s="78"/>
      <c r="E159" s="78"/>
      <c r="F159" s="78"/>
      <c r="G159" s="78"/>
      <c r="H159" s="78"/>
      <c r="I159" s="78"/>
    </row>
    <row r="160" spans="1:10" ht="33" customHeight="1" x14ac:dyDescent="0.25">
      <c r="A160" s="85" t="s">
        <v>326</v>
      </c>
      <c r="B160" s="317" t="s">
        <v>348</v>
      </c>
      <c r="C160" s="317"/>
      <c r="D160" s="78"/>
      <c r="E160" s="78"/>
      <c r="F160" s="78"/>
      <c r="G160" s="78"/>
      <c r="H160" s="78"/>
      <c r="I160" s="78"/>
      <c r="J160" s="77" t="str">
        <f>D18</f>
        <v>Houmet Souk</v>
      </c>
    </row>
    <row r="161" spans="1:10" ht="33" customHeight="1" x14ac:dyDescent="0.25">
      <c r="A161" s="86" t="s">
        <v>328</v>
      </c>
      <c r="B161" s="318">
        <f>'A1 Exploitation'!D534</f>
        <v>1</v>
      </c>
      <c r="C161" s="318"/>
      <c r="D161" s="78"/>
      <c r="E161" s="78"/>
      <c r="F161" s="78"/>
      <c r="G161" s="78"/>
      <c r="H161" s="78"/>
      <c r="I161" s="78"/>
    </row>
    <row r="162" spans="1:10" ht="33" customHeight="1" x14ac:dyDescent="0.25">
      <c r="A162" s="85" t="s">
        <v>329</v>
      </c>
      <c r="B162" s="318">
        <f>'A2 Exploitation'!D534</f>
        <v>1</v>
      </c>
      <c r="C162" s="318"/>
      <c r="D162" s="78"/>
      <c r="E162" s="78"/>
      <c r="F162" s="78"/>
      <c r="G162" s="78"/>
      <c r="H162" s="78"/>
      <c r="I162" s="78"/>
    </row>
    <row r="163" spans="1:10" ht="33" customHeight="1" x14ac:dyDescent="0.25">
      <c r="A163" s="86" t="s">
        <v>330</v>
      </c>
      <c r="B163" s="318">
        <f>'A3 Exploitation'!D534</f>
        <v>1</v>
      </c>
      <c r="C163" s="318"/>
      <c r="D163" s="78"/>
      <c r="E163" s="78"/>
      <c r="F163" s="78"/>
      <c r="G163" s="78"/>
      <c r="H163" s="78"/>
      <c r="I163" s="78"/>
    </row>
    <row r="164" spans="1:10" ht="33" customHeight="1" x14ac:dyDescent="0.25">
      <c r="A164" s="86" t="s">
        <v>331</v>
      </c>
      <c r="B164" s="318">
        <f>'A4 Exploitation'!D534</f>
        <v>0.94444444444444442</v>
      </c>
      <c r="C164" s="318"/>
    </row>
    <row r="165" spans="1:10" ht="33" customHeight="1" x14ac:dyDescent="0.25">
      <c r="A165" s="85" t="s">
        <v>332</v>
      </c>
      <c r="B165" s="318">
        <f>'A5 Exploitation'!D534</f>
        <v>0</v>
      </c>
      <c r="C165" s="318"/>
    </row>
    <row r="166" spans="1:10" ht="18" x14ac:dyDescent="0.25">
      <c r="A166" s="85" t="s">
        <v>333</v>
      </c>
      <c r="B166" s="318">
        <f>'A6 Exploitation'!D534</f>
        <v>0</v>
      </c>
      <c r="C166" s="318"/>
    </row>
    <row r="167" spans="1:10" ht="18.75" x14ac:dyDescent="0.25">
      <c r="A167" s="89"/>
      <c r="B167" s="82"/>
      <c r="C167" s="82"/>
    </row>
    <row r="168" spans="1:10" ht="33" customHeight="1" x14ac:dyDescent="0.25">
      <c r="A168" s="89"/>
      <c r="B168" s="82"/>
      <c r="C168" s="82"/>
    </row>
    <row r="169" spans="1:10" ht="33" customHeight="1" x14ac:dyDescent="0.25">
      <c r="A169" s="85" t="s">
        <v>326</v>
      </c>
      <c r="B169" s="317" t="s">
        <v>349</v>
      </c>
      <c r="C169" s="317"/>
      <c r="J169" s="77" t="str">
        <f>D18</f>
        <v>Houmet Souk</v>
      </c>
    </row>
    <row r="170" spans="1:10" ht="33" customHeight="1" x14ac:dyDescent="0.25">
      <c r="A170" s="86" t="s">
        <v>328</v>
      </c>
      <c r="B170" s="318">
        <f>'A1 Exploitation'!D545</f>
        <v>1</v>
      </c>
      <c r="C170" s="318"/>
    </row>
    <row r="171" spans="1:10" ht="33" customHeight="1" x14ac:dyDescent="0.25">
      <c r="A171" s="85" t="s">
        <v>329</v>
      </c>
      <c r="B171" s="318">
        <f>'A2 Exploitation'!D545</f>
        <v>1</v>
      </c>
      <c r="C171" s="318"/>
    </row>
    <row r="172" spans="1:10" ht="33" customHeight="1" x14ac:dyDescent="0.25">
      <c r="A172" s="86" t="s">
        <v>330</v>
      </c>
      <c r="B172" s="318">
        <f>'A3 Exploitation'!D545</f>
        <v>1</v>
      </c>
      <c r="C172" s="318"/>
    </row>
    <row r="173" spans="1:10" ht="33" customHeight="1" x14ac:dyDescent="0.25">
      <c r="A173" s="86" t="s">
        <v>331</v>
      </c>
      <c r="B173" s="318">
        <f>'A4 Exploitation'!D545</f>
        <v>1</v>
      </c>
      <c r="C173" s="318"/>
    </row>
    <row r="174" spans="1:10" ht="33" customHeight="1" x14ac:dyDescent="0.25">
      <c r="A174" s="85" t="s">
        <v>332</v>
      </c>
      <c r="B174" s="318">
        <f>'A5 Exploitation'!D545</f>
        <v>0</v>
      </c>
      <c r="C174" s="318"/>
    </row>
    <row r="175" spans="1:10" ht="18" x14ac:dyDescent="0.25">
      <c r="A175" s="85" t="s">
        <v>333</v>
      </c>
      <c r="B175" s="318">
        <f>'A6 Exploitation'!D545</f>
        <v>0</v>
      </c>
      <c r="C175" s="318"/>
    </row>
    <row r="176" spans="1:10" ht="18.75" x14ac:dyDescent="0.25">
      <c r="A176" s="89"/>
      <c r="B176" s="82"/>
      <c r="C176" s="82"/>
    </row>
    <row r="177" spans="1:10" ht="33" customHeight="1" x14ac:dyDescent="0.25">
      <c r="A177" s="89"/>
      <c r="B177" s="82"/>
      <c r="C177" s="82"/>
    </row>
    <row r="178" spans="1:10" ht="33" customHeight="1" x14ac:dyDescent="0.25">
      <c r="A178" s="85" t="s">
        <v>326</v>
      </c>
      <c r="B178" s="317" t="s">
        <v>350</v>
      </c>
      <c r="C178" s="317"/>
      <c r="J178" s="77" t="str">
        <f>D18</f>
        <v>Houmet Souk</v>
      </c>
    </row>
    <row r="179" spans="1:10" ht="33" customHeight="1" x14ac:dyDescent="0.25">
      <c r="A179" s="86" t="s">
        <v>328</v>
      </c>
      <c r="B179" s="318">
        <f>'A1 Technique'!D199</f>
        <v>0.91176470588235292</v>
      </c>
      <c r="C179" s="318"/>
    </row>
    <row r="180" spans="1:10" ht="33" customHeight="1" x14ac:dyDescent="0.25">
      <c r="A180" s="85" t="s">
        <v>329</v>
      </c>
      <c r="B180" s="318">
        <f>'A2 Technique'!D199</f>
        <v>0.89380530973451322</v>
      </c>
      <c r="C180" s="318"/>
    </row>
    <row r="181" spans="1:10" ht="33" customHeight="1" x14ac:dyDescent="0.25">
      <c r="A181" s="86" t="s">
        <v>330</v>
      </c>
      <c r="B181" s="318">
        <f>'A3 Technique'!D199</f>
        <v>0.87391304347826082</v>
      </c>
      <c r="C181" s="318"/>
    </row>
    <row r="182" spans="1:10" ht="33" customHeight="1" x14ac:dyDescent="0.25">
      <c r="A182" s="86" t="s">
        <v>331</v>
      </c>
      <c r="B182" s="318">
        <f>'A4 Technique'!D199</f>
        <v>0.91150442477876104</v>
      </c>
      <c r="C182" s="318"/>
    </row>
    <row r="183" spans="1:10" ht="33" customHeight="1" x14ac:dyDescent="0.25">
      <c r="A183" s="85" t="s">
        <v>332</v>
      </c>
      <c r="B183" s="318">
        <f>'A5 Technique'!D199</f>
        <v>0</v>
      </c>
      <c r="C183" s="318"/>
    </row>
    <row r="184" spans="1:10" ht="18" x14ac:dyDescent="0.25">
      <c r="A184" s="85" t="s">
        <v>333</v>
      </c>
      <c r="B184" s="318">
        <f>'A6 Technique'!D199</f>
        <v>0</v>
      </c>
      <c r="C184" s="31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24" t="s">
        <v>179</v>
      </c>
      <c r="B7" s="324"/>
      <c r="C7" s="324"/>
      <c r="D7" s="324"/>
      <c r="E7" s="324"/>
      <c r="F7" s="324"/>
      <c r="G7" s="123"/>
    </row>
    <row r="8" spans="1:7" ht="29.25" x14ac:dyDescent="0.45">
      <c r="A8" s="325" t="str">
        <f>'Page de garde'!D18</f>
        <v>Houmet Souk</v>
      </c>
      <c r="B8" s="325"/>
      <c r="C8" s="325"/>
      <c r="D8" s="325"/>
      <c r="E8" s="325"/>
      <c r="F8" s="325"/>
      <c r="G8" s="123"/>
    </row>
    <row r="9" spans="1:7" ht="24" x14ac:dyDescent="0.45">
      <c r="A9" s="14" t="s">
        <v>42</v>
      </c>
      <c r="B9" s="326"/>
      <c r="C9" s="326"/>
      <c r="D9" s="326"/>
      <c r="E9" s="326"/>
      <c r="F9" s="326"/>
      <c r="G9" s="123"/>
    </row>
    <row r="10" spans="1:7" ht="24" x14ac:dyDescent="0.45">
      <c r="A10" s="15" t="s">
        <v>44</v>
      </c>
      <c r="B10" s="327"/>
      <c r="C10" s="327"/>
      <c r="D10" s="327"/>
      <c r="E10" s="327"/>
      <c r="F10" s="327"/>
      <c r="G10" s="123"/>
    </row>
    <row r="11" spans="1:7" ht="24" x14ac:dyDescent="0.45">
      <c r="A11" s="14" t="s">
        <v>43</v>
      </c>
      <c r="B11" s="322"/>
      <c r="C11" s="322"/>
      <c r="D11" s="322"/>
      <c r="E11" s="322"/>
      <c r="F11" s="322"/>
      <c r="G11" s="123"/>
    </row>
    <row r="12" spans="1:7" ht="24" x14ac:dyDescent="0.45">
      <c r="A12" s="14" t="s">
        <v>239</v>
      </c>
      <c r="B12" s="328">
        <f>D549</f>
        <v>0</v>
      </c>
      <c r="C12" s="328"/>
      <c r="D12" s="328"/>
      <c r="E12" s="328"/>
      <c r="F12" s="328"/>
      <c r="G12" s="123"/>
    </row>
    <row r="13" spans="1:7" ht="22.5" x14ac:dyDescent="0.45">
      <c r="D13" s="329"/>
      <c r="E13" s="329"/>
      <c r="F13" s="329"/>
      <c r="G13" s="32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30" t="s">
        <v>30</v>
      </c>
      <c r="B17" s="331" t="s">
        <v>31</v>
      </c>
      <c r="C17" s="331"/>
      <c r="D17" s="331" t="s">
        <v>46</v>
      </c>
      <c r="E17" s="333" t="s">
        <v>310</v>
      </c>
      <c r="F17" s="333" t="s">
        <v>358</v>
      </c>
    </row>
    <row r="18" spans="1:8" ht="16.5" customHeight="1" x14ac:dyDescent="0.3">
      <c r="A18" s="330"/>
      <c r="B18" s="41" t="s">
        <v>34</v>
      </c>
      <c r="C18" s="41" t="s">
        <v>33</v>
      </c>
      <c r="D18" s="331"/>
      <c r="E18" s="333"/>
      <c r="F18" s="333"/>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4" t="s">
        <v>379</v>
      </c>
      <c r="B38" s="335"/>
      <c r="C38" s="335"/>
      <c r="D38" s="335"/>
      <c r="E38" s="335"/>
      <c r="F38" s="336"/>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128" t="str">
        <f>IF(D41=1, 2, IF(AND(D41&lt;1,D41&gt;0), 1, "0"))</f>
        <v>0</v>
      </c>
      <c r="C41" s="128"/>
      <c r="D41" s="249" t="str">
        <f>IFERROR(E41/F41,"N.A")</f>
        <v>N.A</v>
      </c>
      <c r="E41" s="250">
        <f>COUNTIF('A4 Exploitation'!F21:F40,"ok")</f>
        <v>0</v>
      </c>
      <c r="F41" s="251">
        <f>COUNTA('A4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30" t="s">
        <v>30</v>
      </c>
      <c r="B50" s="331" t="s">
        <v>31</v>
      </c>
      <c r="C50" s="331"/>
      <c r="D50" s="331" t="s">
        <v>46</v>
      </c>
      <c r="E50" s="333" t="s">
        <v>310</v>
      </c>
      <c r="F50" s="333" t="s">
        <v>360</v>
      </c>
      <c r="G50" s="125"/>
    </row>
    <row r="51" spans="1:7" ht="16.5" customHeight="1" x14ac:dyDescent="0.3">
      <c r="A51" s="330"/>
      <c r="B51" s="41" t="s">
        <v>34</v>
      </c>
      <c r="C51" s="41" t="s">
        <v>33</v>
      </c>
      <c r="D51" s="331"/>
      <c r="E51" s="333"/>
      <c r="F51" s="333"/>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v>0</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4" t="s">
        <v>379</v>
      </c>
      <c r="B94" s="335"/>
      <c r="C94" s="335"/>
      <c r="D94" s="335"/>
      <c r="E94" s="335"/>
      <c r="F94" s="336"/>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128" t="str">
        <f>IF(D99=1, 2, IF(AND(D99&lt;1,D99&gt;0), 1, "0"))</f>
        <v>0</v>
      </c>
      <c r="C99" s="211"/>
      <c r="D99" s="249" t="str">
        <f>IFERROR(E99/F99,"N.A")</f>
        <v>N.A</v>
      </c>
      <c r="E99" s="250">
        <f>COUNTIF('A4 Exploitation'!F53:F98,"ok")</f>
        <v>0</v>
      </c>
      <c r="F99" s="251">
        <f>COUNTA('A4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30" t="s">
        <v>30</v>
      </c>
      <c r="B107" s="331" t="s">
        <v>31</v>
      </c>
      <c r="C107" s="331"/>
      <c r="D107" s="331" t="s">
        <v>46</v>
      </c>
      <c r="E107" s="333" t="s">
        <v>310</v>
      </c>
      <c r="F107" s="333" t="s">
        <v>360</v>
      </c>
    </row>
    <row r="108" spans="1:7" ht="16.5" customHeight="1" x14ac:dyDescent="0.3">
      <c r="A108" s="330"/>
      <c r="B108" s="41" t="s">
        <v>34</v>
      </c>
      <c r="C108" s="41" t="s">
        <v>33</v>
      </c>
      <c r="D108" s="331"/>
      <c r="E108" s="333"/>
      <c r="F108" s="333"/>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128" t="str">
        <f>IF(D153=1, 2, IF(AND(D153&lt;1,D153&gt;0), 1, "0"))</f>
        <v>0</v>
      </c>
      <c r="C153" s="138"/>
      <c r="D153" s="249" t="str">
        <f>IFERROR(E153/F153,"N.A")</f>
        <v>N.A</v>
      </c>
      <c r="E153" s="250">
        <f>COUNTIF('A4 Exploitation'!F110:F152,"ok")</f>
        <v>0</v>
      </c>
      <c r="F153" s="251">
        <f>COUNTA('A4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30" t="s">
        <v>30</v>
      </c>
      <c r="B162" s="331" t="s">
        <v>31</v>
      </c>
      <c r="C162" s="331"/>
      <c r="D162" s="331" t="s">
        <v>46</v>
      </c>
      <c r="E162" s="333" t="s">
        <v>310</v>
      </c>
      <c r="F162" s="333" t="s">
        <v>360</v>
      </c>
      <c r="G162" s="125"/>
    </row>
    <row r="163" spans="1:7" ht="16.5" customHeight="1" x14ac:dyDescent="0.3">
      <c r="A163" s="330"/>
      <c r="B163" s="41" t="s">
        <v>34</v>
      </c>
      <c r="C163" s="41" t="s">
        <v>33</v>
      </c>
      <c r="D163" s="331"/>
      <c r="E163" s="333"/>
      <c r="F163" s="333"/>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128" t="str">
        <f>IF(D200=1, 2, IF(AND(D200&lt;1,D200&gt;0), 1, "0"))</f>
        <v>0</v>
      </c>
      <c r="C200" s="128"/>
      <c r="D200" s="249" t="str">
        <f>IFERROR(E200/F200,"N.A")</f>
        <v>N.A</v>
      </c>
      <c r="E200" s="250">
        <f>COUNTIF('A4 Exploitation'!F165:F199,"ok")</f>
        <v>0</v>
      </c>
      <c r="F200" s="251">
        <f>COUNTA('A4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30" t="s">
        <v>30</v>
      </c>
      <c r="B209" s="331" t="s">
        <v>31</v>
      </c>
      <c r="C209" s="331"/>
      <c r="D209" s="331" t="s">
        <v>46</v>
      </c>
      <c r="E209" s="333" t="s">
        <v>310</v>
      </c>
      <c r="F209" s="333" t="s">
        <v>360</v>
      </c>
      <c r="G209" s="125"/>
    </row>
    <row r="210" spans="1:7" ht="16.5" customHeight="1" x14ac:dyDescent="0.3">
      <c r="A210" s="330"/>
      <c r="B210" s="41" t="s">
        <v>34</v>
      </c>
      <c r="C210" s="41" t="s">
        <v>33</v>
      </c>
      <c r="D210" s="331"/>
      <c r="E210" s="333"/>
      <c r="F210" s="333"/>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40" t="s">
        <v>379</v>
      </c>
      <c r="B256" s="340"/>
      <c r="C256" s="340"/>
      <c r="D256" s="340"/>
      <c r="E256" s="340"/>
      <c r="F256" s="340"/>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128" t="str">
        <f>IF(D261=1, 2, IF(AND(D261&lt;1,D261&gt;0), 1, "0"))</f>
        <v>0</v>
      </c>
      <c r="C261" s="138"/>
      <c r="D261" s="249" t="str">
        <f>IFERROR(E261/F261,"N.A")</f>
        <v>N.A</v>
      </c>
      <c r="E261" s="250">
        <f>COUNTIF('A4 Exploitation'!F212:F260,"ok")</f>
        <v>0</v>
      </c>
      <c r="F261" s="251">
        <f>COUNTA('A4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30" t="s">
        <v>30</v>
      </c>
      <c r="B270" s="331" t="s">
        <v>31</v>
      </c>
      <c r="C270" s="331"/>
      <c r="D270" s="331" t="s">
        <v>46</v>
      </c>
      <c r="E270" s="333" t="s">
        <v>310</v>
      </c>
      <c r="F270" s="333" t="s">
        <v>360</v>
      </c>
      <c r="G270" s="212"/>
    </row>
    <row r="271" spans="1:7" s="16" customFormat="1" ht="16.5" customHeight="1" x14ac:dyDescent="0.3">
      <c r="A271" s="330"/>
      <c r="B271" s="41" t="s">
        <v>34</v>
      </c>
      <c r="C271" s="41" t="s">
        <v>33</v>
      </c>
      <c r="D271" s="331"/>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128" t="str">
        <f>IF(D313=1, 2, IF(AND(D313&lt;1,D313&gt;0), 1, "0"))</f>
        <v>0</v>
      </c>
      <c r="C313" s="138"/>
      <c r="D313" s="249" t="str">
        <f>IFERROR(E313/F313,"N.A")</f>
        <v>N.A</v>
      </c>
      <c r="E313" s="250">
        <f>COUNTIF('A4 Exploitation'!F273:F312,"ok")</f>
        <v>0</v>
      </c>
      <c r="F313" s="251">
        <f>COUNTA('A4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30" t="s">
        <v>30</v>
      </c>
      <c r="B322" s="331" t="s">
        <v>31</v>
      </c>
      <c r="C322" s="331"/>
      <c r="D322" s="331" t="s">
        <v>46</v>
      </c>
      <c r="E322" s="333" t="s">
        <v>310</v>
      </c>
      <c r="F322" s="333" t="s">
        <v>360</v>
      </c>
      <c r="G322" s="125"/>
    </row>
    <row r="323" spans="1:7" ht="16.5" customHeight="1" x14ac:dyDescent="0.3">
      <c r="A323" s="330"/>
      <c r="B323" s="41" t="s">
        <v>34</v>
      </c>
      <c r="C323" s="41" t="s">
        <v>33</v>
      </c>
      <c r="D323" s="331"/>
      <c r="E323" s="333"/>
      <c r="F323" s="333"/>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128" t="str">
        <f>IF(D353=1, 2, IF(AND(D353&lt;1,D353&gt;0), 1, "0"))</f>
        <v>0</v>
      </c>
      <c r="C353" s="128"/>
      <c r="D353" s="249" t="str">
        <f>IFERROR(E353/F353,"N.A")</f>
        <v>N.A</v>
      </c>
      <c r="E353" s="250">
        <f>COUNTIF('A4 Exploitation'!F325:F352,"ok")</f>
        <v>0</v>
      </c>
      <c r="F353" s="251">
        <f>COUNTA('A4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30" t="s">
        <v>30</v>
      </c>
      <c r="B362" s="331" t="s">
        <v>31</v>
      </c>
      <c r="C362" s="331"/>
      <c r="D362" s="331" t="s">
        <v>46</v>
      </c>
      <c r="E362" s="333" t="s">
        <v>310</v>
      </c>
      <c r="F362" s="333" t="s">
        <v>360</v>
      </c>
      <c r="G362" s="125"/>
    </row>
    <row r="363" spans="1:7" ht="16.5" customHeight="1" x14ac:dyDescent="0.3">
      <c r="A363" s="330"/>
      <c r="B363" s="41" t="s">
        <v>34</v>
      </c>
      <c r="C363" s="41" t="s">
        <v>33</v>
      </c>
      <c r="D363" s="331"/>
      <c r="E363" s="333"/>
      <c r="F363" s="333"/>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v>0</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128" t="str">
        <f>IF(D386=1, 2, IF(AND(D386&lt;1,D386&gt;0), 1, "0"))</f>
        <v>0</v>
      </c>
      <c r="C386" s="128"/>
      <c r="D386" s="249" t="str">
        <f>IFERROR(E386/F386,"N.A")</f>
        <v>N.A</v>
      </c>
      <c r="E386" s="250">
        <f>COUNTIF('A4 Exploitation'!F365:F385,"ok")</f>
        <v>0</v>
      </c>
      <c r="F386" s="251">
        <f>COUNTA('A4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30" t="s">
        <v>30</v>
      </c>
      <c r="B395" s="331" t="s">
        <v>31</v>
      </c>
      <c r="C395" s="331"/>
      <c r="D395" s="331" t="s">
        <v>46</v>
      </c>
      <c r="E395" s="333" t="s">
        <v>310</v>
      </c>
      <c r="F395" s="333" t="s">
        <v>360</v>
      </c>
      <c r="G395" s="125"/>
    </row>
    <row r="396" spans="1:7" ht="16.5" customHeight="1" x14ac:dyDescent="0.3">
      <c r="A396" s="330"/>
      <c r="B396" s="41" t="s">
        <v>34</v>
      </c>
      <c r="C396" s="41" t="s">
        <v>33</v>
      </c>
      <c r="D396" s="331"/>
      <c r="E396" s="333"/>
      <c r="F396" s="333"/>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128" t="str">
        <f>IF(D439=1, 2, IF(AND(D439&lt;1,D439&gt;0), 1, "0"))</f>
        <v>0</v>
      </c>
      <c r="C439" s="128"/>
      <c r="D439" s="249" t="str">
        <f>IFERROR(E439/F439,"N.A")</f>
        <v>N.A</v>
      </c>
      <c r="E439" s="250">
        <f>COUNTIF('A4 Exploitation'!F398:F438,"ok")</f>
        <v>0</v>
      </c>
      <c r="F439" s="251">
        <f>COUNTA('A4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30" t="s">
        <v>30</v>
      </c>
      <c r="B448" s="331" t="s">
        <v>31</v>
      </c>
      <c r="C448" s="331"/>
      <c r="D448" s="331" t="s">
        <v>46</v>
      </c>
      <c r="E448" s="333" t="s">
        <v>310</v>
      </c>
      <c r="F448" s="333" t="s">
        <v>360</v>
      </c>
      <c r="G448" s="125"/>
    </row>
    <row r="449" spans="1:6" ht="16.5" customHeight="1" x14ac:dyDescent="0.3">
      <c r="A449" s="330"/>
      <c r="B449" s="41" t="s">
        <v>34</v>
      </c>
      <c r="C449" s="41" t="s">
        <v>33</v>
      </c>
      <c r="D449" s="331"/>
      <c r="E449" s="333"/>
      <c r="F449" s="333"/>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128" t="str">
        <f>IF(D476=1, 2, IF(AND(D476&lt;1,D476&gt;0), 1, "0"))</f>
        <v>0</v>
      </c>
      <c r="C476" s="138"/>
      <c r="D476" s="249" t="str">
        <f>IFERROR(E475/F475,"N.A")</f>
        <v>N.A</v>
      </c>
      <c r="E476" s="250">
        <f>COUNTIF('A4 Exploitation'!F451:F475,"ok")</f>
        <v>0</v>
      </c>
      <c r="F476" s="251">
        <f>COUNTA('A4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0</v>
      </c>
      <c r="B484" s="122"/>
      <c r="C484" s="133"/>
      <c r="D484" s="122"/>
    </row>
    <row r="485" spans="1:7" ht="16.5" customHeight="1" x14ac:dyDescent="0.3">
      <c r="A485" s="330" t="s">
        <v>30</v>
      </c>
      <c r="B485" s="331" t="s">
        <v>31</v>
      </c>
      <c r="C485" s="331"/>
      <c r="D485" s="331" t="s">
        <v>46</v>
      </c>
      <c r="E485" s="333" t="s">
        <v>310</v>
      </c>
      <c r="F485" s="333" t="s">
        <v>360</v>
      </c>
      <c r="G485" s="125"/>
    </row>
    <row r="486" spans="1:7" ht="16.5" customHeight="1" x14ac:dyDescent="0.3">
      <c r="A486" s="330"/>
      <c r="B486" s="41" t="s">
        <v>34</v>
      </c>
      <c r="C486" s="41" t="s">
        <v>33</v>
      </c>
      <c r="D486" s="331"/>
      <c r="E486" s="333"/>
      <c r="F486" s="333"/>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128" t="str">
        <f>IF(D498=1, 2, IF(AND(D498&lt;1,D498&gt;0), 1, "0"))</f>
        <v>0</v>
      </c>
      <c r="C498" s="211"/>
      <c r="D498" s="249" t="str">
        <f>IFERROR(E498/F498,"N.A")</f>
        <v>N.A</v>
      </c>
      <c r="E498" s="250">
        <f>COUNTIF('A4 Exploitation'!F488:F497,"ok")</f>
        <v>0</v>
      </c>
      <c r="F498" s="251">
        <f>COUNTA('A4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30" t="s">
        <v>30</v>
      </c>
      <c r="B507" s="331" t="s">
        <v>31</v>
      </c>
      <c r="C507" s="331"/>
      <c r="D507" s="331" t="s">
        <v>46</v>
      </c>
      <c r="E507" s="333" t="s">
        <v>310</v>
      </c>
      <c r="F507" s="333" t="s">
        <v>360</v>
      </c>
      <c r="G507" s="125"/>
    </row>
    <row r="508" spans="1:7" ht="16.5" customHeight="1" x14ac:dyDescent="0.3">
      <c r="A508" s="330"/>
      <c r="B508" s="41" t="s">
        <v>34</v>
      </c>
      <c r="C508" s="41" t="s">
        <v>33</v>
      </c>
      <c r="D508" s="331"/>
      <c r="E508" s="333"/>
      <c r="F508" s="333"/>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128" t="str">
        <f>IF(D512=1, 2, IF(AND(D512&lt;1,D512&gt;0), 1, "0"))</f>
        <v>0</v>
      </c>
      <c r="C512" s="138"/>
      <c r="D512" s="249" t="str">
        <f>IFERROR(E512/F512,"N.A")</f>
        <v>N.A</v>
      </c>
      <c r="E512" s="252">
        <f>COUNTIF('A4 Exploitation'!F509:F511,"ok")</f>
        <v>0</v>
      </c>
      <c r="F512" s="253">
        <f>COUNTA('A4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30" t="s">
        <v>30</v>
      </c>
      <c r="B518" s="331" t="s">
        <v>31</v>
      </c>
      <c r="C518" s="331"/>
      <c r="D518" s="331" t="s">
        <v>46</v>
      </c>
      <c r="E518" s="333" t="s">
        <v>310</v>
      </c>
      <c r="F518" s="333" t="s">
        <v>360</v>
      </c>
      <c r="G518" s="125"/>
    </row>
    <row r="519" spans="1:7" ht="16.5" customHeight="1" x14ac:dyDescent="0.3">
      <c r="A519" s="330"/>
      <c r="B519" s="41" t="s">
        <v>34</v>
      </c>
      <c r="C519" s="41" t="s">
        <v>33</v>
      </c>
      <c r="D519" s="331"/>
      <c r="E519" s="333"/>
      <c r="F519" s="333"/>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128" t="str">
        <f>IF(D532=1, 2, IF(AND(D532&lt;1,D532&gt;0), 1, "0"))</f>
        <v>0</v>
      </c>
      <c r="C532" s="138"/>
      <c r="D532" s="249" t="str">
        <f>IFERROR(E532/F532,"N.A")</f>
        <v>N.A</v>
      </c>
      <c r="E532" s="250">
        <f>COUNTIF('A4 Exploitation'!F520:F531,"ok")</f>
        <v>0</v>
      </c>
      <c r="F532" s="251">
        <f>COUNTA('A4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30" t="s">
        <v>30</v>
      </c>
      <c r="B538" s="331" t="s">
        <v>31</v>
      </c>
      <c r="C538" s="331"/>
      <c r="D538" s="331" t="s">
        <v>46</v>
      </c>
      <c r="E538" s="333" t="s">
        <v>310</v>
      </c>
      <c r="F538" s="333" t="s">
        <v>360</v>
      </c>
      <c r="G538" s="125"/>
    </row>
    <row r="539" spans="1:7" ht="16.5" customHeight="1" x14ac:dyDescent="0.3">
      <c r="A539" s="330"/>
      <c r="B539" s="41" t="s">
        <v>34</v>
      </c>
      <c r="C539" s="41" t="s">
        <v>33</v>
      </c>
      <c r="D539" s="331"/>
      <c r="E539" s="333"/>
      <c r="F539" s="333"/>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128" t="str">
        <f>IF(D543=1, 2, IF(AND(D543&lt;1,D543&gt;0), 1, "0"))</f>
        <v>0</v>
      </c>
      <c r="C543" s="128"/>
      <c r="D543" s="249" t="str">
        <f>IFERROR(E543/F543,"N.A")</f>
        <v>N.A</v>
      </c>
      <c r="E543" s="250">
        <f>COUNTIF('A4 Exploitation'!F540:F542,"ok")</f>
        <v>0</v>
      </c>
      <c r="F543" s="251">
        <f>COUNTA('A4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48" t="s">
        <v>50</v>
      </c>
      <c r="B6" s="348"/>
      <c r="C6" s="348"/>
      <c r="D6" s="348"/>
      <c r="E6" s="348"/>
      <c r="F6" s="348"/>
      <c r="G6" s="123"/>
    </row>
    <row r="7" spans="1:7" s="12" customFormat="1" ht="21.75" customHeight="1" x14ac:dyDescent="0.45">
      <c r="A7" s="325" t="str">
        <f>'A5 Exploitation'!A8:F8</f>
        <v>Houmet Souk</v>
      </c>
      <c r="B7" s="325"/>
      <c r="C7" s="325"/>
      <c r="D7" s="325"/>
      <c r="E7" s="325"/>
      <c r="F7" s="325"/>
      <c r="G7" s="123"/>
    </row>
    <row r="8" spans="1:7" s="12" customFormat="1" ht="24" x14ac:dyDescent="0.45">
      <c r="A8" s="14" t="s">
        <v>42</v>
      </c>
      <c r="B8" s="349">
        <f>'A5 Exploitation'!B9:F9</f>
        <v>0</v>
      </c>
      <c r="C8" s="349"/>
      <c r="D8" s="349"/>
      <c r="E8" s="349"/>
      <c r="F8" s="349"/>
      <c r="G8" s="123"/>
    </row>
    <row r="9" spans="1:7" s="12" customFormat="1" ht="24" x14ac:dyDescent="0.45">
      <c r="A9" s="15" t="s">
        <v>44</v>
      </c>
      <c r="B9" s="350">
        <f>'A5 Exploitation'!B10:F10</f>
        <v>0</v>
      </c>
      <c r="C9" s="350"/>
      <c r="D9" s="350"/>
      <c r="E9" s="350"/>
      <c r="F9" s="350"/>
      <c r="G9" s="123"/>
    </row>
    <row r="10" spans="1:7" s="12" customFormat="1" ht="24" x14ac:dyDescent="0.45">
      <c r="A10" s="14" t="s">
        <v>43</v>
      </c>
      <c r="B10" s="347">
        <f>'A5 Exploitation'!B11:F11</f>
        <v>0</v>
      </c>
      <c r="C10" s="347"/>
      <c r="D10" s="347"/>
      <c r="E10" s="347"/>
      <c r="F10" s="347"/>
      <c r="G10" s="123"/>
    </row>
    <row r="11" spans="1:7" s="12" customFormat="1" ht="24" x14ac:dyDescent="0.45">
      <c r="A11" s="14" t="s">
        <v>294</v>
      </c>
      <c r="B11" s="351">
        <f>D199</f>
        <v>0</v>
      </c>
      <c r="C11" s="351"/>
      <c r="D11" s="351"/>
      <c r="E11" s="351"/>
      <c r="F11" s="351"/>
      <c r="G11" s="123"/>
    </row>
    <row r="12" spans="1:7" s="12" customFormat="1" ht="22.5" x14ac:dyDescent="0.45">
      <c r="A12" s="11"/>
      <c r="D12" s="329"/>
      <c r="E12" s="329"/>
      <c r="F12" s="329"/>
      <c r="G12" s="329"/>
    </row>
    <row r="13" spans="1:7" s="12" customFormat="1" ht="11.25" customHeight="1" x14ac:dyDescent="0.3">
      <c r="A13" s="330" t="s">
        <v>30</v>
      </c>
      <c r="B13" s="331" t="s">
        <v>31</v>
      </c>
      <c r="C13" s="331"/>
      <c r="D13" s="331" t="s">
        <v>46</v>
      </c>
      <c r="E13" s="331" t="s">
        <v>190</v>
      </c>
      <c r="F13" s="331" t="s">
        <v>191</v>
      </c>
      <c r="G13" s="110"/>
    </row>
    <row r="14" spans="1:7" s="12" customFormat="1" ht="12.75" customHeight="1" x14ac:dyDescent="0.3">
      <c r="A14" s="330"/>
      <c r="B14" s="34" t="s">
        <v>34</v>
      </c>
      <c r="C14" s="34" t="s">
        <v>33</v>
      </c>
      <c r="D14" s="331"/>
      <c r="E14" s="331"/>
      <c r="F14" s="331"/>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7" t="s">
        <v>36</v>
      </c>
      <c r="B22" s="358"/>
      <c r="C22" s="359"/>
      <c r="D22" s="256">
        <f>SUM(B17:C21)</f>
        <v>0</v>
      </c>
    </row>
    <row r="23" spans="1:7" x14ac:dyDescent="0.3">
      <c r="A23" s="352" t="s">
        <v>295</v>
      </c>
      <c r="B23" s="353"/>
      <c r="C23" s="354"/>
      <c r="D23" s="33">
        <f>D22/(COUNT(B17:C21)*2)</f>
        <v>0</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2" t="s">
        <v>36</v>
      </c>
      <c r="B33" s="353"/>
      <c r="C33" s="354"/>
      <c r="D33" s="255">
        <f>SUM(B26:C32)</f>
        <v>0</v>
      </c>
    </row>
    <row r="34" spans="1:7" x14ac:dyDescent="0.3">
      <c r="A34" s="352" t="s">
        <v>295</v>
      </c>
      <c r="B34" s="353"/>
      <c r="C34" s="354"/>
      <c r="D34" s="33">
        <f>D33/(COUNT(B26:C32)*2)</f>
        <v>0</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2" t="s">
        <v>36</v>
      </c>
      <c r="B42" s="353"/>
      <c r="C42" s="354"/>
      <c r="D42" s="255">
        <f>SUM(B37:C41)</f>
        <v>0</v>
      </c>
      <c r="E42" s="13"/>
      <c r="F42" s="13"/>
      <c r="G42" s="124"/>
    </row>
    <row r="43" spans="1:7" s="22" customFormat="1" x14ac:dyDescent="0.3">
      <c r="A43" s="352" t="s">
        <v>295</v>
      </c>
      <c r="B43" s="353"/>
      <c r="C43" s="354"/>
      <c r="D43" s="33">
        <f>D42/(COUNT(B37:C41)*2)</f>
        <v>0</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2" t="s">
        <v>36</v>
      </c>
      <c r="B52" s="353"/>
      <c r="C52" s="354"/>
      <c r="D52" s="255">
        <f>SUM(B46:C51)</f>
        <v>0</v>
      </c>
    </row>
    <row r="53" spans="1:7" x14ac:dyDescent="0.3">
      <c r="A53" s="352" t="s">
        <v>295</v>
      </c>
      <c r="B53" s="353"/>
      <c r="C53" s="354"/>
      <c r="D53" s="33">
        <f>D52/(COUNT(B46:C51)*2)</f>
        <v>0</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2" t="s">
        <v>36</v>
      </c>
      <c r="B63" s="353"/>
      <c r="C63" s="354"/>
      <c r="D63" s="255">
        <f>SUM(B56:C62)</f>
        <v>0</v>
      </c>
    </row>
    <row r="64" spans="1:7" x14ac:dyDescent="0.3">
      <c r="A64" s="352" t="s">
        <v>295</v>
      </c>
      <c r="B64" s="353"/>
      <c r="C64" s="354"/>
      <c r="D64" s="33">
        <f>D63/(COUNT(B56:C62)*2)</f>
        <v>0</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2" t="s">
        <v>36</v>
      </c>
      <c r="B84" s="353"/>
      <c r="C84" s="354"/>
      <c r="D84" s="255">
        <f>SUM(B67:C83)</f>
        <v>0</v>
      </c>
    </row>
    <row r="85" spans="1:7" x14ac:dyDescent="0.3">
      <c r="A85" s="352" t="s">
        <v>295</v>
      </c>
      <c r="B85" s="353"/>
      <c r="C85" s="354"/>
      <c r="D85" s="33">
        <f>D84/(COUNT(B67:C83)*2)</f>
        <v>0</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2" t="s">
        <v>36</v>
      </c>
      <c r="B102" s="353"/>
      <c r="C102" s="354"/>
      <c r="D102" s="255">
        <f>SUM(B88:C101)</f>
        <v>0</v>
      </c>
    </row>
    <row r="103" spans="1:7" x14ac:dyDescent="0.3">
      <c r="A103" s="352" t="s">
        <v>295</v>
      </c>
      <c r="B103" s="353"/>
      <c r="C103" s="354"/>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2" t="s">
        <v>36</v>
      </c>
      <c r="B118" s="353"/>
      <c r="C118" s="354"/>
      <c r="D118" s="255">
        <f>SUM(B107:C117)</f>
        <v>0</v>
      </c>
      <c r="E118" s="13"/>
      <c r="F118" s="13"/>
      <c r="G118" s="124"/>
    </row>
    <row r="119" spans="1:7" s="22" customFormat="1" x14ac:dyDescent="0.3">
      <c r="A119" s="352" t="s">
        <v>295</v>
      </c>
      <c r="B119" s="353"/>
      <c r="C119" s="354"/>
      <c r="D119" s="33">
        <f>D118/(COUNT(B107:C117)*2)</f>
        <v>0</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2" t="s">
        <v>36</v>
      </c>
      <c r="B133" s="353"/>
      <c r="C133" s="354"/>
      <c r="D133" s="255">
        <f>SUM(B122:C132)</f>
        <v>0</v>
      </c>
    </row>
    <row r="134" spans="1:7" x14ac:dyDescent="0.3">
      <c r="A134" s="352" t="s">
        <v>295</v>
      </c>
      <c r="B134" s="353"/>
      <c r="C134" s="354"/>
      <c r="D134" s="32">
        <f>D133/(COUNT(B122:C132)*2)</f>
        <v>0</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2" t="s">
        <v>36</v>
      </c>
      <c r="B149" s="353"/>
      <c r="C149" s="354"/>
      <c r="D149" s="255">
        <f>SUM(B137:C148)</f>
        <v>0</v>
      </c>
    </row>
    <row r="150" spans="1:7" x14ac:dyDescent="0.3">
      <c r="A150" s="352" t="s">
        <v>295</v>
      </c>
      <c r="B150" s="353"/>
      <c r="C150" s="354"/>
      <c r="D150" s="33">
        <f>D149/(COUNT(B137:C148)*2)</f>
        <v>0</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2" t="s">
        <v>36</v>
      </c>
      <c r="B161" s="358"/>
      <c r="C161" s="359"/>
      <c r="D161" s="256">
        <f>SUM(B153:C160)</f>
        <v>0</v>
      </c>
    </row>
    <row r="162" spans="1:7" x14ac:dyDescent="0.3">
      <c r="A162" s="352" t="s">
        <v>295</v>
      </c>
      <c r="B162" s="353"/>
      <c r="C162" s="354"/>
      <c r="D162" s="33">
        <f>D161/(COUNT(B153:C160)*2)</f>
        <v>0</v>
      </c>
    </row>
    <row r="163" spans="1:7" s="22" customFormat="1" x14ac:dyDescent="0.3">
      <c r="A163" s="26"/>
      <c r="B163" s="27"/>
      <c r="C163" s="29"/>
      <c r="D163" s="30"/>
      <c r="G163" s="124"/>
    </row>
    <row r="164" spans="1:7" ht="19.5" x14ac:dyDescent="0.4">
      <c r="A164" s="360" t="s">
        <v>77</v>
      </c>
      <c r="B164" s="361"/>
      <c r="C164" s="361"/>
      <c r="D164" s="361"/>
      <c r="E164" s="361"/>
      <c r="F164" s="361"/>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2" t="s">
        <v>36</v>
      </c>
      <c r="B169" s="353"/>
      <c r="C169" s="354"/>
      <c r="D169" s="255">
        <f>SUM(B165:C168)</f>
        <v>0</v>
      </c>
    </row>
    <row r="170" spans="1:7" x14ac:dyDescent="0.3">
      <c r="A170" s="352" t="s">
        <v>295</v>
      </c>
      <c r="B170" s="353"/>
      <c r="C170" s="354"/>
      <c r="D170" s="33">
        <f>D169/(COUNT(B165:C168)*2)</f>
        <v>0</v>
      </c>
    </row>
    <row r="171" spans="1:7" s="22" customFormat="1" x14ac:dyDescent="0.3">
      <c r="A171" s="26"/>
      <c r="B171" s="27"/>
      <c r="C171" s="27"/>
      <c r="D171" s="28"/>
      <c r="G171" s="124"/>
    </row>
    <row r="172" spans="1:7" ht="19.5" x14ac:dyDescent="0.4">
      <c r="A172" s="364" t="s">
        <v>17</v>
      </c>
      <c r="B172" s="365"/>
      <c r="C172" s="365"/>
      <c r="D172" s="365"/>
      <c r="E172" s="365"/>
      <c r="F172" s="365"/>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2" t="s">
        <v>36</v>
      </c>
      <c r="B177" s="353"/>
      <c r="C177" s="354"/>
      <c r="D177" s="255">
        <f>SUM(B173:C176)</f>
        <v>0</v>
      </c>
    </row>
    <row r="178" spans="1:7" x14ac:dyDescent="0.3">
      <c r="A178" s="352" t="s">
        <v>295</v>
      </c>
      <c r="B178" s="353"/>
      <c r="C178" s="354"/>
      <c r="D178" s="33">
        <f>D177/(COUNT(B173:C176)*2)</f>
        <v>0</v>
      </c>
    </row>
    <row r="179" spans="1:7" s="22" customFormat="1" x14ac:dyDescent="0.3">
      <c r="A179" s="26"/>
      <c r="B179" s="27"/>
      <c r="C179" s="27"/>
      <c r="D179" s="28"/>
      <c r="G179" s="124"/>
    </row>
    <row r="180" spans="1:7" ht="19.5" x14ac:dyDescent="0.4">
      <c r="A180" s="360" t="s">
        <v>78</v>
      </c>
      <c r="B180" s="361"/>
      <c r="C180" s="361"/>
      <c r="D180" s="361"/>
      <c r="E180" s="361"/>
      <c r="F180" s="361"/>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2" t="s">
        <v>36</v>
      </c>
      <c r="B186" s="353"/>
      <c r="C186" s="354"/>
      <c r="D186" s="255">
        <f>SUM(B181:C185)</f>
        <v>0</v>
      </c>
    </row>
    <row r="187" spans="1:7" x14ac:dyDescent="0.3">
      <c r="A187" s="352" t="s">
        <v>295</v>
      </c>
      <c r="B187" s="353"/>
      <c r="C187" s="354"/>
      <c r="D187" s="33">
        <f>D186/(COUNT(B181:C185)*2)</f>
        <v>0</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293" t="e">
        <f>E197*100/F197</f>
        <v>#DIV/0!</v>
      </c>
      <c r="E197" s="284">
        <f>COUNTIF('A4 Technique'!F17:F193,"ok")</f>
        <v>0</v>
      </c>
      <c r="F197" s="285">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24" t="s">
        <v>179</v>
      </c>
      <c r="B7" s="324"/>
      <c r="C7" s="324"/>
      <c r="D7" s="324"/>
      <c r="E7" s="324"/>
      <c r="F7" s="324"/>
      <c r="G7" s="123"/>
    </row>
    <row r="8" spans="1:7" ht="29.25" x14ac:dyDescent="0.45">
      <c r="A8" s="325" t="str">
        <f>'Page de garde'!D18</f>
        <v>Houmet Souk</v>
      </c>
      <c r="B8" s="325"/>
      <c r="C8" s="325"/>
      <c r="D8" s="325"/>
      <c r="E8" s="325"/>
      <c r="F8" s="325"/>
      <c r="G8" s="123"/>
    </row>
    <row r="9" spans="1:7" ht="24" x14ac:dyDescent="0.45">
      <c r="A9" s="14" t="s">
        <v>42</v>
      </c>
      <c r="B9" s="326"/>
      <c r="C9" s="326"/>
      <c r="D9" s="326"/>
      <c r="E9" s="326"/>
      <c r="F9" s="326"/>
      <c r="G9" s="123"/>
    </row>
    <row r="10" spans="1:7" ht="24" x14ac:dyDescent="0.45">
      <c r="A10" s="15" t="s">
        <v>44</v>
      </c>
      <c r="B10" s="327"/>
      <c r="C10" s="327"/>
      <c r="D10" s="327"/>
      <c r="E10" s="327"/>
      <c r="F10" s="327"/>
      <c r="G10" s="123"/>
    </row>
    <row r="11" spans="1:7" ht="24" x14ac:dyDescent="0.45">
      <c r="A11" s="14" t="s">
        <v>43</v>
      </c>
      <c r="B11" s="322"/>
      <c r="C11" s="322"/>
      <c r="D11" s="322"/>
      <c r="E11" s="322"/>
      <c r="F11" s="322"/>
      <c r="G11" s="123"/>
    </row>
    <row r="12" spans="1:7" ht="24" x14ac:dyDescent="0.45">
      <c r="A12" s="14" t="s">
        <v>239</v>
      </c>
      <c r="B12" s="328">
        <f>D549</f>
        <v>0</v>
      </c>
      <c r="C12" s="328"/>
      <c r="D12" s="328"/>
      <c r="E12" s="328"/>
      <c r="F12" s="328"/>
      <c r="G12" s="123"/>
    </row>
    <row r="13" spans="1:7" ht="22.5" x14ac:dyDescent="0.45">
      <c r="D13" s="329"/>
      <c r="E13" s="329"/>
      <c r="F13" s="329"/>
      <c r="G13" s="32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30" t="s">
        <v>30</v>
      </c>
      <c r="B17" s="331" t="s">
        <v>31</v>
      </c>
      <c r="C17" s="331"/>
      <c r="D17" s="331" t="s">
        <v>46</v>
      </c>
      <c r="E17" s="333" t="s">
        <v>310</v>
      </c>
      <c r="F17" s="333" t="s">
        <v>358</v>
      </c>
    </row>
    <row r="18" spans="1:8" ht="16.5" customHeight="1" x14ac:dyDescent="0.3">
      <c r="A18" s="330"/>
      <c r="B18" s="41" t="s">
        <v>34</v>
      </c>
      <c r="C18" s="41" t="s">
        <v>33</v>
      </c>
      <c r="D18" s="331"/>
      <c r="E18" s="333"/>
      <c r="F18" s="333"/>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102.75" customHeight="1"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4" t="s">
        <v>379</v>
      </c>
      <c r="B38" s="335"/>
      <c r="C38" s="335"/>
      <c r="D38" s="335"/>
      <c r="E38" s="335"/>
      <c r="F38" s="336"/>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128" t="str">
        <f>IF(D41=1, 2, IF(AND(D41&lt;1,D41&gt;0), 1, "0"))</f>
        <v>0</v>
      </c>
      <c r="C41" s="128"/>
      <c r="D41" s="249" t="str">
        <f>IFERROR(E41/F41,"N.A")</f>
        <v>N.A</v>
      </c>
      <c r="E41" s="250">
        <f>COUNTIF('A5 Exploitation'!F21:F40,"ok")</f>
        <v>0</v>
      </c>
      <c r="F41" s="251">
        <f>COUNTA('A5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30" t="s">
        <v>30</v>
      </c>
      <c r="B50" s="331" t="s">
        <v>31</v>
      </c>
      <c r="C50" s="331"/>
      <c r="D50" s="331" t="s">
        <v>46</v>
      </c>
      <c r="E50" s="333" t="s">
        <v>310</v>
      </c>
      <c r="F50" s="333" t="s">
        <v>360</v>
      </c>
      <c r="G50" s="125"/>
    </row>
    <row r="51" spans="1:7" ht="16.5" customHeight="1" x14ac:dyDescent="0.3">
      <c r="A51" s="330"/>
      <c r="B51" s="41" t="s">
        <v>34</v>
      </c>
      <c r="C51" s="41" t="s">
        <v>33</v>
      </c>
      <c r="D51" s="331"/>
      <c r="E51" s="333"/>
      <c r="F51" s="333"/>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v>0</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74.25" customHeight="1"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4" t="s">
        <v>379</v>
      </c>
      <c r="B94" s="335"/>
      <c r="C94" s="335"/>
      <c r="D94" s="335"/>
      <c r="E94" s="335"/>
      <c r="F94" s="336"/>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128" t="str">
        <f>IF(D99=1, 2, IF(AND(D99&lt;1,D99&gt;0), 1, "0"))</f>
        <v>0</v>
      </c>
      <c r="C99" s="211"/>
      <c r="D99" s="249" t="str">
        <f>IFERROR(E99/F99,"N.A")</f>
        <v>N.A</v>
      </c>
      <c r="E99" s="250">
        <f>COUNTIF('A5 Exploitation'!F53:F98,"ok")</f>
        <v>0</v>
      </c>
      <c r="F99" s="251">
        <f>COUNTA('A5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30" t="s">
        <v>30</v>
      </c>
      <c r="B107" s="331" t="s">
        <v>31</v>
      </c>
      <c r="C107" s="331"/>
      <c r="D107" s="331" t="s">
        <v>46</v>
      </c>
      <c r="E107" s="333" t="s">
        <v>310</v>
      </c>
      <c r="F107" s="333" t="s">
        <v>360</v>
      </c>
    </row>
    <row r="108" spans="1:7" ht="16.5" customHeight="1" x14ac:dyDescent="0.3">
      <c r="A108" s="330"/>
      <c r="B108" s="41" t="s">
        <v>34</v>
      </c>
      <c r="C108" s="41" t="s">
        <v>33</v>
      </c>
      <c r="D108" s="331"/>
      <c r="E108" s="333"/>
      <c r="F108" s="333"/>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128" t="str">
        <f>IF(D153=1, 2, IF(AND(D153&lt;1,D153&gt;0), 1, "0"))</f>
        <v>0</v>
      </c>
      <c r="C153" s="138"/>
      <c r="D153" s="249" t="str">
        <f>IFERROR(E153/F153,"N.A")</f>
        <v>N.A</v>
      </c>
      <c r="E153" s="250">
        <f>COUNTIF('A5 Exploitation'!F110:F152,"ok")</f>
        <v>0</v>
      </c>
      <c r="F153" s="251">
        <f>COUNTA('A5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30" t="s">
        <v>30</v>
      </c>
      <c r="B162" s="331" t="s">
        <v>31</v>
      </c>
      <c r="C162" s="331"/>
      <c r="D162" s="331" t="s">
        <v>46</v>
      </c>
      <c r="E162" s="333" t="s">
        <v>310</v>
      </c>
      <c r="F162" s="333" t="s">
        <v>360</v>
      </c>
      <c r="G162" s="125"/>
    </row>
    <row r="163" spans="1:7" ht="16.5" customHeight="1" x14ac:dyDescent="0.3">
      <c r="A163" s="330"/>
      <c r="B163" s="41" t="s">
        <v>34</v>
      </c>
      <c r="C163" s="41" t="s">
        <v>33</v>
      </c>
      <c r="D163" s="331"/>
      <c r="E163" s="333"/>
      <c r="F163" s="333"/>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128" t="str">
        <f>IF(D200=1, 2, IF(AND(D200&lt;1,D200&gt;0), 1, "0"))</f>
        <v>0</v>
      </c>
      <c r="C200" s="128"/>
      <c r="D200" s="249" t="str">
        <f>IFERROR(E200/F200,"N.A")</f>
        <v>N.A</v>
      </c>
      <c r="E200" s="250">
        <f>COUNTIF('A5 Exploitation'!F165:F199,"ok")</f>
        <v>0</v>
      </c>
      <c r="F200" s="251">
        <f>COUNTA('A5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30" t="s">
        <v>30</v>
      </c>
      <c r="B209" s="331" t="s">
        <v>31</v>
      </c>
      <c r="C209" s="331"/>
      <c r="D209" s="331" t="s">
        <v>46</v>
      </c>
      <c r="E209" s="333" t="s">
        <v>310</v>
      </c>
      <c r="F209" s="333" t="s">
        <v>360</v>
      </c>
      <c r="G209" s="125"/>
    </row>
    <row r="210" spans="1:7" ht="16.5" customHeight="1" x14ac:dyDescent="0.3">
      <c r="A210" s="330"/>
      <c r="B210" s="41" t="s">
        <v>34</v>
      </c>
      <c r="C210" s="41" t="s">
        <v>33</v>
      </c>
      <c r="D210" s="331"/>
      <c r="E210" s="333"/>
      <c r="F210" s="333"/>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40" t="s">
        <v>379</v>
      </c>
      <c r="B256" s="340"/>
      <c r="C256" s="340"/>
      <c r="D256" s="340"/>
      <c r="E256" s="340"/>
      <c r="F256" s="340"/>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128" t="str">
        <f>IF(D261=1, 2, IF(AND(D261&lt;1,D261&gt;0), 1, "0"))</f>
        <v>0</v>
      </c>
      <c r="C261" s="138"/>
      <c r="D261" s="249" t="str">
        <f>IFERROR(E261/F261,"N.A")</f>
        <v>N.A</v>
      </c>
      <c r="E261" s="250">
        <f>COUNTIF('A5 Exploitation'!F212:F260,"ok")</f>
        <v>0</v>
      </c>
      <c r="F261" s="251">
        <f>COUNTA('A5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30" t="s">
        <v>30</v>
      </c>
      <c r="B270" s="331" t="s">
        <v>31</v>
      </c>
      <c r="C270" s="331"/>
      <c r="D270" s="331" t="s">
        <v>46</v>
      </c>
      <c r="E270" s="333" t="s">
        <v>310</v>
      </c>
      <c r="F270" s="333" t="s">
        <v>360</v>
      </c>
      <c r="G270" s="212"/>
    </row>
    <row r="271" spans="1:7" s="16" customFormat="1" ht="16.5" customHeight="1" x14ac:dyDescent="0.3">
      <c r="A271" s="330"/>
      <c r="B271" s="41" t="s">
        <v>34</v>
      </c>
      <c r="C271" s="41" t="s">
        <v>33</v>
      </c>
      <c r="D271" s="331"/>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128" t="str">
        <f>IF(D313=1, 2, IF(AND(D313&lt;1,D313&gt;0), 1, "0"))</f>
        <v>0</v>
      </c>
      <c r="C313" s="138"/>
      <c r="D313" s="249" t="str">
        <f>IFERROR(E313/F313,"N.A")</f>
        <v>N.A</v>
      </c>
      <c r="E313" s="250">
        <f>COUNTIF('A5 Exploitation'!F273:F312,"ok")</f>
        <v>0</v>
      </c>
      <c r="F313" s="251">
        <f>COUNTA('A5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30" t="s">
        <v>30</v>
      </c>
      <c r="B322" s="331" t="s">
        <v>31</v>
      </c>
      <c r="C322" s="331"/>
      <c r="D322" s="331" t="s">
        <v>46</v>
      </c>
      <c r="E322" s="333" t="s">
        <v>310</v>
      </c>
      <c r="F322" s="333" t="s">
        <v>360</v>
      </c>
      <c r="G322" s="125"/>
    </row>
    <row r="323" spans="1:7" ht="16.5" customHeight="1" x14ac:dyDescent="0.3">
      <c r="A323" s="330"/>
      <c r="B323" s="41" t="s">
        <v>34</v>
      </c>
      <c r="C323" s="41" t="s">
        <v>33</v>
      </c>
      <c r="D323" s="331"/>
      <c r="E323" s="333"/>
      <c r="F323" s="333"/>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128" t="str">
        <f>IF(D353=1, 2, IF(AND(D353&lt;1,D353&gt;0), 1, "0"))</f>
        <v>0</v>
      </c>
      <c r="C353" s="128"/>
      <c r="D353" s="249" t="str">
        <f>IFERROR(E353/F353,"N.A")</f>
        <v>N.A</v>
      </c>
      <c r="E353" s="250">
        <f>COUNTIF('A5 Exploitation'!F325:F352,"ok")</f>
        <v>0</v>
      </c>
      <c r="F353" s="251">
        <f>COUNTA('A5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30" t="s">
        <v>30</v>
      </c>
      <c r="B362" s="331" t="s">
        <v>31</v>
      </c>
      <c r="C362" s="331"/>
      <c r="D362" s="331" t="s">
        <v>46</v>
      </c>
      <c r="E362" s="333" t="s">
        <v>310</v>
      </c>
      <c r="F362" s="333" t="s">
        <v>360</v>
      </c>
      <c r="G362" s="125"/>
    </row>
    <row r="363" spans="1:7" ht="16.5" customHeight="1" x14ac:dyDescent="0.3">
      <c r="A363" s="330"/>
      <c r="B363" s="41" t="s">
        <v>34</v>
      </c>
      <c r="C363" s="41" t="s">
        <v>33</v>
      </c>
      <c r="D363" s="331"/>
      <c r="E363" s="333"/>
      <c r="F363" s="333"/>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v>0</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128" t="str">
        <f>IF(D386=1, 2, IF(AND(D386&lt;1,D386&gt;0), 1, "0"))</f>
        <v>0</v>
      </c>
      <c r="C386" s="128"/>
      <c r="D386" s="249" t="str">
        <f>IFERROR(E386/F386,"N.A")</f>
        <v>N.A</v>
      </c>
      <c r="E386" s="250">
        <f>COUNTIF('A5 Exploitation'!F365:F385,"ok")</f>
        <v>0</v>
      </c>
      <c r="F386" s="251">
        <f>COUNTA('A5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30" t="s">
        <v>30</v>
      </c>
      <c r="B395" s="331" t="s">
        <v>31</v>
      </c>
      <c r="C395" s="331"/>
      <c r="D395" s="331" t="s">
        <v>46</v>
      </c>
      <c r="E395" s="333" t="s">
        <v>310</v>
      </c>
      <c r="F395" s="333" t="s">
        <v>360</v>
      </c>
      <c r="G395" s="125"/>
    </row>
    <row r="396" spans="1:7" ht="16.5" customHeight="1" x14ac:dyDescent="0.3">
      <c r="A396" s="330"/>
      <c r="B396" s="41" t="s">
        <v>34</v>
      </c>
      <c r="C396" s="41" t="s">
        <v>33</v>
      </c>
      <c r="D396" s="331"/>
      <c r="E396" s="333"/>
      <c r="F396" s="333"/>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128" t="str">
        <f>IF(D439=1, 2, IF(AND(D439&lt;1,D439&gt;0), 1, "0"))</f>
        <v>0</v>
      </c>
      <c r="C439" s="128"/>
      <c r="D439" s="249" t="str">
        <f>IFERROR(E439/F439,"N.A")</f>
        <v>N.A</v>
      </c>
      <c r="E439" s="250">
        <f>COUNTIF('A5 Exploitation'!F398:F438,"ok")</f>
        <v>0</v>
      </c>
      <c r="F439" s="251">
        <f>COUNTA('A5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30" t="s">
        <v>30</v>
      </c>
      <c r="B448" s="331" t="s">
        <v>31</v>
      </c>
      <c r="C448" s="331"/>
      <c r="D448" s="331" t="s">
        <v>46</v>
      </c>
      <c r="E448" s="333" t="s">
        <v>310</v>
      </c>
      <c r="F448" s="333" t="s">
        <v>360</v>
      </c>
      <c r="G448" s="125"/>
    </row>
    <row r="449" spans="1:6" ht="16.5" customHeight="1" x14ac:dyDescent="0.3">
      <c r="A449" s="330"/>
      <c r="B449" s="41" t="s">
        <v>34</v>
      </c>
      <c r="C449" s="41" t="s">
        <v>33</v>
      </c>
      <c r="D449" s="331"/>
      <c r="E449" s="333"/>
      <c r="F449" s="333"/>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128" t="str">
        <f>IF(D476=1, 2, IF(AND(D476&lt;1,D476&gt;0), 1, "0"))</f>
        <v>0</v>
      </c>
      <c r="C476" s="138"/>
      <c r="D476" s="249" t="str">
        <f>IFERROR(E475/F475,"N.A")</f>
        <v>N.A</v>
      </c>
      <c r="E476" s="250">
        <f>COUNTIF('A5 Exploitation'!F451:F475,"ok")</f>
        <v>0</v>
      </c>
      <c r="F476" s="251">
        <f>COUNTA('A5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0</v>
      </c>
      <c r="B484" s="122"/>
      <c r="C484" s="133"/>
      <c r="D484" s="122"/>
    </row>
    <row r="485" spans="1:7" ht="16.5" customHeight="1" x14ac:dyDescent="0.3">
      <c r="A485" s="330" t="s">
        <v>30</v>
      </c>
      <c r="B485" s="331" t="s">
        <v>31</v>
      </c>
      <c r="C485" s="331"/>
      <c r="D485" s="331" t="s">
        <v>46</v>
      </c>
      <c r="E485" s="333" t="s">
        <v>310</v>
      </c>
      <c r="F485" s="333" t="s">
        <v>360</v>
      </c>
      <c r="G485" s="125"/>
    </row>
    <row r="486" spans="1:7" ht="16.5" customHeight="1" x14ac:dyDescent="0.3">
      <c r="A486" s="330"/>
      <c r="B486" s="41" t="s">
        <v>34</v>
      </c>
      <c r="C486" s="41" t="s">
        <v>33</v>
      </c>
      <c r="D486" s="331"/>
      <c r="E486" s="333"/>
      <c r="F486" s="333"/>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128" t="str">
        <f>IF(D498=1, 2, IF(AND(D498&lt;1,D498&gt;0), 1, "0"))</f>
        <v>0</v>
      </c>
      <c r="C498" s="211"/>
      <c r="D498" s="249" t="str">
        <f>IFERROR(E498/F498,"N.A")</f>
        <v>N.A</v>
      </c>
      <c r="E498" s="250">
        <f>COUNTIF('A5 Exploitation'!F488:F497,"ok")</f>
        <v>0</v>
      </c>
      <c r="F498" s="251">
        <f>COUNTA('A5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30" t="s">
        <v>30</v>
      </c>
      <c r="B507" s="331" t="s">
        <v>31</v>
      </c>
      <c r="C507" s="331"/>
      <c r="D507" s="331" t="s">
        <v>46</v>
      </c>
      <c r="E507" s="333" t="s">
        <v>310</v>
      </c>
      <c r="F507" s="333" t="s">
        <v>360</v>
      </c>
      <c r="G507" s="125"/>
    </row>
    <row r="508" spans="1:7" ht="16.5" customHeight="1" x14ac:dyDescent="0.3">
      <c r="A508" s="330"/>
      <c r="B508" s="41" t="s">
        <v>34</v>
      </c>
      <c r="C508" s="41" t="s">
        <v>33</v>
      </c>
      <c r="D508" s="331"/>
      <c r="E508" s="333"/>
      <c r="F508" s="333"/>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128" t="str">
        <f>IF(D512=1, 2, IF(AND(D512&lt;1,D512&gt;0), 1, "0"))</f>
        <v>0</v>
      </c>
      <c r="C512" s="138"/>
      <c r="D512" s="249" t="str">
        <f>IFERROR(E512/F512,"N.A")</f>
        <v>N.A</v>
      </c>
      <c r="E512" s="252">
        <f>COUNTIF('A5 Exploitation'!F509:F511,"ok")</f>
        <v>0</v>
      </c>
      <c r="F512" s="253">
        <f>COUNTA('A5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30" t="s">
        <v>30</v>
      </c>
      <c r="B518" s="331" t="s">
        <v>31</v>
      </c>
      <c r="C518" s="331"/>
      <c r="D518" s="331" t="s">
        <v>46</v>
      </c>
      <c r="E518" s="333" t="s">
        <v>310</v>
      </c>
      <c r="F518" s="333" t="s">
        <v>360</v>
      </c>
      <c r="G518" s="125"/>
    </row>
    <row r="519" spans="1:7" ht="16.5" customHeight="1" x14ac:dyDescent="0.3">
      <c r="A519" s="330"/>
      <c r="B519" s="41" t="s">
        <v>34</v>
      </c>
      <c r="C519" s="41" t="s">
        <v>33</v>
      </c>
      <c r="D519" s="331"/>
      <c r="E519" s="333"/>
      <c r="F519" s="333"/>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128" t="str">
        <f>IF(D532=1, 2, IF(AND(D532&lt;1,D532&gt;0), 1, "0"))</f>
        <v>0</v>
      </c>
      <c r="C532" s="138"/>
      <c r="D532" s="249" t="str">
        <f>IFERROR(E532/F532,"N.A")</f>
        <v>N.A</v>
      </c>
      <c r="E532" s="250">
        <f>COUNTIF('A5 Exploitation'!F520:F531,"ok")</f>
        <v>0</v>
      </c>
      <c r="F532" s="251">
        <f>COUNTA('A5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30" t="s">
        <v>30</v>
      </c>
      <c r="B538" s="331" t="s">
        <v>31</v>
      </c>
      <c r="C538" s="331"/>
      <c r="D538" s="331" t="s">
        <v>46</v>
      </c>
      <c r="E538" s="333" t="s">
        <v>310</v>
      </c>
      <c r="F538" s="333" t="s">
        <v>360</v>
      </c>
      <c r="G538" s="125"/>
    </row>
    <row r="539" spans="1:7" ht="16.5" customHeight="1" x14ac:dyDescent="0.3">
      <c r="A539" s="330"/>
      <c r="B539" s="41" t="s">
        <v>34</v>
      </c>
      <c r="C539" s="41" t="s">
        <v>33</v>
      </c>
      <c r="D539" s="331"/>
      <c r="E539" s="333"/>
      <c r="F539" s="333"/>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128" t="str">
        <f>IF(D543=1, 2, IF(AND(D543&lt;1,D543&gt;0), 1, "0"))</f>
        <v>0</v>
      </c>
      <c r="C543" s="128"/>
      <c r="D543" s="249" t="str">
        <f>IFERROR(E543/F543,"N.A")</f>
        <v>N.A</v>
      </c>
      <c r="E543" s="250">
        <f>COUNTIF('A5 Exploitation'!F540:F542,"ok")</f>
        <v>0</v>
      </c>
      <c r="F543" s="251">
        <f>COUNTA('A5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48" t="s">
        <v>50</v>
      </c>
      <c r="B6" s="348"/>
      <c r="C6" s="348"/>
      <c r="D6" s="348"/>
      <c r="E6" s="348"/>
      <c r="F6" s="348"/>
      <c r="G6" s="123"/>
    </row>
    <row r="7" spans="1:7" s="12" customFormat="1" ht="21.75" customHeight="1" x14ac:dyDescent="0.45">
      <c r="A7" s="325" t="str">
        <f>'A6 Exploitation'!A8:F8</f>
        <v>Houmet Souk</v>
      </c>
      <c r="B7" s="325"/>
      <c r="C7" s="325"/>
      <c r="D7" s="325"/>
      <c r="E7" s="325"/>
      <c r="F7" s="325"/>
      <c r="G7" s="123"/>
    </row>
    <row r="8" spans="1:7" s="12" customFormat="1" ht="24" x14ac:dyDescent="0.45">
      <c r="A8" s="14" t="s">
        <v>42</v>
      </c>
      <c r="B8" s="349">
        <f>'A6 Exploitation'!B9:F9</f>
        <v>0</v>
      </c>
      <c r="C8" s="349"/>
      <c r="D8" s="349"/>
      <c r="E8" s="349"/>
      <c r="F8" s="349"/>
      <c r="G8" s="123"/>
    </row>
    <row r="9" spans="1:7" s="12" customFormat="1" ht="24" x14ac:dyDescent="0.45">
      <c r="A9" s="15" t="s">
        <v>44</v>
      </c>
      <c r="B9" s="350">
        <f>'A6 Exploitation'!B10:F10</f>
        <v>0</v>
      </c>
      <c r="C9" s="350"/>
      <c r="D9" s="350"/>
      <c r="E9" s="350"/>
      <c r="F9" s="350"/>
      <c r="G9" s="123"/>
    </row>
    <row r="10" spans="1:7" s="12" customFormat="1" ht="24" x14ac:dyDescent="0.45">
      <c r="A10" s="14" t="s">
        <v>43</v>
      </c>
      <c r="B10" s="347">
        <f>'A6 Exploitation'!B11:F11</f>
        <v>0</v>
      </c>
      <c r="C10" s="347"/>
      <c r="D10" s="347"/>
      <c r="E10" s="347"/>
      <c r="F10" s="347"/>
      <c r="G10" s="123"/>
    </row>
    <row r="11" spans="1:7" s="12" customFormat="1" ht="24" x14ac:dyDescent="0.45">
      <c r="A11" s="14" t="s">
        <v>294</v>
      </c>
      <c r="B11" s="351">
        <f>D199</f>
        <v>0</v>
      </c>
      <c r="C11" s="351"/>
      <c r="D11" s="351"/>
      <c r="E11" s="351"/>
      <c r="F11" s="351"/>
      <c r="G11" s="123"/>
    </row>
    <row r="12" spans="1:7" s="12" customFormat="1" ht="22.5" x14ac:dyDescent="0.45">
      <c r="A12" s="11"/>
      <c r="D12" s="329"/>
      <c r="E12" s="329"/>
      <c r="F12" s="329"/>
      <c r="G12" s="329"/>
    </row>
    <row r="13" spans="1:7" s="12" customFormat="1" ht="11.25" customHeight="1" x14ac:dyDescent="0.3">
      <c r="A13" s="330" t="s">
        <v>30</v>
      </c>
      <c r="B13" s="331" t="s">
        <v>31</v>
      </c>
      <c r="C13" s="331"/>
      <c r="D13" s="331" t="s">
        <v>46</v>
      </c>
      <c r="E13" s="331" t="s">
        <v>190</v>
      </c>
      <c r="F13" s="331" t="s">
        <v>191</v>
      </c>
      <c r="G13" s="110"/>
    </row>
    <row r="14" spans="1:7" s="12" customFormat="1" ht="12.75" customHeight="1" x14ac:dyDescent="0.3">
      <c r="A14" s="330"/>
      <c r="B14" s="34" t="s">
        <v>34</v>
      </c>
      <c r="C14" s="34" t="s">
        <v>33</v>
      </c>
      <c r="D14" s="331"/>
      <c r="E14" s="331"/>
      <c r="F14" s="331"/>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7" t="s">
        <v>36</v>
      </c>
      <c r="B22" s="358"/>
      <c r="C22" s="359"/>
      <c r="D22" s="256">
        <f>SUM(B17:C21)</f>
        <v>0</v>
      </c>
    </row>
    <row r="23" spans="1:7" x14ac:dyDescent="0.3">
      <c r="A23" s="352" t="s">
        <v>295</v>
      </c>
      <c r="B23" s="353"/>
      <c r="C23" s="354"/>
      <c r="D23" s="33">
        <f>D22/(COUNT(B17:C21)*2)</f>
        <v>0</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2" t="s">
        <v>36</v>
      </c>
      <c r="B33" s="353"/>
      <c r="C33" s="354"/>
      <c r="D33" s="255">
        <f>SUM(B26:C32)</f>
        <v>0</v>
      </c>
    </row>
    <row r="34" spans="1:7" x14ac:dyDescent="0.3">
      <c r="A34" s="352" t="s">
        <v>295</v>
      </c>
      <c r="B34" s="353"/>
      <c r="C34" s="354"/>
      <c r="D34" s="33">
        <f>D33/(COUNT(B26:C32)*2)</f>
        <v>0</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2" t="s">
        <v>36</v>
      </c>
      <c r="B42" s="353"/>
      <c r="C42" s="354"/>
      <c r="D42" s="255">
        <f>SUM(B37:C41)</f>
        <v>0</v>
      </c>
      <c r="E42" s="13"/>
      <c r="F42" s="13"/>
      <c r="G42" s="124"/>
    </row>
    <row r="43" spans="1:7" s="22" customFormat="1" x14ac:dyDescent="0.3">
      <c r="A43" s="352" t="s">
        <v>295</v>
      </c>
      <c r="B43" s="353"/>
      <c r="C43" s="354"/>
      <c r="D43" s="33">
        <f>D42/(COUNT(B37:C41)*2)</f>
        <v>0</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2" t="s">
        <v>36</v>
      </c>
      <c r="B52" s="353"/>
      <c r="C52" s="354"/>
      <c r="D52" s="255">
        <f>SUM(B46:C51)</f>
        <v>0</v>
      </c>
    </row>
    <row r="53" spans="1:7" x14ac:dyDescent="0.3">
      <c r="A53" s="352" t="s">
        <v>295</v>
      </c>
      <c r="B53" s="353"/>
      <c r="C53" s="354"/>
      <c r="D53" s="33">
        <f>D52/(COUNT(B46:C51)*2)</f>
        <v>0</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2" t="s">
        <v>36</v>
      </c>
      <c r="B63" s="353"/>
      <c r="C63" s="354"/>
      <c r="D63" s="255">
        <f>SUM(B56:C62)</f>
        <v>0</v>
      </c>
    </row>
    <row r="64" spans="1:7" x14ac:dyDescent="0.3">
      <c r="A64" s="352" t="s">
        <v>295</v>
      </c>
      <c r="B64" s="353"/>
      <c r="C64" s="354"/>
      <c r="D64" s="33">
        <f>D63/(COUNT(B56:C62)*2)</f>
        <v>0</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2" t="s">
        <v>36</v>
      </c>
      <c r="B84" s="353"/>
      <c r="C84" s="354"/>
      <c r="D84" s="255">
        <f>SUM(B67:C83)</f>
        <v>0</v>
      </c>
    </row>
    <row r="85" spans="1:7" x14ac:dyDescent="0.3">
      <c r="A85" s="352" t="s">
        <v>295</v>
      </c>
      <c r="B85" s="353"/>
      <c r="C85" s="354"/>
      <c r="D85" s="33">
        <f>D84/(COUNT(B67:C83)*2)</f>
        <v>0</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2" t="s">
        <v>36</v>
      </c>
      <c r="B102" s="353"/>
      <c r="C102" s="354"/>
      <c r="D102" s="255">
        <f>SUM(B88:C101)</f>
        <v>0</v>
      </c>
    </row>
    <row r="103" spans="1:7" x14ac:dyDescent="0.3">
      <c r="A103" s="352" t="s">
        <v>295</v>
      </c>
      <c r="B103" s="353"/>
      <c r="C103" s="354"/>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2" t="s">
        <v>36</v>
      </c>
      <c r="B118" s="353"/>
      <c r="C118" s="354"/>
      <c r="D118" s="255">
        <f>SUM(B107:C117)</f>
        <v>0</v>
      </c>
      <c r="E118" s="13"/>
      <c r="F118" s="13"/>
      <c r="G118" s="124"/>
    </row>
    <row r="119" spans="1:7" s="22" customFormat="1" x14ac:dyDescent="0.3">
      <c r="A119" s="352" t="s">
        <v>295</v>
      </c>
      <c r="B119" s="353"/>
      <c r="C119" s="354"/>
      <c r="D119" s="33">
        <f>D118/(COUNT(B107:C117)*2)</f>
        <v>0</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2" t="s">
        <v>36</v>
      </c>
      <c r="B133" s="353"/>
      <c r="C133" s="354"/>
      <c r="D133" s="255">
        <f>SUM(B122:C132)</f>
        <v>0</v>
      </c>
    </row>
    <row r="134" spans="1:7" x14ac:dyDescent="0.3">
      <c r="A134" s="352" t="s">
        <v>295</v>
      </c>
      <c r="B134" s="353"/>
      <c r="C134" s="354"/>
      <c r="D134" s="32">
        <f>D133/(COUNT(B122:C132)*2)</f>
        <v>0</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2" t="s">
        <v>36</v>
      </c>
      <c r="B149" s="353"/>
      <c r="C149" s="354"/>
      <c r="D149" s="255">
        <f>SUM(B137:C148)</f>
        <v>0</v>
      </c>
    </row>
    <row r="150" spans="1:7" x14ac:dyDescent="0.3">
      <c r="A150" s="352" t="s">
        <v>295</v>
      </c>
      <c r="B150" s="353"/>
      <c r="C150" s="354"/>
      <c r="D150" s="33">
        <f>D149/(COUNT(B137:C148)*2)</f>
        <v>0</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2" t="s">
        <v>36</v>
      </c>
      <c r="B161" s="358"/>
      <c r="C161" s="359"/>
      <c r="D161" s="256">
        <f>SUM(B153:C160)</f>
        <v>0</v>
      </c>
    </row>
    <row r="162" spans="1:7" x14ac:dyDescent="0.3">
      <c r="A162" s="352" t="s">
        <v>295</v>
      </c>
      <c r="B162" s="353"/>
      <c r="C162" s="354"/>
      <c r="D162" s="33">
        <f>D161/(COUNT(B153:C160)*2)</f>
        <v>0</v>
      </c>
    </row>
    <row r="163" spans="1:7" s="22" customFormat="1" x14ac:dyDescent="0.3">
      <c r="A163" s="26"/>
      <c r="B163" s="27"/>
      <c r="C163" s="29"/>
      <c r="D163" s="30"/>
      <c r="G163" s="124"/>
    </row>
    <row r="164" spans="1:7" ht="19.5" x14ac:dyDescent="0.4">
      <c r="A164" s="360" t="s">
        <v>77</v>
      </c>
      <c r="B164" s="361"/>
      <c r="C164" s="361"/>
      <c r="D164" s="361"/>
      <c r="E164" s="361"/>
      <c r="F164" s="361"/>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2" t="s">
        <v>36</v>
      </c>
      <c r="B169" s="353"/>
      <c r="C169" s="354"/>
      <c r="D169" s="255">
        <f>SUM(B165:C168)</f>
        <v>0</v>
      </c>
    </row>
    <row r="170" spans="1:7" x14ac:dyDescent="0.3">
      <c r="A170" s="352" t="s">
        <v>295</v>
      </c>
      <c r="B170" s="353"/>
      <c r="C170" s="354"/>
      <c r="D170" s="33">
        <f>D169/(COUNT(B165:C168)*2)</f>
        <v>0</v>
      </c>
    </row>
    <row r="171" spans="1:7" s="22" customFormat="1" x14ac:dyDescent="0.3">
      <c r="A171" s="26"/>
      <c r="B171" s="27"/>
      <c r="C171" s="27"/>
      <c r="D171" s="28"/>
      <c r="G171" s="124"/>
    </row>
    <row r="172" spans="1:7" ht="19.5" x14ac:dyDescent="0.4">
      <c r="A172" s="364" t="s">
        <v>17</v>
      </c>
      <c r="B172" s="365"/>
      <c r="C172" s="365"/>
      <c r="D172" s="365"/>
      <c r="E172" s="365"/>
      <c r="F172" s="365"/>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2" t="s">
        <v>36</v>
      </c>
      <c r="B177" s="353"/>
      <c r="C177" s="354"/>
      <c r="D177" s="255">
        <f>SUM(B173:C176)</f>
        <v>0</v>
      </c>
    </row>
    <row r="178" spans="1:7" x14ac:dyDescent="0.3">
      <c r="A178" s="352" t="s">
        <v>295</v>
      </c>
      <c r="B178" s="353"/>
      <c r="C178" s="354"/>
      <c r="D178" s="33">
        <f>D177/(COUNT(B173:C176)*2)</f>
        <v>0</v>
      </c>
    </row>
    <row r="179" spans="1:7" s="22" customFormat="1" x14ac:dyDescent="0.3">
      <c r="A179" s="26"/>
      <c r="B179" s="27"/>
      <c r="C179" s="27"/>
      <c r="D179" s="28"/>
      <c r="G179" s="124"/>
    </row>
    <row r="180" spans="1:7" ht="19.5" x14ac:dyDescent="0.4">
      <c r="A180" s="360" t="s">
        <v>78</v>
      </c>
      <c r="B180" s="361"/>
      <c r="C180" s="361"/>
      <c r="D180" s="361"/>
      <c r="E180" s="361"/>
      <c r="F180" s="361"/>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2" t="s">
        <v>36</v>
      </c>
      <c r="B186" s="353"/>
      <c r="C186" s="354"/>
      <c r="D186" s="255">
        <f>SUM(B181:C185)</f>
        <v>0</v>
      </c>
    </row>
    <row r="187" spans="1:7" x14ac:dyDescent="0.3">
      <c r="A187" s="352" t="s">
        <v>295</v>
      </c>
      <c r="B187" s="353"/>
      <c r="C187" s="354"/>
      <c r="D187" s="33">
        <f>D186/(COUNT(B181:C185)*2)</f>
        <v>0</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293" t="e">
        <f>E197*100/F197</f>
        <v>#DIV/0!</v>
      </c>
      <c r="E197" s="284">
        <f>COUNTIF('A5 Technique'!F17:F193,"ok")</f>
        <v>0</v>
      </c>
      <c r="F197" s="285">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91" zoomScaleNormal="91" zoomScaleSheetLayoutView="90" workbookViewId="0">
      <selection activeCell="F489" sqref="F48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123"/>
      <c r="E2" s="247"/>
      <c r="F2" s="197"/>
      <c r="G2" s="123"/>
    </row>
    <row r="3" spans="1:7" ht="24" x14ac:dyDescent="0.45">
      <c r="C3" s="24">
        <v>2</v>
      </c>
      <c r="D3" s="123"/>
      <c r="E3" s="247"/>
      <c r="F3" s="197"/>
      <c r="G3" s="123"/>
    </row>
    <row r="4" spans="1:7" ht="24" x14ac:dyDescent="0.45">
      <c r="C4" s="24" t="s">
        <v>32</v>
      </c>
      <c r="D4" s="123"/>
      <c r="E4" s="247"/>
      <c r="F4" s="197"/>
      <c r="G4" s="123"/>
    </row>
    <row r="5" spans="1:7" ht="24" x14ac:dyDescent="0.45">
      <c r="D5" s="123"/>
      <c r="E5" s="247"/>
      <c r="F5" s="197"/>
      <c r="G5" s="123"/>
    </row>
    <row r="6" spans="1:7" ht="24" x14ac:dyDescent="0.45">
      <c r="D6" s="123"/>
      <c r="E6" s="247"/>
      <c r="F6" s="197"/>
      <c r="G6" s="123"/>
    </row>
    <row r="7" spans="1:7" ht="24.75" x14ac:dyDescent="0.45">
      <c r="A7" s="324" t="s">
        <v>179</v>
      </c>
      <c r="B7" s="324"/>
      <c r="C7" s="324"/>
      <c r="D7" s="324"/>
      <c r="E7" s="324"/>
      <c r="F7" s="324"/>
      <c r="G7" s="123"/>
    </row>
    <row r="8" spans="1:7" ht="29.25" x14ac:dyDescent="0.45">
      <c r="A8" s="325" t="str">
        <f>'Page de garde'!D18</f>
        <v>Houmet Souk</v>
      </c>
      <c r="B8" s="325"/>
      <c r="C8" s="325"/>
      <c r="D8" s="325"/>
      <c r="E8" s="325"/>
      <c r="F8" s="325"/>
      <c r="G8" s="123"/>
    </row>
    <row r="9" spans="1:7" ht="24" x14ac:dyDescent="0.45">
      <c r="A9" s="14" t="s">
        <v>42</v>
      </c>
      <c r="B9" s="326" t="s">
        <v>409</v>
      </c>
      <c r="C9" s="326"/>
      <c r="D9" s="326"/>
      <c r="E9" s="326"/>
      <c r="F9" s="326"/>
      <c r="G9" s="123"/>
    </row>
    <row r="10" spans="1:7" ht="24" x14ac:dyDescent="0.45">
      <c r="A10" s="15" t="s">
        <v>44</v>
      </c>
      <c r="B10" s="327" t="s">
        <v>410</v>
      </c>
      <c r="C10" s="327"/>
      <c r="D10" s="327"/>
      <c r="E10" s="327"/>
      <c r="F10" s="327"/>
      <c r="G10" s="123"/>
    </row>
    <row r="11" spans="1:7" ht="24" x14ac:dyDescent="0.45">
      <c r="A11" s="14" t="s">
        <v>43</v>
      </c>
      <c r="B11" s="322">
        <v>43166</v>
      </c>
      <c r="C11" s="322"/>
      <c r="D11" s="322"/>
      <c r="E11" s="322"/>
      <c r="F11" s="322"/>
      <c r="G11" s="123"/>
    </row>
    <row r="12" spans="1:7" ht="24" x14ac:dyDescent="0.45">
      <c r="A12" s="14" t="s">
        <v>239</v>
      </c>
      <c r="B12" s="328">
        <f>D549</f>
        <v>0.92269736842105265</v>
      </c>
      <c r="C12" s="328"/>
      <c r="D12" s="328"/>
      <c r="E12" s="328"/>
      <c r="F12" s="328"/>
      <c r="G12" s="123"/>
    </row>
    <row r="13" spans="1:7" ht="22.5" x14ac:dyDescent="0.45">
      <c r="D13" s="329"/>
      <c r="E13" s="329"/>
      <c r="F13" s="329"/>
      <c r="G13" s="32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43166</v>
      </c>
      <c r="B16" s="186"/>
      <c r="C16" s="186"/>
      <c r="D16" s="186"/>
      <c r="E16" s="186"/>
      <c r="F16" s="200"/>
    </row>
    <row r="17" spans="1:8" ht="16.5" customHeight="1" x14ac:dyDescent="0.3">
      <c r="A17" s="330" t="s">
        <v>30</v>
      </c>
      <c r="B17" s="331" t="s">
        <v>31</v>
      </c>
      <c r="C17" s="331"/>
      <c r="D17" s="332" t="s">
        <v>46</v>
      </c>
      <c r="E17" s="333" t="s">
        <v>310</v>
      </c>
      <c r="F17" s="333" t="s">
        <v>358</v>
      </c>
    </row>
    <row r="18" spans="1:8" ht="16.5" customHeight="1" x14ac:dyDescent="0.3">
      <c r="A18" s="330"/>
      <c r="B18" s="41" t="s">
        <v>34</v>
      </c>
      <c r="C18" s="41" t="s">
        <v>33</v>
      </c>
      <c r="D18" s="332"/>
      <c r="E18" s="333"/>
      <c r="F18" s="333"/>
    </row>
    <row r="19" spans="1:8" x14ac:dyDescent="0.3">
      <c r="A19" s="12"/>
    </row>
    <row r="20" spans="1:8" ht="18" x14ac:dyDescent="0.3">
      <c r="A20" s="190" t="s">
        <v>1</v>
      </c>
      <c r="B20" s="191"/>
      <c r="C20" s="191"/>
      <c r="D20" s="191"/>
      <c r="E20" s="191"/>
      <c r="F20" s="201"/>
    </row>
    <row r="21" spans="1:8" ht="66" x14ac:dyDescent="0.3">
      <c r="A21" s="70" t="s">
        <v>10</v>
      </c>
      <c r="B21" s="128">
        <v>1</v>
      </c>
      <c r="C21" s="128"/>
      <c r="D21" s="93" t="s">
        <v>411</v>
      </c>
      <c r="E21" s="92"/>
      <c r="F21" s="202" t="s">
        <v>356</v>
      </c>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D24" s="125"/>
      <c r="E24" s="114"/>
      <c r="F24" s="202"/>
      <c r="G24" s="125"/>
    </row>
    <row r="25" spans="1:8" x14ac:dyDescent="0.3">
      <c r="A25" s="5" t="s">
        <v>36</v>
      </c>
      <c r="B25" s="5"/>
      <c r="C25" s="5"/>
      <c r="D25" s="5">
        <f>SUM(B21:C24)</f>
        <v>5</v>
      </c>
    </row>
    <row r="26" spans="1:8" x14ac:dyDescent="0.3">
      <c r="A26" s="5" t="s">
        <v>35</v>
      </c>
      <c r="B26" s="130"/>
      <c r="C26" s="131"/>
      <c r="D26" s="132">
        <f>D25/(COUNT(B21:C24)*2)</f>
        <v>0.83333333333333337</v>
      </c>
    </row>
    <row r="27" spans="1:8" x14ac:dyDescent="0.3">
      <c r="A27" s="1"/>
      <c r="B27" s="122"/>
      <c r="C27" s="133"/>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30" x14ac:dyDescent="0.3">
      <c r="A32" s="70" t="s">
        <v>152</v>
      </c>
      <c r="B32" s="128">
        <v>2</v>
      </c>
      <c r="C32" s="128"/>
      <c r="D32" s="135"/>
      <c r="E32" s="92"/>
      <c r="F32" s="202"/>
    </row>
    <row r="33" spans="1:7" x14ac:dyDescent="0.3">
      <c r="A33" s="4" t="s">
        <v>51</v>
      </c>
      <c r="B33" s="128">
        <v>2</v>
      </c>
      <c r="C33" s="129"/>
      <c r="D33" s="238"/>
      <c r="E33" s="92"/>
      <c r="F33" s="202"/>
    </row>
    <row r="34" spans="1:7" ht="66" x14ac:dyDescent="0.3">
      <c r="A34" s="214" t="s">
        <v>153</v>
      </c>
      <c r="B34" s="128">
        <v>1</v>
      </c>
      <c r="C34" s="288" t="str">
        <f>IF(B34=0, -5, "0")</f>
        <v>0</v>
      </c>
      <c r="D34" s="93" t="s">
        <v>412</v>
      </c>
      <c r="E34" s="92"/>
      <c r="F34" s="202" t="s">
        <v>356</v>
      </c>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t="s">
        <v>32</v>
      </c>
      <c r="C39" s="128"/>
      <c r="D39" s="93" t="s">
        <v>417</v>
      </c>
      <c r="E39" s="92"/>
      <c r="F39" s="202"/>
    </row>
    <row r="40" spans="1:7" ht="30.75" customHeight="1" x14ac:dyDescent="0.3">
      <c r="A40" s="70" t="s">
        <v>381</v>
      </c>
      <c r="B40" s="128">
        <v>2</v>
      </c>
      <c r="C40" s="128"/>
      <c r="D40" s="93"/>
      <c r="E40" s="92"/>
      <c r="F40" s="202"/>
    </row>
    <row r="41" spans="1:7" ht="45" x14ac:dyDescent="0.3">
      <c r="A41" s="4" t="s">
        <v>249</v>
      </c>
      <c r="B41" s="278">
        <v>1</v>
      </c>
      <c r="C41" s="128"/>
      <c r="D41" s="249">
        <v>0.5</v>
      </c>
      <c r="E41" s="250"/>
      <c r="F41" s="251"/>
    </row>
    <row r="42" spans="1:7" x14ac:dyDescent="0.3">
      <c r="A42" s="59" t="s">
        <v>36</v>
      </c>
      <c r="B42" s="59"/>
      <c r="C42" s="59"/>
      <c r="D42" s="59">
        <f>SUM(B29:C37,B39:C41)</f>
        <v>20</v>
      </c>
    </row>
    <row r="43" spans="1:7" x14ac:dyDescent="0.3">
      <c r="A43" s="5" t="s">
        <v>35</v>
      </c>
      <c r="B43" s="130"/>
      <c r="C43" s="131"/>
      <c r="D43" s="132">
        <f>D42/(COUNT(B29:C37,B39:C41)*2)</f>
        <v>0.90909090909090906</v>
      </c>
    </row>
    <row r="44" spans="1:7" x14ac:dyDescent="0.3">
      <c r="A44" s="2"/>
      <c r="B44" s="133"/>
      <c r="C44" s="133"/>
      <c r="D44" s="133"/>
    </row>
    <row r="45" spans="1:7" ht="18" x14ac:dyDescent="0.35">
      <c r="A45" s="42" t="s">
        <v>38</v>
      </c>
      <c r="B45" s="139"/>
      <c r="C45" s="140"/>
      <c r="D45" s="141">
        <f>SUM(D42,D25)</f>
        <v>25</v>
      </c>
    </row>
    <row r="46" spans="1:7" ht="18" x14ac:dyDescent="0.35">
      <c r="A46" s="42" t="s">
        <v>198</v>
      </c>
      <c r="B46" s="139"/>
      <c r="C46" s="140"/>
      <c r="D46" s="142">
        <f>D45/(COUNT(B29:C37,B21:C24,B39:C41)*2)</f>
        <v>0.8928571428571429</v>
      </c>
    </row>
    <row r="47" spans="1:7" x14ac:dyDescent="0.3">
      <c r="A47" s="143"/>
      <c r="B47" s="122"/>
      <c r="C47" s="133"/>
    </row>
    <row r="48" spans="1:7" ht="18" x14ac:dyDescent="0.35">
      <c r="A48" s="183" t="s">
        <v>124</v>
      </c>
      <c r="B48" s="183"/>
      <c r="C48" s="183"/>
      <c r="D48" s="183"/>
      <c r="E48" s="183"/>
      <c r="F48" s="199"/>
    </row>
    <row r="49" spans="1:7" x14ac:dyDescent="0.3">
      <c r="A49" s="144">
        <f>B11</f>
        <v>43166</v>
      </c>
      <c r="B49" s="122"/>
      <c r="C49" s="133"/>
    </row>
    <row r="50" spans="1:7" x14ac:dyDescent="0.3">
      <c r="A50" s="330" t="s">
        <v>30</v>
      </c>
      <c r="B50" s="331" t="s">
        <v>31</v>
      </c>
      <c r="C50" s="331"/>
      <c r="D50" s="332" t="s">
        <v>46</v>
      </c>
      <c r="E50" s="333" t="s">
        <v>310</v>
      </c>
      <c r="F50" s="333" t="s">
        <v>360</v>
      </c>
      <c r="G50" s="125"/>
    </row>
    <row r="51" spans="1:7" x14ac:dyDescent="0.3">
      <c r="A51" s="330"/>
      <c r="B51" s="41" t="s">
        <v>34</v>
      </c>
      <c r="C51" s="41" t="s">
        <v>33</v>
      </c>
      <c r="D51" s="332"/>
      <c r="E51" s="333"/>
      <c r="F51" s="333"/>
    </row>
    <row r="52" spans="1:7" x14ac:dyDescent="0.3">
      <c r="A52" s="194" t="s">
        <v>58</v>
      </c>
      <c r="B52" s="195"/>
      <c r="C52" s="195"/>
      <c r="D52" s="195"/>
      <c r="E52" s="195"/>
      <c r="F52" s="195"/>
    </row>
    <row r="53" spans="1:7" x14ac:dyDescent="0.3">
      <c r="A53" s="10" t="s">
        <v>99</v>
      </c>
      <c r="B53" s="128">
        <v>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16</v>
      </c>
    </row>
    <row r="62" spans="1:7" x14ac:dyDescent="0.3">
      <c r="A62" s="5" t="s">
        <v>35</v>
      </c>
      <c r="B62" s="130"/>
      <c r="C62" s="131"/>
      <c r="D62" s="132">
        <f>D61/(COUNT(B53:C60)*2)</f>
        <v>1</v>
      </c>
    </row>
    <row r="63" spans="1:7" x14ac:dyDescent="0.3">
      <c r="A63" s="143"/>
      <c r="B63" s="122"/>
      <c r="C63" s="133"/>
    </row>
    <row r="64" spans="1:7" ht="18" x14ac:dyDescent="0.3">
      <c r="A64" s="192" t="s">
        <v>60</v>
      </c>
      <c r="B64" s="193"/>
      <c r="C64" s="193"/>
      <c r="D64" s="193"/>
      <c r="E64" s="193"/>
      <c r="F64" s="195"/>
    </row>
    <row r="65" spans="1:7" s="110" customFormat="1" x14ac:dyDescent="0.3">
      <c r="A65" s="245" t="s">
        <v>376</v>
      </c>
      <c r="B65" s="128">
        <v>2</v>
      </c>
      <c r="C65" s="287"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x14ac:dyDescent="0.3">
      <c r="A70" s="70" t="s">
        <v>377</v>
      </c>
      <c r="B70" s="128" t="s">
        <v>32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287" t="str">
        <f>IF(B72=0, -5, "0")</f>
        <v>0</v>
      </c>
      <c r="D72" s="136"/>
      <c r="F72" s="202"/>
      <c r="G72" s="212"/>
    </row>
    <row r="73" spans="1:7" ht="36.75" customHeight="1" x14ac:dyDescent="0.3">
      <c r="A73" s="207" t="s">
        <v>398</v>
      </c>
      <c r="B73" s="128">
        <v>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32</v>
      </c>
    </row>
    <row r="85" spans="1:7" x14ac:dyDescent="0.3">
      <c r="A85" s="5" t="s">
        <v>35</v>
      </c>
      <c r="B85" s="130"/>
      <c r="C85" s="131"/>
      <c r="D85" s="132">
        <f>D84/(COUNT(B65:C83)*2)</f>
        <v>1</v>
      </c>
    </row>
    <row r="86" spans="1:7" x14ac:dyDescent="0.3">
      <c r="A86" s="143"/>
      <c r="B86" s="122"/>
      <c r="C86" s="133"/>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16.5"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t="s">
        <v>32</v>
      </c>
      <c r="C95" s="228"/>
      <c r="D95" s="229" t="s">
        <v>417</v>
      </c>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128">
        <v>2</v>
      </c>
      <c r="C99" s="211"/>
      <c r="D99" s="249">
        <v>1</v>
      </c>
      <c r="E99" s="250"/>
      <c r="F99" s="251"/>
      <c r="G99" s="125"/>
    </row>
    <row r="100" spans="1:7" x14ac:dyDescent="0.3">
      <c r="A100" s="5" t="s">
        <v>36</v>
      </c>
      <c r="B100" s="5"/>
      <c r="C100" s="5"/>
      <c r="D100" s="5">
        <f>SUM(B88:C93,B95:C99)</f>
        <v>20</v>
      </c>
    </row>
    <row r="101" spans="1:7" x14ac:dyDescent="0.3">
      <c r="A101" s="5" t="s">
        <v>35</v>
      </c>
      <c r="B101" s="130"/>
      <c r="C101" s="131"/>
      <c r="D101" s="132">
        <f>D100/(COUNT(B88:C93,B95:C99)*2)</f>
        <v>1</v>
      </c>
    </row>
    <row r="102" spans="1:7" ht="18" x14ac:dyDescent="0.35">
      <c r="A102" s="42" t="s">
        <v>61</v>
      </c>
      <c r="B102" s="150"/>
      <c r="C102" s="151"/>
      <c r="D102" s="141">
        <f>SUM(D84,D100,D61)</f>
        <v>68</v>
      </c>
    </row>
    <row r="103" spans="1:7" ht="18" x14ac:dyDescent="0.35">
      <c r="A103" s="42" t="s">
        <v>199</v>
      </c>
      <c r="B103" s="150"/>
      <c r="C103" s="151"/>
      <c r="D103" s="142">
        <f>D102/(COUNT(B88:C93,B53:C60,B65:C83,B95:C99)*2)</f>
        <v>1</v>
      </c>
    </row>
    <row r="104" spans="1:7" x14ac:dyDescent="0.3">
      <c r="A104" s="1"/>
      <c r="B104" s="122"/>
      <c r="C104" s="133"/>
    </row>
    <row r="105" spans="1:7" ht="18" x14ac:dyDescent="0.35">
      <c r="A105" s="183" t="s">
        <v>116</v>
      </c>
      <c r="B105" s="183"/>
      <c r="C105" s="183"/>
      <c r="D105" s="183"/>
      <c r="E105" s="183"/>
      <c r="F105" s="199"/>
    </row>
    <row r="106" spans="1:7" x14ac:dyDescent="0.3">
      <c r="A106" s="144">
        <f>B11</f>
        <v>43166</v>
      </c>
      <c r="B106" s="122"/>
      <c r="C106" s="133"/>
    </row>
    <row r="107" spans="1:7" x14ac:dyDescent="0.3">
      <c r="A107" s="330" t="s">
        <v>30</v>
      </c>
      <c r="B107" s="331" t="s">
        <v>31</v>
      </c>
      <c r="C107" s="331"/>
      <c r="D107" s="332" t="s">
        <v>46</v>
      </c>
      <c r="E107" s="333" t="s">
        <v>310</v>
      </c>
      <c r="F107" s="333" t="s">
        <v>360</v>
      </c>
    </row>
    <row r="108" spans="1:7" x14ac:dyDescent="0.3">
      <c r="A108" s="330"/>
      <c r="B108" s="41" t="s">
        <v>34</v>
      </c>
      <c r="C108" s="41" t="s">
        <v>33</v>
      </c>
      <c r="D108" s="332"/>
      <c r="E108" s="333"/>
      <c r="F108" s="333"/>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E119" s="196"/>
    </row>
    <row r="120" spans="1:6" ht="18" x14ac:dyDescent="0.3">
      <c r="A120" s="192" t="s">
        <v>120</v>
      </c>
      <c r="B120" s="277"/>
      <c r="C120" s="193"/>
      <c r="D120" s="193"/>
      <c r="E120" s="193"/>
      <c r="F120" s="195"/>
    </row>
    <row r="121" spans="1:6" ht="66" x14ac:dyDescent="0.3">
      <c r="A121" s="4" t="s">
        <v>252</v>
      </c>
      <c r="B121" s="128">
        <v>0</v>
      </c>
      <c r="C121" s="128"/>
      <c r="D121" s="111" t="s">
        <v>415</v>
      </c>
      <c r="E121" s="111" t="s">
        <v>416</v>
      </c>
      <c r="F121" s="202" t="s">
        <v>356</v>
      </c>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27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387</v>
      </c>
      <c r="B129" s="128">
        <v>2</v>
      </c>
      <c r="C129" s="289"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89" t="str">
        <f>IF(B131=0, -5, "0")</f>
        <v>0</v>
      </c>
      <c r="D131" s="93"/>
      <c r="E131" s="93"/>
      <c r="F131" s="202"/>
      <c r="G131" s="125"/>
    </row>
    <row r="132" spans="1:7" x14ac:dyDescent="0.3">
      <c r="A132" s="208" t="s">
        <v>157</v>
      </c>
      <c r="B132" s="128">
        <v>2</v>
      </c>
      <c r="C132" s="148" t="str">
        <f>IF(B132=0, -5, "0")</f>
        <v>0</v>
      </c>
      <c r="D132" s="298" t="s">
        <v>418</v>
      </c>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ht="49.5" x14ac:dyDescent="0.3">
      <c r="A147" s="236" t="s">
        <v>404</v>
      </c>
      <c r="B147" s="128">
        <v>0</v>
      </c>
      <c r="C147" s="148">
        <f>IF(B147=0, -5, "0")</f>
        <v>-5</v>
      </c>
      <c r="D147" s="114" t="s">
        <v>414</v>
      </c>
      <c r="E147" s="114" t="s">
        <v>413</v>
      </c>
      <c r="F147" s="202" t="s">
        <v>356</v>
      </c>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t="s">
        <v>32</v>
      </c>
      <c r="C149" s="223"/>
      <c r="D149" s="114" t="s">
        <v>417</v>
      </c>
      <c r="E149" s="114"/>
      <c r="F149" s="202"/>
      <c r="G149" s="125"/>
    </row>
    <row r="150" spans="1:7" s="110" customFormat="1" x14ac:dyDescent="0.3">
      <c r="A150" s="55" t="s">
        <v>386</v>
      </c>
      <c r="B150" s="128">
        <v>2</v>
      </c>
      <c r="C150" s="223"/>
      <c r="D150" s="114"/>
      <c r="E150" s="114"/>
      <c r="F150" s="202"/>
      <c r="G150" s="125"/>
    </row>
    <row r="151" spans="1:7" s="110" customFormat="1"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128">
        <v>2</v>
      </c>
      <c r="C153" s="138"/>
      <c r="D153" s="249">
        <v>1</v>
      </c>
      <c r="E153" s="250"/>
      <c r="F153" s="251"/>
    </row>
    <row r="154" spans="1:7" x14ac:dyDescent="0.3">
      <c r="A154" s="5" t="s">
        <v>36</v>
      </c>
      <c r="B154" s="5"/>
      <c r="C154" s="5"/>
      <c r="D154" s="5">
        <f>SUM(B143:C147,B149:C153)</f>
        <v>11</v>
      </c>
    </row>
    <row r="155" spans="1:7" x14ac:dyDescent="0.3">
      <c r="A155" s="5" t="s">
        <v>35</v>
      </c>
      <c r="B155" s="130"/>
      <c r="C155" s="131"/>
      <c r="D155" s="132">
        <f>D154/(COUNT(B143:C147,B149:C153)*2)</f>
        <v>0.55000000000000004</v>
      </c>
    </row>
    <row r="156" spans="1:7" x14ac:dyDescent="0.3">
      <c r="A156" s="143"/>
      <c r="B156" s="122"/>
      <c r="C156" s="133"/>
    </row>
    <row r="157" spans="1:7" ht="18" x14ac:dyDescent="0.35">
      <c r="A157" s="42" t="s">
        <v>125</v>
      </c>
      <c r="B157" s="150"/>
      <c r="C157" s="151"/>
      <c r="D157" s="141">
        <f>SUM(D154,D117,D139)</f>
        <v>59</v>
      </c>
    </row>
    <row r="158" spans="1:7" ht="18" x14ac:dyDescent="0.35">
      <c r="A158" s="42" t="s">
        <v>200</v>
      </c>
      <c r="B158" s="150"/>
      <c r="C158" s="151"/>
      <c r="D158" s="142">
        <f>D157/(COUNT(B143:C147,B110:C116,B121:C138,B149:C153)*2)</f>
        <v>0.84285714285714286</v>
      </c>
    </row>
    <row r="159" spans="1:7" x14ac:dyDescent="0.3">
      <c r="A159" s="143"/>
      <c r="B159" s="122"/>
      <c r="C159" s="133"/>
    </row>
    <row r="160" spans="1:7" ht="18" x14ac:dyDescent="0.35">
      <c r="A160" s="183" t="s">
        <v>117</v>
      </c>
      <c r="B160" s="183"/>
      <c r="C160" s="183"/>
      <c r="D160" s="183"/>
      <c r="E160" s="183"/>
      <c r="F160" s="199"/>
    </row>
    <row r="161" spans="1:7" x14ac:dyDescent="0.3">
      <c r="A161" s="144">
        <f>B11</f>
        <v>43166</v>
      </c>
      <c r="B161" s="122"/>
      <c r="C161" s="133"/>
      <c r="D161" s="125"/>
    </row>
    <row r="162" spans="1:7" x14ac:dyDescent="0.3">
      <c r="A162" s="330" t="s">
        <v>30</v>
      </c>
      <c r="B162" s="331" t="s">
        <v>31</v>
      </c>
      <c r="C162" s="331"/>
      <c r="D162" s="332" t="s">
        <v>46</v>
      </c>
      <c r="E162" s="333" t="s">
        <v>310</v>
      </c>
      <c r="F162" s="333" t="s">
        <v>360</v>
      </c>
      <c r="G162" s="125"/>
    </row>
    <row r="163" spans="1:7" x14ac:dyDescent="0.3">
      <c r="A163" s="330"/>
      <c r="B163" s="41" t="s">
        <v>34</v>
      </c>
      <c r="C163" s="41" t="s">
        <v>33</v>
      </c>
      <c r="D163" s="332"/>
      <c r="E163" s="333"/>
      <c r="F163" s="333"/>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row>
    <row r="175" spans="1:7" ht="18" x14ac:dyDescent="0.3">
      <c r="A175" s="192" t="s">
        <v>121</v>
      </c>
      <c r="B175" s="193"/>
      <c r="C175" s="193"/>
      <c r="D175" s="193"/>
      <c r="E175" s="193"/>
      <c r="F175" s="195"/>
    </row>
    <row r="176" spans="1:7" x14ac:dyDescent="0.3">
      <c r="A176" s="4" t="s">
        <v>93</v>
      </c>
      <c r="B176" s="128">
        <v>2</v>
      </c>
      <c r="C176" s="128"/>
      <c r="D176" s="111"/>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64" t="s">
        <v>186</v>
      </c>
      <c r="B186" s="128">
        <v>1</v>
      </c>
      <c r="C186" s="134" t="str">
        <f>IF(B186=0, -10, "0")</f>
        <v>0</v>
      </c>
      <c r="D186" s="240" t="s">
        <v>419</v>
      </c>
      <c r="E186" s="92"/>
      <c r="F186" s="202" t="s">
        <v>356</v>
      </c>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2" t="s">
        <v>388</v>
      </c>
      <c r="B194" s="128">
        <v>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t="s">
        <v>32</v>
      </c>
      <c r="C196" s="129"/>
      <c r="D196" s="114" t="s">
        <v>417</v>
      </c>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v>2</v>
      </c>
      <c r="C200" s="128"/>
      <c r="D200" s="249">
        <v>1</v>
      </c>
      <c r="E200" s="250"/>
      <c r="F200" s="251"/>
      <c r="G200" s="125"/>
    </row>
    <row r="201" spans="1:7" x14ac:dyDescent="0.3">
      <c r="A201" s="59" t="s">
        <v>36</v>
      </c>
      <c r="B201" s="59"/>
      <c r="C201" s="59"/>
      <c r="D201" s="59">
        <f>SUM(B176:C194,B196:C200)</f>
        <v>45</v>
      </c>
    </row>
    <row r="202" spans="1:7" x14ac:dyDescent="0.3">
      <c r="A202" s="5" t="s">
        <v>35</v>
      </c>
      <c r="B202" s="130"/>
      <c r="C202" s="131"/>
      <c r="D202" s="132">
        <f>D201/(COUNT(B176:C194,B196:C200)*2)</f>
        <v>0.97826086956521741</v>
      </c>
    </row>
    <row r="203" spans="1:7" x14ac:dyDescent="0.3">
      <c r="A203" s="143"/>
      <c r="B203" s="122"/>
      <c r="C203" s="133"/>
    </row>
    <row r="204" spans="1:7" ht="18" x14ac:dyDescent="0.35">
      <c r="A204" s="42" t="s">
        <v>126</v>
      </c>
      <c r="B204" s="150"/>
      <c r="C204" s="151"/>
      <c r="D204" s="141">
        <f>SUM(D172,D201)</f>
        <v>59</v>
      </c>
    </row>
    <row r="205" spans="1:7" ht="18" x14ac:dyDescent="0.35">
      <c r="A205" s="42" t="s">
        <v>201</v>
      </c>
      <c r="B205" s="150"/>
      <c r="C205" s="151"/>
      <c r="D205" s="142">
        <f>D204/(COUNT(B165:C171,B176:C194,B196:C200)*2)</f>
        <v>0.98333333333333328</v>
      </c>
    </row>
    <row r="206" spans="1:7" x14ac:dyDescent="0.3">
      <c r="A206" s="143"/>
      <c r="B206" s="122"/>
      <c r="C206" s="133"/>
    </row>
    <row r="207" spans="1:7" ht="18" x14ac:dyDescent="0.35">
      <c r="A207" s="183" t="s">
        <v>154</v>
      </c>
      <c r="B207" s="183"/>
      <c r="C207" s="183"/>
      <c r="D207" s="183"/>
      <c r="E207" s="183"/>
      <c r="F207" s="199"/>
    </row>
    <row r="208" spans="1:7" x14ac:dyDescent="0.3">
      <c r="A208" s="156">
        <f>B11</f>
        <v>43166</v>
      </c>
      <c r="B208" s="122"/>
      <c r="C208" s="133"/>
    </row>
    <row r="209" spans="1:7" x14ac:dyDescent="0.3">
      <c r="A209" s="330" t="s">
        <v>30</v>
      </c>
      <c r="B209" s="331" t="s">
        <v>31</v>
      </c>
      <c r="C209" s="331"/>
      <c r="D209" s="332" t="s">
        <v>46</v>
      </c>
      <c r="E209" s="333" t="s">
        <v>310</v>
      </c>
      <c r="F209" s="333" t="s">
        <v>360</v>
      </c>
      <c r="G209" s="125"/>
    </row>
    <row r="210" spans="1:7" x14ac:dyDescent="0.3">
      <c r="A210" s="330"/>
      <c r="B210" s="41" t="s">
        <v>34</v>
      </c>
      <c r="C210" s="41" t="s">
        <v>33</v>
      </c>
      <c r="D210" s="332"/>
      <c r="E210" s="333"/>
      <c r="F210" s="333"/>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ht="33" x14ac:dyDescent="0.3">
      <c r="A215" s="7" t="s">
        <v>141</v>
      </c>
      <c r="B215" s="128">
        <v>1</v>
      </c>
      <c r="C215" s="128"/>
      <c r="D215" s="93" t="s">
        <v>423</v>
      </c>
      <c r="E215" s="92"/>
      <c r="F215" s="202" t="s">
        <v>356</v>
      </c>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1</v>
      </c>
      <c r="C220" s="148" t="str">
        <f>IF(B220=0, -5, "0")</f>
        <v>0</v>
      </c>
      <c r="D220" s="114" t="s">
        <v>422</v>
      </c>
      <c r="E220" s="92"/>
      <c r="F220" s="202"/>
      <c r="G220" s="125"/>
    </row>
    <row r="221" spans="1:7" x14ac:dyDescent="0.3">
      <c r="A221" s="71" t="s">
        <v>132</v>
      </c>
      <c r="B221" s="128">
        <v>2</v>
      </c>
      <c r="C221" s="128"/>
      <c r="D221" s="93"/>
      <c r="E221" s="92"/>
      <c r="F221" s="202"/>
    </row>
    <row r="222" spans="1:7" x14ac:dyDescent="0.3">
      <c r="A222" s="5" t="s">
        <v>36</v>
      </c>
      <c r="B222" s="5"/>
      <c r="C222" s="5"/>
      <c r="D222" s="5">
        <f>SUM(B212:C221)</f>
        <v>18</v>
      </c>
    </row>
    <row r="223" spans="1:7" x14ac:dyDescent="0.3">
      <c r="A223" s="5" t="s">
        <v>35</v>
      </c>
      <c r="B223" s="130"/>
      <c r="C223" s="131"/>
      <c r="D223" s="132">
        <f>D222/(COUNT(B212:C221)*2)</f>
        <v>0.9</v>
      </c>
    </row>
    <row r="224" spans="1:7" x14ac:dyDescent="0.3">
      <c r="A224" s="143"/>
      <c r="B224" s="122"/>
      <c r="C224" s="133"/>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99" x14ac:dyDescent="0.3">
      <c r="A227" s="206" t="s">
        <v>314</v>
      </c>
      <c r="B227" s="128">
        <v>0</v>
      </c>
      <c r="C227" s="148">
        <f>IF(B227=0, -5, "0")</f>
        <v>-5</v>
      </c>
      <c r="D227" s="93" t="s">
        <v>420</v>
      </c>
      <c r="E227" s="93" t="s">
        <v>421</v>
      </c>
      <c r="F227" s="202" t="s">
        <v>357</v>
      </c>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x14ac:dyDescent="0.3">
      <c r="A238" s="207" t="s">
        <v>66</v>
      </c>
      <c r="B238" s="128">
        <v>2</v>
      </c>
      <c r="C238" s="148" t="str">
        <f>IF(B238=0, -5, "0")</f>
        <v>0</v>
      </c>
      <c r="D238" s="297" t="s">
        <v>418</v>
      </c>
      <c r="E238" s="92"/>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29</v>
      </c>
    </row>
    <row r="245" spans="1:7" x14ac:dyDescent="0.3">
      <c r="A245" s="5" t="s">
        <v>35</v>
      </c>
      <c r="B245" s="130"/>
      <c r="C245" s="131"/>
      <c r="D245" s="132">
        <f>D244/(COUNT(B226:C243)*2)</f>
        <v>0.76315789473684215</v>
      </c>
    </row>
    <row r="246" spans="1:7" x14ac:dyDescent="0.3">
      <c r="A246" s="143"/>
      <c r="B246" s="122"/>
      <c r="C246" s="133"/>
    </row>
    <row r="247" spans="1:7" ht="18" x14ac:dyDescent="0.3">
      <c r="A247" s="192" t="s">
        <v>172</v>
      </c>
      <c r="B247" s="193"/>
      <c r="C247" s="193"/>
      <c r="D247" s="193"/>
      <c r="E247" s="193"/>
      <c r="F247" s="195"/>
    </row>
    <row r="248" spans="1:7"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16.5"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40" t="s">
        <v>379</v>
      </c>
      <c r="B256" s="340"/>
      <c r="C256" s="340"/>
      <c r="D256" s="340"/>
      <c r="E256" s="340"/>
      <c r="F256" s="340"/>
    </row>
    <row r="257" spans="1:7" ht="31.5" customHeight="1" x14ac:dyDescent="0.3">
      <c r="A257" s="58" t="s">
        <v>361</v>
      </c>
      <c r="B257" s="128" t="s">
        <v>32</v>
      </c>
      <c r="C257" s="225"/>
      <c r="D257" s="225" t="s">
        <v>417</v>
      </c>
      <c r="E257" s="225"/>
      <c r="F257" s="202"/>
      <c r="G257" s="125"/>
    </row>
    <row r="258" spans="1:7" x14ac:dyDescent="0.3">
      <c r="A258" s="55" t="s">
        <v>386</v>
      </c>
      <c r="B258" s="128">
        <v>2</v>
      </c>
      <c r="C258" s="129"/>
      <c r="D258" s="145"/>
      <c r="E258" s="104"/>
      <c r="F258" s="202"/>
      <c r="G258" s="125"/>
    </row>
    <row r="259" spans="1:7"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128">
        <v>2</v>
      </c>
      <c r="C261" s="138"/>
      <c r="D261" s="249">
        <v>1</v>
      </c>
      <c r="E261" s="250"/>
      <c r="F261" s="251"/>
    </row>
    <row r="262" spans="1:7" x14ac:dyDescent="0.3">
      <c r="A262" s="5" t="s">
        <v>36</v>
      </c>
      <c r="B262" s="5"/>
      <c r="C262" s="5"/>
      <c r="D262" s="5">
        <f>SUM(B248:C255,B257:C261)</f>
        <v>24</v>
      </c>
    </row>
    <row r="263" spans="1:7" x14ac:dyDescent="0.3">
      <c r="A263" s="5" t="s">
        <v>35</v>
      </c>
      <c r="B263" s="130"/>
      <c r="C263" s="131"/>
      <c r="D263" s="132">
        <f>D262/(COUNT(B248:C255,B257:C261)*2)</f>
        <v>1</v>
      </c>
    </row>
    <row r="264" spans="1:7" x14ac:dyDescent="0.3">
      <c r="A264" s="143"/>
      <c r="B264" s="122"/>
      <c r="C264" s="133"/>
    </row>
    <row r="265" spans="1:7" ht="18" x14ac:dyDescent="0.35">
      <c r="A265" s="42" t="s">
        <v>70</v>
      </c>
      <c r="B265" s="150"/>
      <c r="C265" s="151"/>
      <c r="D265" s="141">
        <f>SUM(D262,D222,D244)</f>
        <v>71</v>
      </c>
    </row>
    <row r="266" spans="1:7" ht="18" x14ac:dyDescent="0.35">
      <c r="A266" s="57" t="s">
        <v>202</v>
      </c>
      <c r="B266" s="158"/>
      <c r="C266" s="159"/>
      <c r="D266" s="160">
        <f>D265/(COUNT(B226:C243,B248:C255,B212:C221,B257:C261)*2)</f>
        <v>0.86585365853658536</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43166</v>
      </c>
      <c r="B269" s="122"/>
      <c r="C269" s="133"/>
      <c r="D269" s="122"/>
      <c r="F269" s="204"/>
      <c r="G269" s="212"/>
    </row>
    <row r="270" spans="1:7" s="16" customFormat="1" x14ac:dyDescent="0.3">
      <c r="A270" s="330" t="s">
        <v>30</v>
      </c>
      <c r="B270" s="331" t="s">
        <v>31</v>
      </c>
      <c r="C270" s="331"/>
      <c r="D270" s="332" t="s">
        <v>46</v>
      </c>
      <c r="E270" s="333" t="s">
        <v>310</v>
      </c>
      <c r="F270" s="333" t="s">
        <v>360</v>
      </c>
      <c r="G270" s="212"/>
    </row>
    <row r="271" spans="1:7" s="16" customFormat="1" x14ac:dyDescent="0.3">
      <c r="A271" s="330"/>
      <c r="B271" s="41" t="s">
        <v>34</v>
      </c>
      <c r="C271" s="41" t="s">
        <v>33</v>
      </c>
      <c r="D271" s="332"/>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x14ac:dyDescent="0.3">
      <c r="A274" s="7" t="s">
        <v>135</v>
      </c>
      <c r="B274" s="128">
        <v>1</v>
      </c>
      <c r="C274" s="128"/>
      <c r="D274" s="7" t="s">
        <v>424</v>
      </c>
      <c r="E274" s="104"/>
      <c r="F274" s="202" t="s">
        <v>356</v>
      </c>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14"/>
      <c r="E278" s="104"/>
      <c r="F278" s="202"/>
      <c r="G278" s="212"/>
    </row>
    <row r="279" spans="1:7" s="16" customFormat="1" ht="30" x14ac:dyDescent="0.3">
      <c r="A279" s="10" t="s">
        <v>174</v>
      </c>
      <c r="B279" s="128">
        <v>2</v>
      </c>
      <c r="C279" s="128"/>
      <c r="D279" s="114"/>
      <c r="E279" s="104"/>
      <c r="F279" s="202"/>
      <c r="G279" s="212"/>
    </row>
    <row r="280" spans="1:7" s="16" customFormat="1" x14ac:dyDescent="0.3">
      <c r="A280" s="10" t="s">
        <v>147</v>
      </c>
      <c r="B280" s="128">
        <v>2</v>
      </c>
      <c r="C280" s="148"/>
      <c r="D280" s="114"/>
      <c r="E280" s="104"/>
      <c r="F280" s="202"/>
      <c r="G280" s="212"/>
    </row>
    <row r="281" spans="1:7" s="16" customFormat="1" x14ac:dyDescent="0.3">
      <c r="A281" s="7" t="s">
        <v>62</v>
      </c>
      <c r="B281" s="128">
        <v>2</v>
      </c>
      <c r="C281" s="128"/>
      <c r="D281" s="11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23</v>
      </c>
      <c r="F285" s="204"/>
      <c r="G285" s="212"/>
    </row>
    <row r="286" spans="1:7" s="16" customFormat="1" x14ac:dyDescent="0.3">
      <c r="A286" s="5" t="s">
        <v>35</v>
      </c>
      <c r="B286" s="130"/>
      <c r="C286" s="131"/>
      <c r="D286" s="132">
        <f>D285/(COUNT(B273:C284)*2)</f>
        <v>0.95833333333333337</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D289" s="212"/>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2</v>
      </c>
      <c r="C293" s="128"/>
      <c r="D293" s="154"/>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ht="33" x14ac:dyDescent="0.3">
      <c r="A302" s="207" t="s">
        <v>157</v>
      </c>
      <c r="B302" s="128">
        <v>1</v>
      </c>
      <c r="C302" s="148" t="str">
        <f>IF(B302=0, -5, "0")</f>
        <v>0</v>
      </c>
      <c r="D302" s="163" t="s">
        <v>425</v>
      </c>
      <c r="E302" s="104"/>
      <c r="F302" s="202" t="s">
        <v>356</v>
      </c>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t="s">
        <v>32</v>
      </c>
      <c r="C309" s="211"/>
      <c r="D309" s="163" t="s">
        <v>417</v>
      </c>
      <c r="E309" s="104"/>
      <c r="F309" s="202"/>
      <c r="G309" s="212"/>
    </row>
    <row r="310" spans="1:7" s="16" customFormat="1" x14ac:dyDescent="0.3">
      <c r="A310" s="55" t="s">
        <v>386</v>
      </c>
      <c r="B310" s="128">
        <v>2</v>
      </c>
      <c r="C310" s="211"/>
      <c r="D310" s="163"/>
      <c r="E310" s="104"/>
      <c r="F310" s="202"/>
      <c r="G310" s="212"/>
    </row>
    <row r="311" spans="1:7" s="16" customFormat="1"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128">
        <v>2</v>
      </c>
      <c r="C313" s="138"/>
      <c r="D313" s="249"/>
      <c r="E313" s="250"/>
      <c r="F313" s="251"/>
      <c r="G313" s="212"/>
    </row>
    <row r="314" spans="1:7" s="16" customFormat="1" x14ac:dyDescent="0.3">
      <c r="A314" s="5" t="s">
        <v>36</v>
      </c>
      <c r="B314" s="5"/>
      <c r="C314" s="5"/>
      <c r="D314" s="5">
        <f>SUM(B289:C307,B309:C313)</f>
        <v>45</v>
      </c>
      <c r="F314" s="204"/>
      <c r="G314" s="212"/>
    </row>
    <row r="315" spans="1:7" s="16" customFormat="1" x14ac:dyDescent="0.3">
      <c r="A315" s="5" t="s">
        <v>35</v>
      </c>
      <c r="B315" s="130"/>
      <c r="C315" s="131"/>
      <c r="D315" s="132">
        <f>D314/(COUNT(B289:C307,B309:C313)*2)</f>
        <v>0.97826086956521741</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68</v>
      </c>
      <c r="F317" s="204"/>
      <c r="G317" s="212"/>
    </row>
    <row r="318" spans="1:7" s="16" customFormat="1" ht="18" x14ac:dyDescent="0.35">
      <c r="A318" s="42" t="s">
        <v>203</v>
      </c>
      <c r="B318" s="150"/>
      <c r="C318" s="151"/>
      <c r="D318" s="142">
        <f>D317/(COUNT(B273:C284,B289:C307,B309:C313)*2)</f>
        <v>0.97142857142857142</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43166</v>
      </c>
      <c r="B321" s="122"/>
      <c r="C321" s="133"/>
      <c r="D321" s="125"/>
    </row>
    <row r="322" spans="1:7" x14ac:dyDescent="0.3">
      <c r="A322" s="330" t="s">
        <v>30</v>
      </c>
      <c r="B322" s="331" t="s">
        <v>31</v>
      </c>
      <c r="C322" s="331"/>
      <c r="D322" s="332" t="s">
        <v>46</v>
      </c>
      <c r="E322" s="333" t="s">
        <v>310</v>
      </c>
      <c r="F322" s="333" t="s">
        <v>360</v>
      </c>
      <c r="G322" s="125"/>
    </row>
    <row r="323" spans="1:7" x14ac:dyDescent="0.3">
      <c r="A323" s="330"/>
      <c r="B323" s="41" t="s">
        <v>34</v>
      </c>
      <c r="C323" s="41" t="s">
        <v>33</v>
      </c>
      <c r="D323" s="332"/>
      <c r="E323" s="333"/>
      <c r="F323" s="333"/>
      <c r="G323" s="125"/>
    </row>
    <row r="324" spans="1:7" ht="18" x14ac:dyDescent="0.3">
      <c r="A324" s="192" t="s">
        <v>19</v>
      </c>
      <c r="B324" s="193"/>
      <c r="C324" s="193"/>
      <c r="D324" s="193"/>
      <c r="E324" s="193"/>
      <c r="F324" s="195"/>
      <c r="G324" s="125"/>
    </row>
    <row r="325" spans="1:7" ht="33" x14ac:dyDescent="0.3">
      <c r="A325" s="6" t="s">
        <v>6</v>
      </c>
      <c r="B325" s="128">
        <v>1</v>
      </c>
      <c r="C325" s="128"/>
      <c r="D325" s="93" t="s">
        <v>426</v>
      </c>
      <c r="E325" s="92"/>
      <c r="F325" s="202" t="s">
        <v>356</v>
      </c>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33" x14ac:dyDescent="0.3">
      <c r="A340" s="208" t="s">
        <v>318</v>
      </c>
      <c r="B340" s="128">
        <v>1</v>
      </c>
      <c r="C340" s="148" t="str">
        <f>IF(B340=0, -5, "0")</f>
        <v>0</v>
      </c>
      <c r="D340" s="127" t="s">
        <v>427</v>
      </c>
      <c r="E340" s="92"/>
      <c r="F340" s="202" t="s">
        <v>356</v>
      </c>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t="s">
        <v>32</v>
      </c>
      <c r="C350" s="225"/>
      <c r="D350" s="286" t="s">
        <v>417</v>
      </c>
      <c r="E350" s="286"/>
      <c r="F350" s="202"/>
      <c r="G350" s="125"/>
    </row>
    <row r="351" spans="1:7" s="110" customFormat="1"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128">
        <v>2</v>
      </c>
      <c r="C353" s="128"/>
      <c r="D353" s="249">
        <v>1</v>
      </c>
      <c r="E353" s="250"/>
      <c r="F353" s="251"/>
    </row>
    <row r="354" spans="1:7" x14ac:dyDescent="0.3">
      <c r="A354" s="5" t="s">
        <v>36</v>
      </c>
      <c r="B354" s="59"/>
      <c r="C354" s="59"/>
      <c r="D354" s="230">
        <f>SUM(B337:C348,B350:C353)</f>
        <v>29</v>
      </c>
    </row>
    <row r="355" spans="1:7" x14ac:dyDescent="0.3">
      <c r="A355" s="5" t="s">
        <v>35</v>
      </c>
      <c r="B355" s="130"/>
      <c r="C355" s="131"/>
      <c r="D355" s="132">
        <f>D354/(COUNT(B337:C348,B350:C353)*2)</f>
        <v>0.96666666666666667</v>
      </c>
    </row>
    <row r="356" spans="1:7" x14ac:dyDescent="0.3">
      <c r="A356" s="2"/>
      <c r="B356" s="133"/>
      <c r="C356" s="133"/>
      <c r="D356" s="133"/>
    </row>
    <row r="357" spans="1:7" ht="18" x14ac:dyDescent="0.35">
      <c r="A357" s="42" t="s">
        <v>39</v>
      </c>
      <c r="B357" s="150"/>
      <c r="C357" s="151"/>
      <c r="D357" s="141">
        <f>SUM(D354,D333)</f>
        <v>44</v>
      </c>
    </row>
    <row r="358" spans="1:7" ht="18" x14ac:dyDescent="0.35">
      <c r="A358" s="42" t="s">
        <v>204</v>
      </c>
      <c r="B358" s="150"/>
      <c r="C358" s="151"/>
      <c r="D358" s="142">
        <f>D357/(COUNT(B337:C348,B325:C332,B350:C353)*2)</f>
        <v>0.95652173913043481</v>
      </c>
    </row>
    <row r="359" spans="1:7" x14ac:dyDescent="0.3">
      <c r="A359" s="143"/>
      <c r="B359" s="122"/>
      <c r="C359" s="133"/>
    </row>
    <row r="360" spans="1:7" ht="18" x14ac:dyDescent="0.35">
      <c r="A360" s="183" t="s">
        <v>21</v>
      </c>
      <c r="B360" s="183"/>
      <c r="C360" s="183"/>
      <c r="D360" s="183"/>
      <c r="E360" s="183"/>
      <c r="F360" s="199"/>
    </row>
    <row r="361" spans="1:7" x14ac:dyDescent="0.3">
      <c r="A361" s="73">
        <f>B11</f>
        <v>43166</v>
      </c>
      <c r="B361" s="122"/>
      <c r="C361" s="133"/>
    </row>
    <row r="362" spans="1:7" x14ac:dyDescent="0.3">
      <c r="A362" s="330" t="s">
        <v>30</v>
      </c>
      <c r="B362" s="331" t="s">
        <v>31</v>
      </c>
      <c r="C362" s="331"/>
      <c r="D362" s="332" t="s">
        <v>46</v>
      </c>
      <c r="E362" s="333" t="s">
        <v>310</v>
      </c>
      <c r="F362" s="333" t="s">
        <v>360</v>
      </c>
      <c r="G362" s="125"/>
    </row>
    <row r="363" spans="1:7" x14ac:dyDescent="0.3">
      <c r="A363" s="330"/>
      <c r="B363" s="41" t="s">
        <v>34</v>
      </c>
      <c r="C363" s="41" t="s">
        <v>33</v>
      </c>
      <c r="D363" s="332"/>
      <c r="E363" s="333"/>
      <c r="F363" s="333"/>
    </row>
    <row r="364" spans="1:7" ht="18" x14ac:dyDescent="0.3">
      <c r="A364" s="192" t="s">
        <v>12</v>
      </c>
      <c r="B364" s="193"/>
      <c r="C364" s="193"/>
      <c r="D364" s="193"/>
      <c r="E364" s="193"/>
      <c r="F364" s="195"/>
    </row>
    <row r="365" spans="1:7" ht="33" x14ac:dyDescent="0.3">
      <c r="A365" s="70" t="s">
        <v>99</v>
      </c>
      <c r="B365" s="128">
        <v>1</v>
      </c>
      <c r="C365" s="128"/>
      <c r="D365" s="111" t="s">
        <v>428</v>
      </c>
      <c r="E365" s="92"/>
      <c r="F365" s="202" t="s">
        <v>356</v>
      </c>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G375" s="125"/>
    </row>
    <row r="376" spans="1:7" ht="18" x14ac:dyDescent="0.3">
      <c r="A376" s="192" t="s">
        <v>25</v>
      </c>
      <c r="B376" s="193"/>
      <c r="C376" s="193"/>
      <c r="D376" s="193"/>
      <c r="E376" s="193"/>
      <c r="F376" s="195"/>
      <c r="G376" s="125"/>
    </row>
    <row r="377" spans="1:7" ht="33" x14ac:dyDescent="0.3">
      <c r="A377" s="70" t="s">
        <v>100</v>
      </c>
      <c r="B377" s="128">
        <v>1</v>
      </c>
      <c r="C377" s="128"/>
      <c r="D377" s="93" t="s">
        <v>429</v>
      </c>
      <c r="E377" s="92"/>
      <c r="F377" s="202" t="s">
        <v>356</v>
      </c>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290" t="s">
        <v>101</v>
      </c>
      <c r="B381" s="128">
        <v>2</v>
      </c>
      <c r="C381" s="278" t="str">
        <f>IF(B381=0, -5, "0")</f>
        <v>0</v>
      </c>
      <c r="D381" s="147"/>
      <c r="E381" s="92"/>
      <c r="F381" s="202"/>
      <c r="G381" s="125"/>
    </row>
    <row r="382" spans="1:7" ht="27" customHeight="1" x14ac:dyDescent="0.3">
      <c r="A382" s="70" t="s">
        <v>178</v>
      </c>
      <c r="B382" s="128">
        <v>2</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t="s">
        <v>32</v>
      </c>
      <c r="C384" s="128"/>
      <c r="D384" s="147" t="s">
        <v>417</v>
      </c>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v>2</v>
      </c>
      <c r="C386" s="128"/>
      <c r="D386" s="249">
        <v>1</v>
      </c>
      <c r="E386" s="250"/>
      <c r="F386" s="251"/>
      <c r="G386" s="125"/>
    </row>
    <row r="387" spans="1:7" ht="39.75" customHeight="1" x14ac:dyDescent="0.3">
      <c r="A387" s="59" t="s">
        <v>36</v>
      </c>
      <c r="B387" s="59"/>
      <c r="C387" s="59"/>
      <c r="D387" s="59">
        <f>SUM(B377:C382,B384:C386)</f>
        <v>15</v>
      </c>
      <c r="G387" s="125"/>
    </row>
    <row r="388" spans="1:7" x14ac:dyDescent="0.3">
      <c r="A388" s="5" t="s">
        <v>35</v>
      </c>
      <c r="B388" s="130"/>
      <c r="C388" s="131"/>
      <c r="D388" s="132">
        <f>D387/(COUNT(B377:C382,B384:C386)*2)</f>
        <v>0.9375</v>
      </c>
      <c r="G388" s="125"/>
    </row>
    <row r="389" spans="1:7" x14ac:dyDescent="0.3">
      <c r="A389" s="2"/>
      <c r="B389" s="133"/>
      <c r="C389" s="133"/>
      <c r="D389" s="133"/>
      <c r="G389" s="125"/>
    </row>
    <row r="390" spans="1:7" ht="18" x14ac:dyDescent="0.35">
      <c r="A390" s="42" t="s">
        <v>40</v>
      </c>
      <c r="B390" s="150"/>
      <c r="C390" s="151"/>
      <c r="D390" s="141">
        <f>SUM(D387,D373)</f>
        <v>30</v>
      </c>
      <c r="G390" s="125"/>
    </row>
    <row r="391" spans="1:7" ht="18" x14ac:dyDescent="0.35">
      <c r="A391" s="42" t="s">
        <v>205</v>
      </c>
      <c r="B391" s="150"/>
      <c r="C391" s="151"/>
      <c r="D391" s="166">
        <f>D390/(COUNT(B377:C382,B365:C372,B384:C386)*2)</f>
        <v>0.9375</v>
      </c>
      <c r="G391" s="125"/>
    </row>
    <row r="392" spans="1:7" x14ac:dyDescent="0.3">
      <c r="A392" s="143"/>
      <c r="B392" s="122"/>
      <c r="C392" s="133"/>
      <c r="G392" s="125"/>
    </row>
    <row r="393" spans="1:7" ht="18" x14ac:dyDescent="0.35">
      <c r="A393" s="183" t="s">
        <v>8</v>
      </c>
      <c r="B393" s="183"/>
      <c r="C393" s="183"/>
      <c r="D393" s="183"/>
      <c r="E393" s="183"/>
      <c r="F393" s="199"/>
      <c r="G393" s="125"/>
    </row>
    <row r="394" spans="1:7" x14ac:dyDescent="0.3">
      <c r="A394" s="144">
        <f>B11</f>
        <v>43166</v>
      </c>
      <c r="B394" s="122"/>
      <c r="C394" s="133"/>
      <c r="D394" s="125"/>
      <c r="G394" s="125"/>
    </row>
    <row r="395" spans="1:7" x14ac:dyDescent="0.3">
      <c r="A395" s="330" t="s">
        <v>30</v>
      </c>
      <c r="B395" s="331" t="s">
        <v>31</v>
      </c>
      <c r="C395" s="331"/>
      <c r="D395" s="332" t="s">
        <v>46</v>
      </c>
      <c r="E395" s="333" t="s">
        <v>310</v>
      </c>
      <c r="F395" s="333" t="s">
        <v>360</v>
      </c>
      <c r="G395" s="125"/>
    </row>
    <row r="396" spans="1:7" x14ac:dyDescent="0.3">
      <c r="A396" s="330"/>
      <c r="B396" s="41" t="s">
        <v>34</v>
      </c>
      <c r="C396" s="41" t="s">
        <v>33</v>
      </c>
      <c r="D396" s="332"/>
      <c r="E396" s="333"/>
      <c r="F396" s="333"/>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50.25" x14ac:dyDescent="0.35">
      <c r="A422" s="259" t="s">
        <v>55</v>
      </c>
      <c r="B422" s="128">
        <v>0</v>
      </c>
      <c r="C422" s="134">
        <f>IF(B422=0, -10, IF(B422=1, -5, "0"))</f>
        <v>-10</v>
      </c>
      <c r="D422" s="93" t="s">
        <v>430</v>
      </c>
      <c r="E422" s="92"/>
      <c r="F422" s="202" t="s">
        <v>356</v>
      </c>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-2</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-0.16666666666666666</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t="s">
        <v>32</v>
      </c>
      <c r="C436" s="128"/>
      <c r="D436" s="127" t="s">
        <v>417</v>
      </c>
      <c r="E436" s="92"/>
      <c r="F436" s="202"/>
      <c r="G436" s="231"/>
    </row>
    <row r="437" spans="1:7" x14ac:dyDescent="0.3">
      <c r="A437" s="10" t="s">
        <v>391</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128">
        <v>2</v>
      </c>
      <c r="C439" s="128"/>
      <c r="D439" s="249">
        <v>1</v>
      </c>
      <c r="E439" s="250"/>
      <c r="F439" s="251"/>
      <c r="G439" s="12"/>
    </row>
    <row r="440" spans="1:7" ht="27.75" customHeight="1" x14ac:dyDescent="0.3">
      <c r="A440" s="59" t="s">
        <v>36</v>
      </c>
      <c r="B440" s="59"/>
      <c r="C440" s="59"/>
      <c r="D440" s="59">
        <f>SUM(B430:C434,B436:C439)</f>
        <v>16</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44</v>
      </c>
    </row>
    <row r="444" spans="1:7" ht="18" x14ac:dyDescent="0.35">
      <c r="A444" s="42" t="s">
        <v>206</v>
      </c>
      <c r="B444" s="150"/>
      <c r="C444" s="151"/>
      <c r="D444" s="142">
        <f>D443/(COUNT(B430:C434,B410:C416,B421:C425,B398:C405,B436:C439)*2)</f>
        <v>0.75862068965517238</v>
      </c>
      <c r="E444" s="110"/>
    </row>
    <row r="445" spans="1:7" x14ac:dyDescent="0.3">
      <c r="A445" s="1"/>
      <c r="B445" s="122"/>
      <c r="C445" s="133"/>
    </row>
    <row r="446" spans="1:7" ht="18" x14ac:dyDescent="0.35">
      <c r="A446" s="183" t="s">
        <v>112</v>
      </c>
      <c r="B446" s="183"/>
      <c r="C446" s="183"/>
      <c r="D446" s="183"/>
      <c r="E446" s="183"/>
      <c r="F446" s="199"/>
      <c r="G446" s="125"/>
    </row>
    <row r="447" spans="1:7" x14ac:dyDescent="0.3">
      <c r="A447" s="72">
        <f>B11</f>
        <v>43166</v>
      </c>
      <c r="B447" s="122"/>
      <c r="C447" s="133"/>
    </row>
    <row r="448" spans="1:7" x14ac:dyDescent="0.3">
      <c r="A448" s="330" t="s">
        <v>30</v>
      </c>
      <c r="B448" s="331" t="s">
        <v>31</v>
      </c>
      <c r="C448" s="331"/>
      <c r="D448" s="332" t="s">
        <v>46</v>
      </c>
      <c r="E448" s="333" t="s">
        <v>310</v>
      </c>
      <c r="F448" s="333" t="s">
        <v>360</v>
      </c>
      <c r="G448" s="125"/>
    </row>
    <row r="449" spans="1:6" x14ac:dyDescent="0.3">
      <c r="A449" s="330"/>
      <c r="B449" s="41" t="s">
        <v>34</v>
      </c>
      <c r="C449" s="41" t="s">
        <v>33</v>
      </c>
      <c r="D449" s="332"/>
      <c r="E449" s="333"/>
      <c r="F449" s="333"/>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t="s">
        <v>32</v>
      </c>
      <c r="C472" s="211"/>
      <c r="D472" s="114" t="s">
        <v>417</v>
      </c>
      <c r="E472" s="104"/>
      <c r="F472" s="202"/>
      <c r="G472" s="125"/>
    </row>
    <row r="473" spans="1:7" s="110" customFormat="1" x14ac:dyDescent="0.3">
      <c r="A473" s="55" t="s">
        <v>386</v>
      </c>
      <c r="B473" s="128">
        <v>2</v>
      </c>
      <c r="C473" s="211"/>
      <c r="D473" s="114"/>
      <c r="E473" s="104"/>
      <c r="F473" s="202"/>
      <c r="G473" s="125"/>
    </row>
    <row r="474" spans="1:7" s="110" customFormat="1"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128">
        <v>2</v>
      </c>
      <c r="C476" s="138"/>
      <c r="D476" s="249">
        <v>1</v>
      </c>
      <c r="E476" s="250"/>
      <c r="F476" s="251"/>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row>
    <row r="483" spans="1:7" ht="21.75" customHeight="1" x14ac:dyDescent="0.35">
      <c r="A483" s="346" t="s">
        <v>367</v>
      </c>
      <c r="B483" s="346"/>
      <c r="C483" s="346"/>
      <c r="D483" s="346"/>
      <c r="E483" s="183"/>
      <c r="F483" s="199"/>
    </row>
    <row r="484" spans="1:7" x14ac:dyDescent="0.3">
      <c r="A484" s="74">
        <f>B11</f>
        <v>43166</v>
      </c>
      <c r="B484" s="122"/>
      <c r="C484" s="133"/>
    </row>
    <row r="485" spans="1:7" x14ac:dyDescent="0.3">
      <c r="A485" s="330" t="s">
        <v>30</v>
      </c>
      <c r="B485" s="331" t="s">
        <v>31</v>
      </c>
      <c r="C485" s="331"/>
      <c r="D485" s="332" t="s">
        <v>46</v>
      </c>
      <c r="E485" s="333" t="s">
        <v>310</v>
      </c>
      <c r="F485" s="333" t="s">
        <v>360</v>
      </c>
      <c r="G485" s="125"/>
    </row>
    <row r="486" spans="1:7" x14ac:dyDescent="0.3">
      <c r="A486" s="330"/>
      <c r="B486" s="41" t="s">
        <v>34</v>
      </c>
      <c r="C486" s="41" t="s">
        <v>33</v>
      </c>
      <c r="D486" s="332"/>
      <c r="E486" s="333"/>
      <c r="F486" s="333"/>
    </row>
    <row r="487" spans="1:7" ht="18" x14ac:dyDescent="0.3">
      <c r="A487" s="192" t="s">
        <v>368</v>
      </c>
      <c r="B487" s="193"/>
      <c r="C487" s="193"/>
      <c r="D487" s="193"/>
      <c r="E487" s="193"/>
      <c r="F487" s="195"/>
    </row>
    <row r="488" spans="1:7" ht="33" x14ac:dyDescent="0.3">
      <c r="A488" s="4" t="s">
        <v>263</v>
      </c>
      <c r="B488" s="128">
        <v>1</v>
      </c>
      <c r="C488" s="128"/>
      <c r="D488" s="93" t="s">
        <v>431</v>
      </c>
      <c r="E488" s="92"/>
      <c r="F488" s="202" t="s">
        <v>356</v>
      </c>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3"/>
      <c r="E491" s="104"/>
      <c r="F491" s="202"/>
    </row>
    <row r="492" spans="1:7" x14ac:dyDescent="0.3">
      <c r="A492" s="66" t="s">
        <v>400</v>
      </c>
      <c r="B492" s="128">
        <v>2</v>
      </c>
      <c r="C492" s="129"/>
      <c r="D492" s="114"/>
      <c r="E492" s="104"/>
      <c r="F492" s="202"/>
      <c r="G492" s="125"/>
    </row>
    <row r="493" spans="1:7" x14ac:dyDescent="0.3">
      <c r="A493" s="5" t="s">
        <v>36</v>
      </c>
      <c r="B493" s="5"/>
      <c r="C493" s="5"/>
      <c r="D493" s="54">
        <f>SUM(B488:C492)</f>
        <v>9</v>
      </c>
    </row>
    <row r="494" spans="1:7" x14ac:dyDescent="0.3">
      <c r="A494" s="5" t="s">
        <v>35</v>
      </c>
      <c r="B494" s="130"/>
      <c r="C494" s="131"/>
      <c r="D494" s="132">
        <f>D493/(COUNT(B488:C492)*2)</f>
        <v>0.9</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v>2</v>
      </c>
      <c r="C498" s="211"/>
      <c r="D498" s="249">
        <v>1</v>
      </c>
      <c r="E498" s="250"/>
      <c r="F498" s="251"/>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15</v>
      </c>
    </row>
    <row r="503" spans="1:7" ht="18" x14ac:dyDescent="0.35">
      <c r="A503" s="42" t="s">
        <v>208</v>
      </c>
      <c r="B503" s="150"/>
      <c r="C503" s="151"/>
      <c r="D503" s="142">
        <f>D502/(COUNT(B496:C498,B488:C492)*2)</f>
        <v>0.9375</v>
      </c>
    </row>
    <row r="504" spans="1:7" ht="19.5" x14ac:dyDescent="0.3">
      <c r="A504" s="171"/>
      <c r="B504" s="122"/>
      <c r="C504" s="133"/>
    </row>
    <row r="505" spans="1:7" ht="18" x14ac:dyDescent="0.35">
      <c r="A505" s="183" t="s">
        <v>163</v>
      </c>
      <c r="B505" s="183"/>
      <c r="C505" s="183"/>
      <c r="D505" s="183"/>
      <c r="E505" s="183"/>
      <c r="F505" s="199"/>
    </row>
    <row r="506" spans="1:7" x14ac:dyDescent="0.3">
      <c r="A506" s="184">
        <f>B11</f>
        <v>43166</v>
      </c>
      <c r="B506" s="122"/>
      <c r="C506" s="133"/>
    </row>
    <row r="507" spans="1:7" x14ac:dyDescent="0.3">
      <c r="A507" s="330" t="s">
        <v>30</v>
      </c>
      <c r="B507" s="331" t="s">
        <v>31</v>
      </c>
      <c r="C507" s="331"/>
      <c r="D507" s="332" t="s">
        <v>46</v>
      </c>
      <c r="E507" s="333" t="s">
        <v>310</v>
      </c>
      <c r="F507" s="333" t="s">
        <v>360</v>
      </c>
      <c r="G507" s="125"/>
    </row>
    <row r="508" spans="1:7" x14ac:dyDescent="0.3">
      <c r="A508" s="330"/>
      <c r="B508" s="41" t="s">
        <v>34</v>
      </c>
      <c r="C508" s="41" t="s">
        <v>33</v>
      </c>
      <c r="D508" s="332"/>
      <c r="E508" s="333"/>
      <c r="F508" s="333"/>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128">
        <v>2</v>
      </c>
      <c r="C512" s="138"/>
      <c r="D512" s="249">
        <v>1</v>
      </c>
      <c r="E512" s="252"/>
      <c r="F512" s="253"/>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row>
    <row r="516" spans="1:7" ht="18" x14ac:dyDescent="0.35">
      <c r="A516" s="183" t="s">
        <v>138</v>
      </c>
      <c r="B516" s="183"/>
      <c r="C516" s="183"/>
      <c r="D516" s="183"/>
      <c r="E516" s="183"/>
      <c r="F516" s="199"/>
    </row>
    <row r="517" spans="1:7" x14ac:dyDescent="0.3">
      <c r="A517" s="185">
        <f>B11</f>
        <v>43166</v>
      </c>
      <c r="B517" s="122"/>
      <c r="C517" s="133"/>
    </row>
    <row r="518" spans="1:7" x14ac:dyDescent="0.3">
      <c r="A518" s="330" t="s">
        <v>30</v>
      </c>
      <c r="B518" s="331" t="s">
        <v>31</v>
      </c>
      <c r="C518" s="331"/>
      <c r="D518" s="332" t="s">
        <v>46</v>
      </c>
      <c r="E518" s="333" t="s">
        <v>310</v>
      </c>
      <c r="F518" s="333" t="s">
        <v>360</v>
      </c>
      <c r="G518" s="125"/>
    </row>
    <row r="519" spans="1:7" x14ac:dyDescent="0.3">
      <c r="A519" s="330"/>
      <c r="B519" s="41" t="s">
        <v>34</v>
      </c>
      <c r="C519" s="41" t="s">
        <v>33</v>
      </c>
      <c r="D519" s="332"/>
      <c r="E519" s="333"/>
      <c r="F519" s="333"/>
    </row>
    <row r="520" spans="1:7" x14ac:dyDescent="0.3">
      <c r="A520" s="4" t="s">
        <v>9</v>
      </c>
      <c r="B520" s="128">
        <v>2</v>
      </c>
      <c r="C520" s="128"/>
      <c r="D520" s="93"/>
      <c r="E520" s="92"/>
      <c r="F520" s="202"/>
    </row>
    <row r="521" spans="1:7" x14ac:dyDescent="0.3">
      <c r="A521" s="70" t="s">
        <v>390</v>
      </c>
      <c r="B521" s="128">
        <v>2</v>
      </c>
      <c r="C521" s="128"/>
      <c r="D521" s="93"/>
      <c r="E521" s="92"/>
      <c r="F521" s="202"/>
    </row>
    <row r="522" spans="1:7"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v>2</v>
      </c>
      <c r="C527" s="92"/>
      <c r="D527" s="93"/>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v>2</v>
      </c>
      <c r="C529" s="138"/>
      <c r="D529" s="172"/>
      <c r="E529" s="92"/>
      <c r="F529" s="202"/>
    </row>
    <row r="530" spans="1:7" s="110" customFormat="1" ht="36" customHeight="1" x14ac:dyDescent="0.3">
      <c r="A530" s="66" t="s">
        <v>394</v>
      </c>
      <c r="B530" s="128">
        <v>2</v>
      </c>
      <c r="C530" s="148" t="str">
        <f>IF(B530=0, -5, "0")</f>
        <v>0</v>
      </c>
      <c r="D530" s="114"/>
      <c r="E530" s="104"/>
      <c r="F530" s="202"/>
      <c r="G530" s="125"/>
    </row>
    <row r="531" spans="1:7" s="110" customFormat="1" ht="38.25" customHeight="1" x14ac:dyDescent="0.3">
      <c r="A531" s="222" t="s">
        <v>395</v>
      </c>
      <c r="B531" s="128" t="s">
        <v>32</v>
      </c>
      <c r="C531" s="223"/>
      <c r="D531" s="226" t="s">
        <v>432</v>
      </c>
      <c r="E531" s="104"/>
      <c r="F531" s="202"/>
      <c r="G531" s="125"/>
    </row>
    <row r="532" spans="1:7" ht="45" x14ac:dyDescent="0.3">
      <c r="A532" s="55" t="s">
        <v>249</v>
      </c>
      <c r="B532" s="128" t="s">
        <v>32</v>
      </c>
      <c r="C532" s="138"/>
      <c r="D532" s="299" t="s">
        <v>433</v>
      </c>
      <c r="E532" s="250"/>
      <c r="F532" s="251"/>
    </row>
    <row r="533" spans="1:7" x14ac:dyDescent="0.3">
      <c r="A533" s="5" t="s">
        <v>36</v>
      </c>
      <c r="B533" s="5"/>
      <c r="C533" s="5"/>
      <c r="D533" s="5">
        <f>SUM(B520:C532)</f>
        <v>22</v>
      </c>
    </row>
    <row r="534" spans="1:7" x14ac:dyDescent="0.3">
      <c r="A534" s="5" t="s">
        <v>35</v>
      </c>
      <c r="B534" s="130"/>
      <c r="C534" s="131"/>
      <c r="D534" s="132">
        <f>D533/(COUNT(B520:C532)*2)</f>
        <v>1</v>
      </c>
    </row>
    <row r="535" spans="1:7" x14ac:dyDescent="0.3">
      <c r="A535" s="143"/>
      <c r="B535" s="122"/>
      <c r="C535" s="133"/>
    </row>
    <row r="536" spans="1:7" ht="22.5" customHeight="1" x14ac:dyDescent="0.35">
      <c r="A536" s="183" t="s">
        <v>139</v>
      </c>
      <c r="B536" s="183"/>
      <c r="C536" s="183"/>
      <c r="D536" s="183"/>
      <c r="E536" s="183"/>
      <c r="F536" s="199"/>
      <c r="G536" s="125"/>
    </row>
    <row r="537" spans="1:7" x14ac:dyDescent="0.3">
      <c r="A537" s="144">
        <f>B11</f>
        <v>43166</v>
      </c>
      <c r="B537" s="122"/>
      <c r="C537" s="133"/>
      <c r="G537" s="125"/>
    </row>
    <row r="538" spans="1:7" x14ac:dyDescent="0.3">
      <c r="A538" s="330" t="s">
        <v>30</v>
      </c>
      <c r="B538" s="331" t="s">
        <v>31</v>
      </c>
      <c r="C538" s="331"/>
      <c r="D538" s="332" t="s">
        <v>46</v>
      </c>
      <c r="E538" s="333" t="s">
        <v>310</v>
      </c>
      <c r="F538" s="333" t="s">
        <v>360</v>
      </c>
      <c r="G538" s="125"/>
    </row>
    <row r="539" spans="1:7" x14ac:dyDescent="0.3">
      <c r="A539" s="330"/>
      <c r="B539" s="41" t="s">
        <v>34</v>
      </c>
      <c r="C539" s="41" t="s">
        <v>33</v>
      </c>
      <c r="D539" s="332"/>
      <c r="E539" s="333"/>
      <c r="F539" s="333"/>
      <c r="G539" s="125"/>
    </row>
    <row r="540" spans="1:7" ht="18"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128">
        <v>2</v>
      </c>
      <c r="C543" s="128"/>
      <c r="D543" s="249">
        <v>1</v>
      </c>
      <c r="E543" s="250"/>
      <c r="F543" s="251"/>
    </row>
    <row r="544" spans="1:7" x14ac:dyDescent="0.3">
      <c r="A544" s="5" t="s">
        <v>36</v>
      </c>
      <c r="B544" s="5"/>
      <c r="C544" s="173"/>
      <c r="D544" s="5">
        <f>SUM(B540:C543)</f>
        <v>8</v>
      </c>
    </row>
    <row r="545" spans="1:4" x14ac:dyDescent="0.3">
      <c r="A545" s="5" t="s">
        <v>35</v>
      </c>
      <c r="B545" s="173"/>
      <c r="C545" s="174"/>
      <c r="D545" s="132">
        <f>D544/(COUNT(B540:C543)*2)</f>
        <v>1</v>
      </c>
    </row>
    <row r="547" spans="1:4" ht="22.5" x14ac:dyDescent="0.45">
      <c r="A547" s="176" t="s">
        <v>245</v>
      </c>
      <c r="B547" s="177"/>
      <c r="C547" s="177"/>
      <c r="D547" s="294">
        <f>AVERAGE(D41,D99,D153,D200,D261,D313,D353,D386,D439,D476,D498,D512,D532,D543)</f>
        <v>0.95833333333333337</v>
      </c>
    </row>
    <row r="548" spans="1:4" ht="22.5" x14ac:dyDescent="0.45">
      <c r="A548" s="35" t="s">
        <v>45</v>
      </c>
      <c r="B548" s="179"/>
      <c r="C548" s="180"/>
      <c r="D548" s="295">
        <f>SUM(D544,D533,D513,D502,D443,D390,D357,D45,D317,D265,D157,D480,D204,D102)</f>
        <v>561</v>
      </c>
    </row>
    <row r="549" spans="1:4" ht="22.5" x14ac:dyDescent="0.45">
      <c r="A549" s="35" t="s">
        <v>209</v>
      </c>
      <c r="B549" s="179"/>
      <c r="C549" s="180"/>
      <c r="D549" s="296">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0.92269736842105265</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0 B53:B60 B65:B83 B29:B37 B95:B99 B110:B116 B121:B138 B88:B93 B149:B153 B165:B171 B143:B147 B196:B199 B212:B221 B226:B243 B176:B194 B257:B261 B273:B284 B248:B255 B309:B313 B325:B332 B289:B307 B350:B353 B365:B372 B337:B348 B377:B382 B398:B405 B410:B416 B421:B425 B384:B385 B436:B439 B451:B456 B430:B434 B472:B476 B461:B470 B496:B497 B488:B49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386 B498 B2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87" zoomScale="90" zoomScaleNormal="90" workbookViewId="0">
      <selection activeCell="F167" sqref="F1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0"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123"/>
      <c r="E2" s="247"/>
      <c r="F2" s="247"/>
      <c r="G2" s="123"/>
    </row>
    <row r="3" spans="1:7" s="12" customFormat="1" ht="24" x14ac:dyDescent="0.45">
      <c r="A3" s="11"/>
      <c r="B3" s="24">
        <v>2</v>
      </c>
      <c r="D3" s="123"/>
      <c r="E3" s="247"/>
      <c r="F3" s="247"/>
      <c r="G3" s="123"/>
    </row>
    <row r="4" spans="1:7" s="12" customFormat="1" ht="16.5" customHeight="1" x14ac:dyDescent="0.45">
      <c r="A4" s="11"/>
      <c r="B4" s="24" t="s">
        <v>32</v>
      </c>
      <c r="D4" s="300"/>
      <c r="E4" s="247"/>
      <c r="F4" s="247"/>
      <c r="G4" s="123"/>
    </row>
    <row r="5" spans="1:7" s="12" customFormat="1" ht="16.5" customHeight="1" x14ac:dyDescent="0.45">
      <c r="A5" s="11"/>
      <c r="D5" s="123"/>
      <c r="E5" s="247"/>
      <c r="F5" s="247"/>
      <c r="G5" s="123"/>
    </row>
    <row r="6" spans="1:7" s="12" customFormat="1" ht="37.5" customHeight="1" x14ac:dyDescent="0.45">
      <c r="A6" s="348" t="s">
        <v>50</v>
      </c>
      <c r="B6" s="348"/>
      <c r="C6" s="348"/>
      <c r="D6" s="348"/>
      <c r="E6" s="348"/>
      <c r="F6" s="348"/>
      <c r="G6" s="123"/>
    </row>
    <row r="7" spans="1:7" s="12" customFormat="1" ht="21.75" customHeight="1" x14ac:dyDescent="0.45">
      <c r="A7" s="325" t="str">
        <f>'A1 Exploitation'!A8:F8</f>
        <v>Houmet Souk</v>
      </c>
      <c r="B7" s="325"/>
      <c r="C7" s="325"/>
      <c r="D7" s="325"/>
      <c r="E7" s="325"/>
      <c r="F7" s="325"/>
      <c r="G7" s="123"/>
    </row>
    <row r="8" spans="1:7" s="12" customFormat="1" ht="24" x14ac:dyDescent="0.45">
      <c r="A8" s="14" t="s">
        <v>42</v>
      </c>
      <c r="B8" s="349" t="str">
        <f>'A1 Exploitation'!B9:F9</f>
        <v>Dr Hatem KARAA</v>
      </c>
      <c r="C8" s="349"/>
      <c r="D8" s="349"/>
      <c r="E8" s="349"/>
      <c r="F8" s="349"/>
      <c r="G8" s="123"/>
    </row>
    <row r="9" spans="1:7" s="12" customFormat="1" ht="24" x14ac:dyDescent="0.45">
      <c r="A9" s="15" t="s">
        <v>44</v>
      </c>
      <c r="B9" s="350" t="str">
        <f>'A1 Exploitation'!B10:F10</f>
        <v>Chefs de rayon</v>
      </c>
      <c r="C9" s="350"/>
      <c r="D9" s="350"/>
      <c r="E9" s="350"/>
      <c r="F9" s="350"/>
      <c r="G9" s="123"/>
    </row>
    <row r="10" spans="1:7" s="12" customFormat="1" ht="24" x14ac:dyDescent="0.45">
      <c r="A10" s="14" t="s">
        <v>43</v>
      </c>
      <c r="B10" s="347">
        <f>'A1 Exploitation'!B11:F11</f>
        <v>43166</v>
      </c>
      <c r="C10" s="347"/>
      <c r="D10" s="347"/>
      <c r="E10" s="347"/>
      <c r="F10" s="347"/>
      <c r="G10" s="123"/>
    </row>
    <row r="11" spans="1:7" s="12" customFormat="1" ht="24" x14ac:dyDescent="0.45">
      <c r="A11" s="14" t="s">
        <v>294</v>
      </c>
      <c r="B11" s="351">
        <f>D199</f>
        <v>0.91176470588235292</v>
      </c>
      <c r="C11" s="351"/>
      <c r="D11" s="351"/>
      <c r="E11" s="351"/>
      <c r="F11" s="351"/>
      <c r="G11" s="123"/>
    </row>
    <row r="12" spans="1:7" s="12" customFormat="1" ht="22.5" x14ac:dyDescent="0.45">
      <c r="A12" s="11"/>
      <c r="D12" s="329"/>
      <c r="E12" s="329"/>
      <c r="F12" s="329"/>
      <c r="G12" s="329"/>
    </row>
    <row r="13" spans="1:7" s="12" customFormat="1" ht="11.25" customHeight="1" x14ac:dyDescent="0.3">
      <c r="A13" s="330" t="s">
        <v>30</v>
      </c>
      <c r="B13" s="331" t="s">
        <v>31</v>
      </c>
      <c r="C13" s="331"/>
      <c r="D13" s="332" t="s">
        <v>46</v>
      </c>
      <c r="E13" s="331" t="s">
        <v>190</v>
      </c>
      <c r="F13" s="331" t="s">
        <v>191</v>
      </c>
      <c r="G13" s="110"/>
    </row>
    <row r="14" spans="1:7" s="12" customFormat="1" ht="12.75" customHeight="1" x14ac:dyDescent="0.3">
      <c r="A14" s="330"/>
      <c r="B14" s="34" t="s">
        <v>34</v>
      </c>
      <c r="C14" s="34" t="s">
        <v>33</v>
      </c>
      <c r="D14" s="332"/>
      <c r="E14" s="331"/>
      <c r="F14" s="331"/>
      <c r="G14" s="125"/>
    </row>
    <row r="15" spans="1:7" x14ac:dyDescent="0.3">
      <c r="A15" s="17"/>
      <c r="B15" s="17"/>
      <c r="C15" s="17"/>
      <c r="D15" s="23"/>
    </row>
    <row r="16" spans="1:7" ht="19.5" x14ac:dyDescent="0.4">
      <c r="A16" s="355" t="s">
        <v>0</v>
      </c>
      <c r="B16" s="356"/>
      <c r="C16" s="356"/>
      <c r="D16" s="356"/>
      <c r="E16" s="356"/>
      <c r="F16" s="356"/>
      <c r="G16" s="124" t="s">
        <v>356</v>
      </c>
    </row>
    <row r="17" spans="1:7" ht="33" x14ac:dyDescent="0.3">
      <c r="A17" s="17" t="s">
        <v>269</v>
      </c>
      <c r="B17" s="92">
        <v>1</v>
      </c>
      <c r="C17" s="92"/>
      <c r="D17" s="111" t="s">
        <v>434</v>
      </c>
      <c r="E17" s="93" t="s">
        <v>435</v>
      </c>
      <c r="F17" s="92" t="s">
        <v>356</v>
      </c>
      <c r="G17" s="124" t="s">
        <v>357</v>
      </c>
    </row>
    <row r="18" spans="1:7" x14ac:dyDescent="0.3">
      <c r="A18" s="20" t="s">
        <v>80</v>
      </c>
      <c r="B18" s="92">
        <v>2</v>
      </c>
      <c r="C18" s="92"/>
      <c r="D18" s="93"/>
      <c r="E18" s="92"/>
      <c r="F18" s="92"/>
    </row>
    <row r="19" spans="1:7" ht="33" x14ac:dyDescent="0.3">
      <c r="A19" s="17" t="s">
        <v>81</v>
      </c>
      <c r="B19" s="92">
        <v>0</v>
      </c>
      <c r="C19" s="92"/>
      <c r="D19" s="93" t="s">
        <v>436</v>
      </c>
      <c r="E19" s="93" t="s">
        <v>437</v>
      </c>
      <c r="F19" s="92" t="s">
        <v>357</v>
      </c>
    </row>
    <row r="20" spans="1:7" x14ac:dyDescent="0.3">
      <c r="A20" s="17" t="s">
        <v>151</v>
      </c>
      <c r="B20" s="92">
        <v>2</v>
      </c>
      <c r="C20" s="92"/>
      <c r="D20" s="94"/>
      <c r="E20" s="92"/>
      <c r="F20" s="92"/>
    </row>
    <row r="21" spans="1:7" x14ac:dyDescent="0.3">
      <c r="A21" s="44" t="s">
        <v>210</v>
      </c>
      <c r="B21" s="92">
        <v>2</v>
      </c>
      <c r="C21" s="92"/>
      <c r="D21" s="94"/>
      <c r="E21" s="92"/>
      <c r="F21" s="92"/>
    </row>
    <row r="22" spans="1:7" x14ac:dyDescent="0.3">
      <c r="A22" s="357" t="s">
        <v>36</v>
      </c>
      <c r="B22" s="358"/>
      <c r="C22" s="359"/>
      <c r="D22" s="292">
        <f>SUM(B17:C21)</f>
        <v>7</v>
      </c>
    </row>
    <row r="23" spans="1:7" x14ac:dyDescent="0.3">
      <c r="A23" s="352" t="s">
        <v>295</v>
      </c>
      <c r="B23" s="353"/>
      <c r="C23" s="354"/>
      <c r="D23" s="32">
        <f>D22/(COUNT(B17:C21)*2)</f>
        <v>0.7</v>
      </c>
    </row>
    <row r="24" spans="1:7" s="22" customFormat="1" x14ac:dyDescent="0.3">
      <c r="A24" s="26"/>
      <c r="B24" s="27"/>
      <c r="C24" s="27"/>
      <c r="D24" s="31"/>
      <c r="G24" s="124"/>
    </row>
    <row r="25" spans="1:7" ht="19.5" x14ac:dyDescent="0.4">
      <c r="A25" s="360" t="s">
        <v>4</v>
      </c>
      <c r="B25" s="361"/>
      <c r="C25" s="361"/>
      <c r="D25" s="361"/>
      <c r="E25" s="361"/>
      <c r="F25" s="361"/>
    </row>
    <row r="26" spans="1:7" ht="18" x14ac:dyDescent="0.35">
      <c r="A26" s="40" t="s">
        <v>97</v>
      </c>
      <c r="B26" s="92">
        <v>2</v>
      </c>
      <c r="C26" s="118" t="str">
        <f>IF(B26=0, -5, "0")</f>
        <v>0</v>
      </c>
      <c r="D26" s="93"/>
      <c r="E26" s="93"/>
      <c r="F26" s="92"/>
    </row>
    <row r="27" spans="1:7" x14ac:dyDescent="0.3">
      <c r="A27" s="17" t="s">
        <v>90</v>
      </c>
      <c r="B27" s="92">
        <v>2</v>
      </c>
      <c r="C27" s="92"/>
      <c r="D27" s="93" t="s">
        <v>438</v>
      </c>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291">
        <f>SUM(B26:C32)</f>
        <v>14</v>
      </c>
    </row>
    <row r="34" spans="1:7" x14ac:dyDescent="0.3">
      <c r="A34" s="352" t="s">
        <v>295</v>
      </c>
      <c r="B34" s="353"/>
      <c r="C34" s="354"/>
      <c r="D34" s="32">
        <f>D33/(COUNT(B26:C32)*2)</f>
        <v>1</v>
      </c>
    </row>
    <row r="35" spans="1:7" s="22" customFormat="1" x14ac:dyDescent="0.3">
      <c r="A35" s="26"/>
      <c r="B35" s="27"/>
      <c r="C35" s="27"/>
      <c r="D35" s="31"/>
      <c r="G35" s="124"/>
    </row>
    <row r="36" spans="1:7" s="22" customFormat="1" ht="19.5" x14ac:dyDescent="0.4">
      <c r="A36" s="360" t="s">
        <v>219</v>
      </c>
      <c r="B36" s="361"/>
      <c r="C36" s="361"/>
      <c r="D36" s="361"/>
      <c r="E36" s="361"/>
      <c r="F36" s="361"/>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291">
        <f>SUM(B37:C41)</f>
        <v>10</v>
      </c>
      <c r="E42" s="13"/>
      <c r="F42" s="13"/>
      <c r="G42" s="124"/>
    </row>
    <row r="43" spans="1:7" s="22" customFormat="1" x14ac:dyDescent="0.3">
      <c r="A43" s="352" t="s">
        <v>295</v>
      </c>
      <c r="B43" s="353"/>
      <c r="C43" s="354"/>
      <c r="D43" s="32">
        <f>D42/(COUNT(B37:C41)*2)</f>
        <v>1</v>
      </c>
      <c r="E43" s="13"/>
      <c r="F43" s="13"/>
      <c r="G43" s="124"/>
    </row>
    <row r="44" spans="1:7" s="22" customFormat="1" x14ac:dyDescent="0.3">
      <c r="A44" s="47"/>
      <c r="B44" s="48"/>
      <c r="C44" s="48"/>
      <c r="D44" s="301"/>
      <c r="G44" s="124"/>
    </row>
    <row r="45" spans="1:7" ht="19.5" x14ac:dyDescent="0.4">
      <c r="A45" s="362" t="s">
        <v>21</v>
      </c>
      <c r="B45" s="363"/>
      <c r="C45" s="363"/>
      <c r="D45" s="363"/>
      <c r="E45" s="363"/>
      <c r="F45" s="363"/>
    </row>
    <row r="46" spans="1:7" ht="33" x14ac:dyDescent="0.3">
      <c r="A46" s="17" t="s">
        <v>270</v>
      </c>
      <c r="B46" s="92">
        <v>0</v>
      </c>
      <c r="C46" s="92"/>
      <c r="D46" s="93" t="s">
        <v>439</v>
      </c>
      <c r="E46" s="92"/>
      <c r="F46" s="92" t="s">
        <v>356</v>
      </c>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52" t="s">
        <v>36</v>
      </c>
      <c r="B52" s="353"/>
      <c r="C52" s="354"/>
      <c r="D52" s="291">
        <f>SUM(B46:C51)</f>
        <v>10</v>
      </c>
    </row>
    <row r="53" spans="1:7" x14ac:dyDescent="0.3">
      <c r="A53" s="352" t="s">
        <v>295</v>
      </c>
      <c r="B53" s="353"/>
      <c r="C53" s="354"/>
      <c r="D53" s="32">
        <f>D52/(COUNT(B46:C51)*2)</f>
        <v>0.83333333333333337</v>
      </c>
    </row>
    <row r="54" spans="1:7" s="22" customFormat="1" x14ac:dyDescent="0.3">
      <c r="A54" s="26"/>
      <c r="B54" s="27"/>
      <c r="C54" s="27"/>
      <c r="D54" s="31"/>
      <c r="G54" s="124"/>
    </row>
    <row r="55" spans="1:7" ht="19.5" x14ac:dyDescent="0.4">
      <c r="A55" s="360" t="s">
        <v>8</v>
      </c>
      <c r="B55" s="361"/>
      <c r="C55" s="361"/>
      <c r="D55" s="361"/>
      <c r="E55" s="361"/>
      <c r="F55" s="361"/>
    </row>
    <row r="56" spans="1:7" ht="36" x14ac:dyDescent="0.35">
      <c r="A56" s="43" t="s">
        <v>176</v>
      </c>
      <c r="B56" s="92">
        <v>2</v>
      </c>
      <c r="C56" s="118" t="str">
        <f>IF(B56=0, -5, "0")</f>
        <v>0</v>
      </c>
      <c r="D56" s="96"/>
      <c r="E56" s="92"/>
      <c r="F56" s="92"/>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52" t="s">
        <v>36</v>
      </c>
      <c r="B63" s="353"/>
      <c r="C63" s="354"/>
      <c r="D63" s="291">
        <f>SUM(B56:C62)</f>
        <v>14</v>
      </c>
    </row>
    <row r="64" spans="1:7" x14ac:dyDescent="0.3">
      <c r="A64" s="352" t="s">
        <v>295</v>
      </c>
      <c r="B64" s="353"/>
      <c r="C64" s="354"/>
      <c r="D64" s="32">
        <f>D63/(COUNT(B56:C62)*2)</f>
        <v>1</v>
      </c>
    </row>
    <row r="65" spans="1:7" s="22" customFormat="1" x14ac:dyDescent="0.3">
      <c r="A65" s="26"/>
      <c r="B65" s="27"/>
      <c r="C65" s="27"/>
      <c r="D65" s="31"/>
      <c r="G65" s="124"/>
    </row>
    <row r="66" spans="1:7" ht="19.5" x14ac:dyDescent="0.4">
      <c r="A66" s="360" t="s">
        <v>130</v>
      </c>
      <c r="B66" s="361"/>
      <c r="C66" s="361"/>
      <c r="D66" s="361"/>
      <c r="E66" s="361"/>
      <c r="F66" s="361"/>
    </row>
    <row r="67" spans="1:7" ht="34.5" x14ac:dyDescent="0.4">
      <c r="A67" s="17" t="s">
        <v>271</v>
      </c>
      <c r="B67" s="98">
        <v>1</v>
      </c>
      <c r="C67" s="99"/>
      <c r="D67" s="93" t="s">
        <v>440</v>
      </c>
      <c r="E67" s="100"/>
      <c r="F67" s="92" t="s">
        <v>357</v>
      </c>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v>2</v>
      </c>
      <c r="C71" s="99"/>
      <c r="D71" s="101"/>
      <c r="E71" s="101"/>
      <c r="F71" s="92"/>
    </row>
    <row r="72" spans="1:7" ht="19.5" x14ac:dyDescent="0.4">
      <c r="A72" s="17" t="s">
        <v>289</v>
      </c>
      <c r="B72" s="98">
        <v>2</v>
      </c>
      <c r="C72" s="99"/>
      <c r="D72" s="302"/>
      <c r="E72" s="97"/>
      <c r="F72" s="92"/>
    </row>
    <row r="73" spans="1:7" ht="19.5" x14ac:dyDescent="0.4">
      <c r="A73" s="17" t="s">
        <v>94</v>
      </c>
      <c r="B73" s="98">
        <v>2</v>
      </c>
      <c r="C73" s="99"/>
      <c r="D73" s="93"/>
      <c r="E73" s="92"/>
      <c r="F73" s="92"/>
    </row>
    <row r="74" spans="1:7" x14ac:dyDescent="0.3">
      <c r="A74" s="20" t="s">
        <v>298</v>
      </c>
      <c r="B74" s="98">
        <v>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v>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2" t="s">
        <v>36</v>
      </c>
      <c r="B84" s="353"/>
      <c r="C84" s="354"/>
      <c r="D84" s="291">
        <f>SUM(B67:C83)</f>
        <v>33</v>
      </c>
    </row>
    <row r="85" spans="1:7" x14ac:dyDescent="0.3">
      <c r="A85" s="352" t="s">
        <v>295</v>
      </c>
      <c r="B85" s="353"/>
      <c r="C85" s="354"/>
      <c r="D85" s="32">
        <f>D84/(COUNT(B67:C83)*2)</f>
        <v>0.97058823529411764</v>
      </c>
    </row>
    <row r="86" spans="1:7" s="22" customFormat="1" x14ac:dyDescent="0.3">
      <c r="A86" s="26"/>
      <c r="B86" s="27"/>
      <c r="C86" s="27"/>
      <c r="D86" s="31"/>
      <c r="G86" s="124"/>
    </row>
    <row r="87" spans="1:7" ht="19.5" x14ac:dyDescent="0.4">
      <c r="A87" s="360" t="s">
        <v>211</v>
      </c>
      <c r="B87" s="361"/>
      <c r="C87" s="361"/>
      <c r="D87" s="361"/>
      <c r="E87" s="361"/>
      <c r="F87" s="361"/>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t="s">
        <v>441</v>
      </c>
      <c r="E99" s="92"/>
      <c r="F99" s="92"/>
    </row>
    <row r="100" spans="1:7" ht="18" x14ac:dyDescent="0.35">
      <c r="A100" s="45" t="s">
        <v>297</v>
      </c>
      <c r="B100" s="108">
        <v>2</v>
      </c>
      <c r="C100" s="118" t="str">
        <f>IF(B100=0, -5, "0")</f>
        <v>0</v>
      </c>
      <c r="D100" s="93" t="s">
        <v>442</v>
      </c>
      <c r="E100" s="92"/>
      <c r="F100" s="92"/>
    </row>
    <row r="101" spans="1:7" x14ac:dyDescent="0.3">
      <c r="A101" s="51" t="s">
        <v>232</v>
      </c>
      <c r="B101" s="108">
        <v>2</v>
      </c>
      <c r="C101" s="92"/>
      <c r="D101" s="93"/>
      <c r="E101" s="92"/>
      <c r="F101" s="92"/>
    </row>
    <row r="102" spans="1:7" x14ac:dyDescent="0.3">
      <c r="A102" s="352" t="s">
        <v>36</v>
      </c>
      <c r="B102" s="353"/>
      <c r="C102" s="354"/>
      <c r="D102" s="291">
        <f>SUM(B88:C101)</f>
        <v>28</v>
      </c>
    </row>
    <row r="103" spans="1:7" x14ac:dyDescent="0.3">
      <c r="A103" s="352" t="s">
        <v>295</v>
      </c>
      <c r="B103" s="353"/>
      <c r="C103" s="354"/>
      <c r="D103" s="32">
        <f>D102/(COUNT(B88:C101)*2)</f>
        <v>1</v>
      </c>
    </row>
    <row r="104" spans="1:7" s="22" customFormat="1" x14ac:dyDescent="0.3">
      <c r="A104" s="26"/>
      <c r="B104" s="27"/>
      <c r="C104" s="27"/>
      <c r="D104" s="31"/>
      <c r="G104" s="124"/>
    </row>
    <row r="105" spans="1:7" s="22" customFormat="1" x14ac:dyDescent="0.3">
      <c r="A105" s="47"/>
      <c r="B105" s="48"/>
      <c r="C105" s="48"/>
      <c r="D105" s="301"/>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t="s">
        <v>443</v>
      </c>
      <c r="E115" s="92"/>
      <c r="F115" s="92"/>
      <c r="G115" s="124"/>
    </row>
    <row r="116" spans="1:7" s="22" customFormat="1" ht="33.75" x14ac:dyDescent="0.35">
      <c r="A116" s="46" t="s">
        <v>317</v>
      </c>
      <c r="B116" s="108">
        <v>2</v>
      </c>
      <c r="C116" s="118" t="str">
        <f>IF(B116=0, -5, "0")</f>
        <v>0</v>
      </c>
      <c r="D116" s="93" t="s">
        <v>444</v>
      </c>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291">
        <f>SUM(B107:C117)</f>
        <v>22</v>
      </c>
      <c r="E118" s="13"/>
      <c r="F118" s="13"/>
      <c r="G118" s="124"/>
    </row>
    <row r="119" spans="1:7" s="22" customFormat="1" x14ac:dyDescent="0.3">
      <c r="A119" s="352" t="s">
        <v>295</v>
      </c>
      <c r="B119" s="353"/>
      <c r="C119" s="354"/>
      <c r="D119" s="32">
        <f>D118/(COUNT(B107:C117)*2)</f>
        <v>1</v>
      </c>
      <c r="E119" s="13"/>
      <c r="F119" s="13"/>
      <c r="G119" s="124"/>
    </row>
    <row r="120" spans="1:7" s="22" customFormat="1" x14ac:dyDescent="0.3">
      <c r="A120" s="26"/>
      <c r="B120" s="27"/>
      <c r="C120" s="27"/>
      <c r="D120" s="31"/>
      <c r="G120" s="124"/>
    </row>
    <row r="121" spans="1:7" ht="19.5" x14ac:dyDescent="0.4">
      <c r="A121" s="360" t="s">
        <v>185</v>
      </c>
      <c r="B121" s="361"/>
      <c r="C121" s="361"/>
      <c r="D121" s="361"/>
      <c r="E121" s="361"/>
      <c r="F121" s="361"/>
    </row>
    <row r="122" spans="1:7" ht="33" x14ac:dyDescent="0.3">
      <c r="A122" s="44" t="s">
        <v>275</v>
      </c>
      <c r="B122" s="109">
        <v>1</v>
      </c>
      <c r="C122" s="92"/>
      <c r="D122" s="111" t="s">
        <v>446</v>
      </c>
      <c r="E122" s="111"/>
      <c r="F122" s="92" t="s">
        <v>356</v>
      </c>
    </row>
    <row r="123" spans="1:7" x14ac:dyDescent="0.3">
      <c r="A123" s="44" t="s">
        <v>272</v>
      </c>
      <c r="B123" s="109">
        <v>1</v>
      </c>
      <c r="C123" s="92"/>
      <c r="D123" s="93" t="s">
        <v>490</v>
      </c>
      <c r="E123" s="93"/>
      <c r="F123" s="92" t="s">
        <v>356</v>
      </c>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t="s">
        <v>448</v>
      </c>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93" t="s">
        <v>447</v>
      </c>
      <c r="E132" s="100"/>
      <c r="F132" s="92"/>
    </row>
    <row r="133" spans="1:7" x14ac:dyDescent="0.3">
      <c r="A133" s="352" t="s">
        <v>36</v>
      </c>
      <c r="B133" s="353"/>
      <c r="C133" s="354"/>
      <c r="D133" s="291">
        <f>SUM(B122:C132)</f>
        <v>20</v>
      </c>
    </row>
    <row r="134" spans="1:7" x14ac:dyDescent="0.3">
      <c r="A134" s="352" t="s">
        <v>295</v>
      </c>
      <c r="B134" s="353"/>
      <c r="C134" s="354"/>
      <c r="D134" s="32">
        <f>D133/(COUNT(B122:C132)*2)</f>
        <v>0.90909090909090906</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26"/>
      <c r="E140" s="92"/>
      <c r="F140" s="92"/>
    </row>
    <row r="141" spans="1:7" s="22" customFormat="1" x14ac:dyDescent="0.3">
      <c r="A141" s="21" t="s">
        <v>303</v>
      </c>
      <c r="B141" s="108">
        <v>2</v>
      </c>
      <c r="C141" s="114"/>
      <c r="D141" s="11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302"/>
      <c r="E144" s="92"/>
      <c r="F144" s="92"/>
    </row>
    <row r="145" spans="1:7" ht="18" x14ac:dyDescent="0.35">
      <c r="A145" s="40" t="s">
        <v>195</v>
      </c>
      <c r="B145" s="108">
        <v>2</v>
      </c>
      <c r="C145" s="118" t="str">
        <f>IF(B145=0, -5, "0")</f>
        <v>0</v>
      </c>
      <c r="D145" s="302"/>
      <c r="E145" s="92"/>
      <c r="F145" s="92"/>
    </row>
    <row r="146" spans="1:7" x14ac:dyDescent="0.3">
      <c r="A146" s="23" t="s">
        <v>95</v>
      </c>
      <c r="B146" s="108">
        <v>2</v>
      </c>
      <c r="C146" s="93"/>
      <c r="D146" s="96"/>
      <c r="E146" s="92"/>
      <c r="F146" s="92"/>
    </row>
    <row r="147" spans="1:7" ht="49.5" x14ac:dyDescent="0.3">
      <c r="A147" s="50" t="s">
        <v>214</v>
      </c>
      <c r="B147" s="108">
        <v>1</v>
      </c>
      <c r="C147" s="93"/>
      <c r="D147" s="127" t="s">
        <v>449</v>
      </c>
      <c r="E147" s="92"/>
      <c r="F147" s="92" t="s">
        <v>357</v>
      </c>
    </row>
    <row r="148" spans="1:7" x14ac:dyDescent="0.3">
      <c r="A148" s="17" t="s">
        <v>305</v>
      </c>
      <c r="B148" s="108">
        <v>1</v>
      </c>
      <c r="C148" s="93"/>
      <c r="D148" s="127" t="s">
        <v>450</v>
      </c>
      <c r="E148" s="92"/>
      <c r="F148" s="92" t="s">
        <v>357</v>
      </c>
    </row>
    <row r="149" spans="1:7" x14ac:dyDescent="0.3">
      <c r="A149" s="352" t="s">
        <v>36</v>
      </c>
      <c r="B149" s="353"/>
      <c r="C149" s="354"/>
      <c r="D149" s="291">
        <f>SUM(B137:C148)</f>
        <v>22</v>
      </c>
    </row>
    <row r="150" spans="1:7" x14ac:dyDescent="0.3">
      <c r="A150" s="352" t="s">
        <v>295</v>
      </c>
      <c r="B150" s="353"/>
      <c r="C150" s="354"/>
      <c r="D150" s="32">
        <f>D149/(COUNT(B137:C148)*2)</f>
        <v>0.91666666666666663</v>
      </c>
    </row>
    <row r="151" spans="1:7" s="22" customFormat="1" x14ac:dyDescent="0.3">
      <c r="A151" s="26"/>
      <c r="B151" s="27"/>
      <c r="C151" s="27"/>
      <c r="D151" s="31"/>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50.25" x14ac:dyDescent="0.35">
      <c r="A157" s="40" t="s">
        <v>308</v>
      </c>
      <c r="B157" s="92">
        <v>0</v>
      </c>
      <c r="C157" s="118">
        <f>IF(B157=0, -5, "0")</f>
        <v>-5</v>
      </c>
      <c r="D157" s="93" t="s">
        <v>451</v>
      </c>
      <c r="E157" s="93" t="s">
        <v>452</v>
      </c>
      <c r="F157" s="92" t="s">
        <v>356</v>
      </c>
    </row>
    <row r="158" spans="1:7" ht="33" x14ac:dyDescent="0.3">
      <c r="A158" s="76" t="s">
        <v>196</v>
      </c>
      <c r="B158" s="92">
        <v>2</v>
      </c>
      <c r="C158" s="92"/>
      <c r="D158" s="127"/>
      <c r="E158" s="92"/>
      <c r="F158" s="92"/>
    </row>
    <row r="159" spans="1:7" x14ac:dyDescent="0.3">
      <c r="A159" s="75" t="s">
        <v>321</v>
      </c>
      <c r="B159" s="92">
        <v>2</v>
      </c>
      <c r="C159" s="92"/>
      <c r="D159" s="303"/>
      <c r="E159" s="92"/>
      <c r="F159" s="92"/>
    </row>
    <row r="160" spans="1:7" x14ac:dyDescent="0.3">
      <c r="A160" s="75" t="s">
        <v>164</v>
      </c>
      <c r="B160" s="92">
        <v>2</v>
      </c>
      <c r="C160" s="92"/>
      <c r="D160" s="303"/>
      <c r="E160" s="92"/>
      <c r="F160" s="92"/>
    </row>
    <row r="161" spans="1:7" x14ac:dyDescent="0.3">
      <c r="A161" s="352" t="s">
        <v>36</v>
      </c>
      <c r="B161" s="358"/>
      <c r="C161" s="359"/>
      <c r="D161" s="292">
        <f>SUM(B153:C160)</f>
        <v>9</v>
      </c>
    </row>
    <row r="162" spans="1:7" x14ac:dyDescent="0.3">
      <c r="A162" s="352" t="s">
        <v>295</v>
      </c>
      <c r="B162" s="353"/>
      <c r="C162" s="354"/>
      <c r="D162" s="32">
        <f>D161/(COUNT(B153:C160)*2)</f>
        <v>0.5</v>
      </c>
    </row>
    <row r="163" spans="1:7" s="22" customFormat="1" x14ac:dyDescent="0.3">
      <c r="A163" s="26"/>
      <c r="B163" s="27"/>
      <c r="C163" s="29"/>
      <c r="D163" s="304"/>
      <c r="G163" s="124"/>
    </row>
    <row r="164" spans="1:7" ht="19.5" x14ac:dyDescent="0.4">
      <c r="A164" s="360" t="s">
        <v>77</v>
      </c>
      <c r="B164" s="361"/>
      <c r="C164" s="361"/>
      <c r="D164" s="361"/>
      <c r="E164" s="361"/>
      <c r="F164" s="361"/>
    </row>
    <row r="165" spans="1:7" ht="18" x14ac:dyDescent="0.35">
      <c r="A165" s="40" t="s">
        <v>286</v>
      </c>
      <c r="B165" s="92">
        <v>2</v>
      </c>
      <c r="C165" s="118" t="str">
        <f>IF(B165=0, -5, "0")</f>
        <v>0</v>
      </c>
      <c r="D165" s="93"/>
      <c r="E165" s="92"/>
      <c r="F165" s="92"/>
    </row>
    <row r="166" spans="1:7" x14ac:dyDescent="0.3">
      <c r="A166" s="17" t="s">
        <v>287</v>
      </c>
      <c r="B166" s="92">
        <v>2</v>
      </c>
      <c r="C166" s="92"/>
      <c r="D166" s="93"/>
      <c r="E166" s="92"/>
      <c r="F166" s="92"/>
    </row>
    <row r="167" spans="1:7" ht="33" x14ac:dyDescent="0.3">
      <c r="A167" s="44" t="s">
        <v>215</v>
      </c>
      <c r="B167" s="92">
        <v>0</v>
      </c>
      <c r="C167" s="92"/>
      <c r="D167" s="93" t="s">
        <v>445</v>
      </c>
      <c r="E167" s="92"/>
      <c r="F167" s="92" t="s">
        <v>356</v>
      </c>
    </row>
    <row r="168" spans="1:7" x14ac:dyDescent="0.3">
      <c r="A168" s="17" t="s">
        <v>86</v>
      </c>
      <c r="B168" s="92">
        <v>2</v>
      </c>
      <c r="C168" s="92"/>
      <c r="D168" s="93"/>
      <c r="E168" s="93"/>
      <c r="F168" s="92"/>
    </row>
    <row r="169" spans="1:7" x14ac:dyDescent="0.3">
      <c r="A169" s="352" t="s">
        <v>36</v>
      </c>
      <c r="B169" s="353"/>
      <c r="C169" s="354"/>
      <c r="D169" s="291">
        <f>SUM(B165:C168)</f>
        <v>6</v>
      </c>
    </row>
    <row r="170" spans="1:7" x14ac:dyDescent="0.3">
      <c r="A170" s="352" t="s">
        <v>295</v>
      </c>
      <c r="B170" s="353"/>
      <c r="C170" s="354"/>
      <c r="D170" s="32">
        <f>D169/(COUNT(B165:C168)*2)</f>
        <v>0.75</v>
      </c>
    </row>
    <row r="171" spans="1:7" s="22" customFormat="1" x14ac:dyDescent="0.3">
      <c r="A171" s="26"/>
      <c r="B171" s="27"/>
      <c r="C171" s="27"/>
      <c r="D171" s="31"/>
      <c r="G171" s="124"/>
    </row>
    <row r="172" spans="1:7" ht="19.5" x14ac:dyDescent="0.4">
      <c r="A172" s="364" t="s">
        <v>17</v>
      </c>
      <c r="B172" s="365"/>
      <c r="C172" s="365"/>
      <c r="D172" s="365"/>
      <c r="E172" s="365"/>
      <c r="F172" s="365"/>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2" t="s">
        <v>36</v>
      </c>
      <c r="B177" s="353"/>
      <c r="C177" s="354"/>
      <c r="D177" s="291">
        <f>SUM(B173:C176)</f>
        <v>8</v>
      </c>
    </row>
    <row r="178" spans="1:7" x14ac:dyDescent="0.3">
      <c r="A178" s="352" t="s">
        <v>295</v>
      </c>
      <c r="B178" s="353"/>
      <c r="C178" s="354"/>
      <c r="D178" s="32">
        <f>D177/(COUNT(B173:C176)*2)</f>
        <v>1</v>
      </c>
    </row>
    <row r="179" spans="1:7" s="22" customFormat="1" x14ac:dyDescent="0.3">
      <c r="A179" s="26"/>
      <c r="B179" s="27"/>
      <c r="C179" s="27"/>
      <c r="D179" s="31"/>
      <c r="G179" s="124"/>
    </row>
    <row r="180" spans="1:7" ht="19.5" x14ac:dyDescent="0.4">
      <c r="A180" s="360" t="s">
        <v>78</v>
      </c>
      <c r="B180" s="361"/>
      <c r="C180" s="361"/>
      <c r="D180" s="361"/>
      <c r="E180" s="361"/>
      <c r="F180" s="361"/>
    </row>
    <row r="181" spans="1:7" x14ac:dyDescent="0.3">
      <c r="A181" s="44" t="s">
        <v>315</v>
      </c>
      <c r="B181" s="92">
        <v>2</v>
      </c>
      <c r="C181" s="92"/>
      <c r="D181" s="93"/>
      <c r="E181" s="93"/>
      <c r="F181" s="92"/>
    </row>
    <row r="182" spans="1:7" x14ac:dyDescent="0.3">
      <c r="A182" s="52" t="s">
        <v>220</v>
      </c>
      <c r="B182" s="92">
        <v>2</v>
      </c>
      <c r="C182" s="92"/>
      <c r="D182" s="93"/>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2" t="s">
        <v>36</v>
      </c>
      <c r="B186" s="353"/>
      <c r="C186" s="354"/>
      <c r="D186" s="291">
        <f>SUM(B181:C185)</f>
        <v>10</v>
      </c>
    </row>
    <row r="187" spans="1:7" x14ac:dyDescent="0.3">
      <c r="A187" s="352" t="s">
        <v>295</v>
      </c>
      <c r="B187" s="353"/>
      <c r="C187" s="354"/>
      <c r="D187" s="32">
        <f>D186/(COUNT(B181:C185)*2)</f>
        <v>1</v>
      </c>
    </row>
    <row r="188" spans="1:7" s="22" customFormat="1" x14ac:dyDescent="0.3">
      <c r="A188" s="26"/>
      <c r="B188" s="27"/>
      <c r="C188" s="27"/>
      <c r="D188" s="31"/>
      <c r="G188" s="124"/>
    </row>
    <row r="189" spans="1:7" ht="19.5" x14ac:dyDescent="0.4">
      <c r="A189" s="360" t="s">
        <v>216</v>
      </c>
      <c r="B189" s="361"/>
      <c r="C189" s="361"/>
      <c r="D189" s="361"/>
      <c r="E189" s="361"/>
      <c r="F189" s="361"/>
    </row>
    <row r="190" spans="1:7" x14ac:dyDescent="0.3">
      <c r="A190" s="44" t="s">
        <v>371</v>
      </c>
      <c r="B190" s="92">
        <v>2</v>
      </c>
      <c r="C190" s="92"/>
      <c r="D190" s="93"/>
      <c r="E190" s="92"/>
      <c r="F190" s="92"/>
      <c r="G190" s="13"/>
    </row>
    <row r="191" spans="1:7" ht="18" x14ac:dyDescent="0.35">
      <c r="A191" s="271" t="s">
        <v>316</v>
      </c>
      <c r="B191" s="92" t="s">
        <v>32</v>
      </c>
      <c r="C191" s="118" t="str">
        <f>IF(B191=0, -5, "0")</f>
        <v>0</v>
      </c>
      <c r="D191" s="93"/>
      <c r="E191" s="92"/>
      <c r="F191" s="92"/>
    </row>
    <row r="192" spans="1:7" x14ac:dyDescent="0.3">
      <c r="A192" s="20" t="s">
        <v>311</v>
      </c>
      <c r="B192" s="92">
        <v>2</v>
      </c>
      <c r="C192" s="92"/>
      <c r="D192" s="93"/>
      <c r="E192" s="92"/>
      <c r="F192" s="92"/>
    </row>
    <row r="193" spans="1:6" x14ac:dyDescent="0.3">
      <c r="A193" s="53" t="s">
        <v>189</v>
      </c>
      <c r="B193" s="92" t="s">
        <v>32</v>
      </c>
      <c r="C193" s="92"/>
      <c r="D193" s="93"/>
      <c r="E193" s="92"/>
      <c r="F193" s="92"/>
    </row>
    <row r="194" spans="1:6" x14ac:dyDescent="0.3">
      <c r="A194" s="352" t="s">
        <v>36</v>
      </c>
      <c r="B194" s="353"/>
      <c r="C194" s="354"/>
      <c r="D194" s="54">
        <f>SUM(B190:C193)</f>
        <v>4</v>
      </c>
    </row>
    <row r="195" spans="1:6" x14ac:dyDescent="0.3">
      <c r="A195" s="352" t="s">
        <v>295</v>
      </c>
      <c r="B195" s="353"/>
      <c r="C195" s="354"/>
      <c r="D195" s="32">
        <f>D194/(COUNT(B190:C193)*2)</f>
        <v>1</v>
      </c>
    </row>
    <row r="197" spans="1:6" ht="18" x14ac:dyDescent="0.35">
      <c r="A197" s="64" t="s">
        <v>246</v>
      </c>
      <c r="B197" s="63"/>
      <c r="C197" s="63"/>
      <c r="D197" s="305">
        <v>0.6</v>
      </c>
      <c r="E197" s="284"/>
      <c r="F197" s="285"/>
    </row>
    <row r="198" spans="1:6" ht="22.5" x14ac:dyDescent="0.3">
      <c r="A198" s="35" t="s">
        <v>322</v>
      </c>
      <c r="B198" s="36"/>
      <c r="C198" s="37"/>
      <c r="D198" s="306">
        <f>SUM(D194,D186,D177,D169,D161,D63,D52,D33,D22,D118,D149,D133,D102,D84,D42)</f>
        <v>217</v>
      </c>
    </row>
    <row r="199" spans="1:6" ht="22.5" x14ac:dyDescent="0.3">
      <c r="A199" s="35" t="s">
        <v>323</v>
      </c>
      <c r="B199" s="36"/>
      <c r="C199" s="37"/>
      <c r="D199" s="307">
        <f>D198/(COUNT(B190:C193,B181:C185,B173:C176,B165:C168,B153:C160,B56:C62,B46:C51,B26:C32,B17:C21,B107:C117,B137:C148,B122:C132,B88:C101,B67:C83,B37:C41)*2)</f>
        <v>0.91176470588235292</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18" zoomScaleNormal="100" zoomScaleSheetLayoutView="80" workbookViewId="0">
      <selection activeCell="F518" sqref="F518:F51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72"/>
      <c r="E2" s="257"/>
      <c r="F2" s="197"/>
      <c r="G2" s="123"/>
    </row>
    <row r="3" spans="1:7" ht="24" x14ac:dyDescent="0.45">
      <c r="C3" s="24">
        <v>2</v>
      </c>
      <c r="D3" s="272"/>
      <c r="E3" s="257"/>
      <c r="F3" s="197"/>
      <c r="G3" s="123"/>
    </row>
    <row r="4" spans="1:7" ht="24" x14ac:dyDescent="0.45">
      <c r="C4" s="24" t="s">
        <v>32</v>
      </c>
      <c r="D4" s="272"/>
      <c r="E4" s="257"/>
      <c r="F4" s="197"/>
      <c r="G4" s="123"/>
    </row>
    <row r="5" spans="1:7" ht="24" x14ac:dyDescent="0.45">
      <c r="D5" s="272"/>
      <c r="E5" s="257"/>
      <c r="F5" s="197"/>
      <c r="G5" s="123"/>
    </row>
    <row r="6" spans="1:7" ht="24" x14ac:dyDescent="0.45">
      <c r="D6" s="272"/>
      <c r="E6" s="257"/>
      <c r="F6" s="197"/>
      <c r="G6" s="123"/>
    </row>
    <row r="7" spans="1:7" ht="24.75" x14ac:dyDescent="0.45">
      <c r="A7" s="324" t="s">
        <v>179</v>
      </c>
      <c r="B7" s="324"/>
      <c r="C7" s="324"/>
      <c r="D7" s="324"/>
      <c r="E7" s="324"/>
      <c r="F7" s="324"/>
      <c r="G7" s="123"/>
    </row>
    <row r="8" spans="1:7" ht="29.25" x14ac:dyDescent="0.45">
      <c r="A8" s="325" t="str">
        <f>'Page de garde'!D18</f>
        <v>Houmet Souk</v>
      </c>
      <c r="B8" s="325"/>
      <c r="C8" s="325"/>
      <c r="D8" s="325"/>
      <c r="E8" s="325"/>
      <c r="F8" s="325"/>
      <c r="G8" s="123"/>
    </row>
    <row r="9" spans="1:7" ht="24" x14ac:dyDescent="0.45">
      <c r="A9" s="14" t="s">
        <v>42</v>
      </c>
      <c r="B9" s="326" t="s">
        <v>453</v>
      </c>
      <c r="C9" s="326"/>
      <c r="D9" s="326"/>
      <c r="E9" s="326"/>
      <c r="F9" s="326"/>
      <c r="G9" s="123"/>
    </row>
    <row r="10" spans="1:7" ht="24" x14ac:dyDescent="0.45">
      <c r="A10" s="15" t="s">
        <v>44</v>
      </c>
      <c r="B10" s="327" t="s">
        <v>454</v>
      </c>
      <c r="C10" s="327"/>
      <c r="D10" s="327"/>
      <c r="E10" s="327"/>
      <c r="F10" s="327"/>
      <c r="G10" s="123"/>
    </row>
    <row r="11" spans="1:7" ht="24" x14ac:dyDescent="0.45">
      <c r="A11" s="14" t="s">
        <v>43</v>
      </c>
      <c r="B11" s="322">
        <v>43277</v>
      </c>
      <c r="C11" s="322"/>
      <c r="D11" s="322"/>
      <c r="E11" s="322"/>
      <c r="F11" s="322"/>
      <c r="G11" s="123"/>
    </row>
    <row r="12" spans="1:7" ht="24" x14ac:dyDescent="0.45">
      <c r="A12" s="14" t="s">
        <v>239</v>
      </c>
      <c r="B12" s="328">
        <f>D549</f>
        <v>0.92715231788079466</v>
      </c>
      <c r="C12" s="328"/>
      <c r="D12" s="328"/>
      <c r="E12" s="328"/>
      <c r="F12" s="328"/>
      <c r="G12" s="123"/>
    </row>
    <row r="13" spans="1:7" ht="22.5" x14ac:dyDescent="0.45">
      <c r="D13" s="329"/>
      <c r="E13" s="329"/>
      <c r="F13" s="329"/>
      <c r="G13" s="32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43277</v>
      </c>
      <c r="B16" s="186"/>
      <c r="C16" s="186"/>
      <c r="D16" s="186"/>
      <c r="E16" s="186"/>
      <c r="F16" s="200"/>
    </row>
    <row r="17" spans="1:8" ht="16.5" customHeight="1" x14ac:dyDescent="0.3">
      <c r="A17" s="330" t="s">
        <v>30</v>
      </c>
      <c r="B17" s="331" t="s">
        <v>31</v>
      </c>
      <c r="C17" s="331"/>
      <c r="D17" s="331" t="s">
        <v>46</v>
      </c>
      <c r="E17" s="333" t="s">
        <v>310</v>
      </c>
      <c r="F17" s="333" t="s">
        <v>358</v>
      </c>
    </row>
    <row r="18" spans="1:8" ht="16.5" customHeight="1" x14ac:dyDescent="0.3">
      <c r="A18" s="330"/>
      <c r="B18" s="41" t="s">
        <v>34</v>
      </c>
      <c r="C18" s="41" t="s">
        <v>33</v>
      </c>
      <c r="D18" s="331"/>
      <c r="E18" s="333"/>
      <c r="F18" s="333"/>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v>1</v>
      </c>
      <c r="C39" s="128"/>
      <c r="D39" s="93" t="s">
        <v>483</v>
      </c>
      <c r="E39" s="92"/>
      <c r="F39" s="202" t="s">
        <v>356</v>
      </c>
    </row>
    <row r="40" spans="1:7" ht="30.75" customHeight="1" x14ac:dyDescent="0.3">
      <c r="A40" s="70" t="s">
        <v>381</v>
      </c>
      <c r="B40" s="128">
        <v>2</v>
      </c>
      <c r="C40" s="128"/>
      <c r="D40" s="93"/>
      <c r="E40" s="92"/>
      <c r="F40" s="202"/>
    </row>
    <row r="41" spans="1:7" ht="45" x14ac:dyDescent="0.3">
      <c r="A41" s="4" t="s">
        <v>249</v>
      </c>
      <c r="B41" s="278">
        <f>IF(D41=1, 2, IF(AND(D41&lt;1,D41&gt;0), 1, "0"))</f>
        <v>2</v>
      </c>
      <c r="C41" s="128"/>
      <c r="D41" s="279">
        <f>IFERROR(E41/F41,"N.A")</f>
        <v>1</v>
      </c>
      <c r="E41" s="280">
        <f>COUNTIF('A1 Exploitation'!F21:F40,"ok")</f>
        <v>2</v>
      </c>
      <c r="F41" s="281">
        <f>COUNTA('A1 Exploitation'!F21:F40)</f>
        <v>2</v>
      </c>
    </row>
    <row r="42" spans="1:7" x14ac:dyDescent="0.3">
      <c r="A42" s="59" t="s">
        <v>36</v>
      </c>
      <c r="B42" s="59"/>
      <c r="C42" s="59"/>
      <c r="D42" s="59">
        <f>SUM(B29:C37,B39:C41)</f>
        <v>23</v>
      </c>
    </row>
    <row r="43" spans="1:7" x14ac:dyDescent="0.3">
      <c r="A43" s="5" t="s">
        <v>35</v>
      </c>
      <c r="B43" s="130"/>
      <c r="C43" s="131"/>
      <c r="D43" s="132">
        <f>D42/(COUNT(B29:C37,B39:C41)*2)</f>
        <v>0.95833333333333337</v>
      </c>
    </row>
    <row r="44" spans="1:7" x14ac:dyDescent="0.3">
      <c r="A44" s="2"/>
      <c r="B44" s="133"/>
      <c r="C44" s="133"/>
      <c r="D44" s="133"/>
    </row>
    <row r="45" spans="1:7" ht="18" x14ac:dyDescent="0.35">
      <c r="A45" s="42" t="s">
        <v>38</v>
      </c>
      <c r="B45" s="139"/>
      <c r="C45" s="140"/>
      <c r="D45" s="141">
        <f>SUM(D42,D25)</f>
        <v>29</v>
      </c>
    </row>
    <row r="46" spans="1:7" ht="18" x14ac:dyDescent="0.35">
      <c r="A46" s="42" t="s">
        <v>198</v>
      </c>
      <c r="B46" s="139"/>
      <c r="C46" s="140"/>
      <c r="D46" s="142">
        <f>D45/(COUNT(B29:C37,B21:C24,B39:C41)*2)</f>
        <v>0.96666666666666667</v>
      </c>
    </row>
    <row r="47" spans="1:7" x14ac:dyDescent="0.3">
      <c r="A47" s="143"/>
      <c r="B47" s="122"/>
      <c r="C47" s="133"/>
      <c r="D47" s="122"/>
    </row>
    <row r="48" spans="1:7" ht="18" x14ac:dyDescent="0.35">
      <c r="A48" s="183" t="s">
        <v>124</v>
      </c>
      <c r="B48" s="183"/>
      <c r="C48" s="183"/>
      <c r="D48" s="183"/>
      <c r="E48" s="183"/>
      <c r="F48" s="199"/>
    </row>
    <row r="49" spans="1:7" x14ac:dyDescent="0.3">
      <c r="A49" s="144">
        <f>B11</f>
        <v>43277</v>
      </c>
      <c r="B49" s="122"/>
      <c r="C49" s="133"/>
      <c r="D49" s="122"/>
    </row>
    <row r="50" spans="1:7" x14ac:dyDescent="0.3">
      <c r="A50" s="330" t="s">
        <v>30</v>
      </c>
      <c r="B50" s="331" t="s">
        <v>31</v>
      </c>
      <c r="C50" s="331"/>
      <c r="D50" s="331" t="s">
        <v>46</v>
      </c>
      <c r="E50" s="333" t="s">
        <v>310</v>
      </c>
      <c r="F50" s="333" t="s">
        <v>360</v>
      </c>
      <c r="G50" s="125"/>
    </row>
    <row r="51" spans="1:7" x14ac:dyDescent="0.3">
      <c r="A51" s="330"/>
      <c r="B51" s="41" t="s">
        <v>34</v>
      </c>
      <c r="C51" s="41" t="s">
        <v>33</v>
      </c>
      <c r="D51" s="331"/>
      <c r="E51" s="333"/>
      <c r="F51" s="333"/>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14</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v>2</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ht="49.5" x14ac:dyDescent="0.3">
      <c r="A74" s="207" t="s">
        <v>393</v>
      </c>
      <c r="B74" s="128">
        <v>0</v>
      </c>
      <c r="C74" s="148">
        <f>IF(B74=0, -5, "0")</f>
        <v>-5</v>
      </c>
      <c r="D74" s="298" t="s">
        <v>495</v>
      </c>
      <c r="E74" s="114" t="s">
        <v>482</v>
      </c>
      <c r="F74" s="202" t="s">
        <v>356</v>
      </c>
      <c r="G74" s="212"/>
    </row>
    <row r="75" spans="1:7" s="110" customFormat="1" ht="47.25" customHeight="1" x14ac:dyDescent="0.3">
      <c r="A75" s="70" t="s">
        <v>251</v>
      </c>
      <c r="B75" s="128">
        <v>0</v>
      </c>
      <c r="C75" s="129"/>
      <c r="D75" s="149" t="s">
        <v>479</v>
      </c>
      <c r="E75" s="114" t="s">
        <v>496</v>
      </c>
      <c r="F75" s="202" t="s">
        <v>356</v>
      </c>
      <c r="G75" s="212"/>
    </row>
    <row r="76" spans="1:7" s="110" customFormat="1" ht="82.5" x14ac:dyDescent="0.3">
      <c r="A76" s="70" t="s">
        <v>156</v>
      </c>
      <c r="B76" s="128">
        <v>1</v>
      </c>
      <c r="C76" s="129"/>
      <c r="D76" s="136" t="s">
        <v>497</v>
      </c>
      <c r="E76" s="104"/>
      <c r="F76" s="202" t="s">
        <v>356</v>
      </c>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24</v>
      </c>
    </row>
    <row r="85" spans="1:7" x14ac:dyDescent="0.3">
      <c r="A85" s="5" t="s">
        <v>35</v>
      </c>
      <c r="B85" s="130"/>
      <c r="C85" s="131"/>
      <c r="D85" s="132">
        <f>D84/(COUNT(B65:C83)*2)</f>
        <v>0.66666666666666663</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30"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498</v>
      </c>
      <c r="B96" s="128">
        <v>2</v>
      </c>
      <c r="C96" s="211"/>
      <c r="D96" s="221"/>
      <c r="E96" s="104"/>
      <c r="F96" s="202"/>
      <c r="G96" s="125"/>
    </row>
    <row r="97" spans="1:7" s="110" customFormat="1" ht="31.5" customHeight="1" x14ac:dyDescent="0.3">
      <c r="A97" s="217" t="s">
        <v>499</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t="s">
        <v>32</v>
      </c>
      <c r="C99" s="211"/>
      <c r="D99" s="279" t="str">
        <f>IFERROR(E99/F99,"N.A")</f>
        <v>N.A</v>
      </c>
      <c r="E99" s="280">
        <f>COUNTIF('A1 Exploitation'!F53:F98,"ok")</f>
        <v>0</v>
      </c>
      <c r="F99" s="281">
        <f>COUNTA('A1 Exploitation'!F53:F98)</f>
        <v>0</v>
      </c>
      <c r="G99" s="125"/>
    </row>
    <row r="100" spans="1:7" x14ac:dyDescent="0.3">
      <c r="A100" s="5" t="s">
        <v>36</v>
      </c>
      <c r="B100" s="5"/>
      <c r="C100" s="5"/>
      <c r="D100" s="5">
        <f>SUM(B88:C93,B95:C99)</f>
        <v>20</v>
      </c>
    </row>
    <row r="101" spans="1:7" x14ac:dyDescent="0.3">
      <c r="A101" s="5" t="s">
        <v>35</v>
      </c>
      <c r="B101" s="130"/>
      <c r="C101" s="131"/>
      <c r="D101" s="132">
        <f>D100/(COUNT(B88:C93,B95:C99)*2)</f>
        <v>1</v>
      </c>
    </row>
    <row r="102" spans="1:7" ht="18" x14ac:dyDescent="0.35">
      <c r="A102" s="42" t="s">
        <v>61</v>
      </c>
      <c r="B102" s="150"/>
      <c r="C102" s="151"/>
      <c r="D102" s="141">
        <f>SUM(D84,D100,D61)</f>
        <v>58</v>
      </c>
    </row>
    <row r="103" spans="1:7" ht="18" x14ac:dyDescent="0.35">
      <c r="A103" s="42" t="s">
        <v>199</v>
      </c>
      <c r="B103" s="150"/>
      <c r="C103" s="151"/>
      <c r="D103" s="142">
        <f>D102/(COUNT(B88:C93,B53:C60,B65:C83,B95:C99)*2)</f>
        <v>0.82857142857142863</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43277</v>
      </c>
      <c r="B106" s="122"/>
      <c r="C106" s="133"/>
      <c r="D106" s="122"/>
    </row>
    <row r="107" spans="1:7" x14ac:dyDescent="0.3">
      <c r="A107" s="330" t="s">
        <v>30</v>
      </c>
      <c r="B107" s="331" t="s">
        <v>31</v>
      </c>
      <c r="C107" s="331"/>
      <c r="D107" s="331" t="s">
        <v>46</v>
      </c>
      <c r="E107" s="333" t="s">
        <v>310</v>
      </c>
      <c r="F107" s="333" t="s">
        <v>360</v>
      </c>
    </row>
    <row r="108" spans="1:7" x14ac:dyDescent="0.3">
      <c r="A108" s="330"/>
      <c r="B108" s="41" t="s">
        <v>34</v>
      </c>
      <c r="C108" s="41" t="s">
        <v>33</v>
      </c>
      <c r="D108" s="331"/>
      <c r="E108" s="333"/>
      <c r="F108" s="333"/>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30"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D119" s="122"/>
      <c r="E119" s="196"/>
    </row>
    <row r="120" spans="1:6" ht="18" x14ac:dyDescent="0.3">
      <c r="A120" s="192" t="s">
        <v>120</v>
      </c>
      <c r="B120" s="277"/>
      <c r="C120" s="193"/>
      <c r="D120" s="193"/>
      <c r="E120" s="193"/>
      <c r="F120" s="195"/>
    </row>
    <row r="121" spans="1:6" ht="33" x14ac:dyDescent="0.3">
      <c r="A121" s="4" t="s">
        <v>252</v>
      </c>
      <c r="B121" s="128">
        <v>1</v>
      </c>
      <c r="C121" s="128"/>
      <c r="D121" s="111" t="s">
        <v>455</v>
      </c>
      <c r="E121" s="111"/>
      <c r="F121" s="202" t="s">
        <v>356</v>
      </c>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500</v>
      </c>
      <c r="B129" s="128">
        <v>2</v>
      </c>
      <c r="C129" s="211"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ht="126.75" customHeight="1" x14ac:dyDescent="0.3">
      <c r="A132" s="208" t="s">
        <v>157</v>
      </c>
      <c r="B132" s="128">
        <v>0</v>
      </c>
      <c r="C132" s="148">
        <f>IF(B132=0, -5, "0")</f>
        <v>-5</v>
      </c>
      <c r="D132" s="298" t="s">
        <v>457</v>
      </c>
      <c r="E132" s="93" t="s">
        <v>501</v>
      </c>
      <c r="F132" s="202" t="s">
        <v>356</v>
      </c>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28</v>
      </c>
    </row>
    <row r="140" spans="1:7" x14ac:dyDescent="0.3">
      <c r="A140" s="5" t="s">
        <v>35</v>
      </c>
      <c r="B140" s="130"/>
      <c r="C140" s="131"/>
      <c r="D140" s="132">
        <f>D139/(COUNT(B121:C138)*2)</f>
        <v>0.73684210526315785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498</v>
      </c>
      <c r="B150" s="128">
        <v>2</v>
      </c>
      <c r="C150" s="223"/>
      <c r="D150" s="114"/>
      <c r="E150" s="114"/>
      <c r="F150" s="202"/>
      <c r="G150" s="125"/>
    </row>
    <row r="151" spans="1:7" s="110" customFormat="1" ht="30" x14ac:dyDescent="0.3">
      <c r="A151" s="217" t="s">
        <v>499</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2</v>
      </c>
      <c r="C153" s="138"/>
      <c r="D153" s="279">
        <f>IFERROR(E153/F153,"N.A")</f>
        <v>1</v>
      </c>
      <c r="E153" s="280">
        <f>COUNTIF('A1 Exploitation'!F110:F152,"ok")</f>
        <v>2</v>
      </c>
      <c r="F153" s="281">
        <f>COUNTA('A1 Exploitation'!F110:F152)</f>
        <v>2</v>
      </c>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62</v>
      </c>
    </row>
    <row r="158" spans="1:7" ht="18" x14ac:dyDescent="0.35">
      <c r="A158" s="42" t="s">
        <v>200</v>
      </c>
      <c r="B158" s="150"/>
      <c r="C158" s="151"/>
      <c r="D158" s="142">
        <f>D157/(COUNT(B143:C147,B110:C116,B121:C138,B149:C153)*2)</f>
        <v>0.86111111111111116</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43277</v>
      </c>
      <c r="B161" s="122"/>
      <c r="C161" s="133"/>
      <c r="D161" s="125"/>
    </row>
    <row r="162" spans="1:7" x14ac:dyDescent="0.3">
      <c r="A162" s="330" t="s">
        <v>30</v>
      </c>
      <c r="B162" s="331" t="s">
        <v>31</v>
      </c>
      <c r="C162" s="331"/>
      <c r="D162" s="331" t="s">
        <v>46</v>
      </c>
      <c r="E162" s="333" t="s">
        <v>310</v>
      </c>
      <c r="F162" s="333" t="s">
        <v>360</v>
      </c>
      <c r="G162" s="125"/>
    </row>
    <row r="163" spans="1:7" x14ac:dyDescent="0.3">
      <c r="A163" s="330"/>
      <c r="B163" s="41" t="s">
        <v>34</v>
      </c>
      <c r="C163" s="41" t="s">
        <v>33</v>
      </c>
      <c r="D163" s="331"/>
      <c r="E163" s="333"/>
      <c r="F163" s="333"/>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49.5" x14ac:dyDescent="0.3">
      <c r="A169" s="7" t="s">
        <v>171</v>
      </c>
      <c r="B169" s="128">
        <v>1</v>
      </c>
      <c r="C169" s="128"/>
      <c r="D169" s="93" t="s">
        <v>461</v>
      </c>
      <c r="E169" s="92"/>
      <c r="F169" s="202" t="s">
        <v>356</v>
      </c>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13</v>
      </c>
    </row>
    <row r="173" spans="1:7" x14ac:dyDescent="0.3">
      <c r="A173" s="5" t="s">
        <v>35</v>
      </c>
      <c r="B173" s="130"/>
      <c r="C173" s="131"/>
      <c r="D173" s="132">
        <f>D172/(COUNT(B165:C171)*2)</f>
        <v>0.9285714285714286</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47.25" customHeight="1" x14ac:dyDescent="0.35">
      <c r="A186" s="264" t="s">
        <v>186</v>
      </c>
      <c r="B186" s="128">
        <v>2</v>
      </c>
      <c r="C186" s="134" t="str">
        <f>IF(B186=0, -10, "0")</f>
        <v>0</v>
      </c>
      <c r="D186" s="240"/>
      <c r="E186" s="92"/>
      <c r="F186" s="202"/>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1</v>
      </c>
      <c r="C189" s="128"/>
      <c r="D189" s="114" t="s">
        <v>462</v>
      </c>
      <c r="E189" s="67"/>
      <c r="F189" s="202" t="s">
        <v>356</v>
      </c>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61.5" customHeight="1" x14ac:dyDescent="0.3">
      <c r="A194" s="262" t="s">
        <v>388</v>
      </c>
      <c r="B194" s="128">
        <v>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498</v>
      </c>
      <c r="B197" s="128">
        <v>2</v>
      </c>
      <c r="C197" s="129"/>
      <c r="D197" s="114"/>
      <c r="E197" s="104"/>
      <c r="F197" s="202"/>
      <c r="G197" s="125"/>
    </row>
    <row r="198" spans="1:7" s="110" customFormat="1" ht="33" customHeight="1" x14ac:dyDescent="0.3">
      <c r="A198" s="10" t="s">
        <v>499</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"0"))</f>
        <v>2</v>
      </c>
      <c r="C200" s="128"/>
      <c r="D200" s="279">
        <f>IFERROR(E200/F200,"N.A")</f>
        <v>1</v>
      </c>
      <c r="E200" s="280">
        <f>COUNTIF('A1 Exploitation'!F165:F199,"ok")</f>
        <v>1</v>
      </c>
      <c r="F200" s="281">
        <f>COUNTA('A1 Exploitation'!F165:F199)</f>
        <v>1</v>
      </c>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60</v>
      </c>
    </row>
    <row r="205" spans="1:7" ht="18" x14ac:dyDescent="0.35">
      <c r="A205" s="42" t="s">
        <v>201</v>
      </c>
      <c r="B205" s="150"/>
      <c r="C205" s="151"/>
      <c r="D205" s="142">
        <f>D204/(COUNT(B165:C171,B176:C194,B196:C200)*2)</f>
        <v>0.967741935483871</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43277</v>
      </c>
      <c r="B208" s="122"/>
      <c r="C208" s="133"/>
      <c r="D208" s="122"/>
    </row>
    <row r="209" spans="1:7" x14ac:dyDescent="0.3">
      <c r="A209" s="330" t="s">
        <v>30</v>
      </c>
      <c r="B209" s="331" t="s">
        <v>31</v>
      </c>
      <c r="C209" s="331"/>
      <c r="D209" s="331" t="s">
        <v>46</v>
      </c>
      <c r="E209" s="333" t="s">
        <v>310</v>
      </c>
      <c r="F209" s="333" t="s">
        <v>360</v>
      </c>
      <c r="G209" s="125"/>
    </row>
    <row r="210" spans="1:7" x14ac:dyDescent="0.3">
      <c r="A210" s="330"/>
      <c r="B210" s="41" t="s">
        <v>34</v>
      </c>
      <c r="C210" s="41" t="s">
        <v>33</v>
      </c>
      <c r="D210" s="331"/>
      <c r="E210" s="333"/>
      <c r="F210" s="333"/>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128.25" customHeight="1" x14ac:dyDescent="0.3">
      <c r="A227" s="206" t="s">
        <v>314</v>
      </c>
      <c r="B227" s="128">
        <v>1</v>
      </c>
      <c r="C227" s="148" t="str">
        <f>IF(B227=0, -5, "0")</f>
        <v>0</v>
      </c>
      <c r="D227" s="93" t="s">
        <v>466</v>
      </c>
      <c r="E227" s="92"/>
      <c r="F227" s="202" t="s">
        <v>356</v>
      </c>
      <c r="G227" s="125"/>
    </row>
    <row r="228" spans="1:7" ht="45.75" customHeight="1" x14ac:dyDescent="0.3">
      <c r="A228" s="4" t="s">
        <v>173</v>
      </c>
      <c r="B228" s="128">
        <v>1</v>
      </c>
      <c r="C228" s="134"/>
      <c r="D228" s="111" t="s">
        <v>465</v>
      </c>
      <c r="E228" s="92"/>
      <c r="F228" s="202" t="s">
        <v>356</v>
      </c>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ht="49.5" x14ac:dyDescent="0.3">
      <c r="A233" s="70" t="s">
        <v>251</v>
      </c>
      <c r="B233" s="128">
        <v>0</v>
      </c>
      <c r="C233" s="128"/>
      <c r="D233" s="155" t="s">
        <v>502</v>
      </c>
      <c r="E233" s="93" t="s">
        <v>464</v>
      </c>
      <c r="F233" s="202" t="s">
        <v>356</v>
      </c>
    </row>
    <row r="234" spans="1:7" x14ac:dyDescent="0.3">
      <c r="A234" s="4" t="s">
        <v>170</v>
      </c>
      <c r="B234" s="128">
        <v>2</v>
      </c>
      <c r="C234" s="128"/>
      <c r="D234" s="93"/>
      <c r="E234" s="92"/>
      <c r="F234" s="202"/>
    </row>
    <row r="235" spans="1:7" ht="30"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ht="99" x14ac:dyDescent="0.3">
      <c r="A238" s="207" t="s">
        <v>66</v>
      </c>
      <c r="B238" s="128">
        <v>0</v>
      </c>
      <c r="C238" s="148">
        <f>IF(B238=0, -5, "0")</f>
        <v>-5</v>
      </c>
      <c r="D238" s="297" t="s">
        <v>503</v>
      </c>
      <c r="E238" s="93" t="s">
        <v>467</v>
      </c>
      <c r="F238" s="202" t="s">
        <v>357</v>
      </c>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25</v>
      </c>
    </row>
    <row r="245" spans="1:7" x14ac:dyDescent="0.3">
      <c r="A245" s="5" t="s">
        <v>35</v>
      </c>
      <c r="B245" s="130"/>
      <c r="C245" s="131"/>
      <c r="D245" s="132">
        <f>D244/(COUNT(B226:C243)*2)</f>
        <v>0.65789473684210531</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customHeight="1" x14ac:dyDescent="0.3">
      <c r="A252" s="206" t="s">
        <v>504</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40" t="s">
        <v>379</v>
      </c>
      <c r="B256" s="340"/>
      <c r="C256" s="340"/>
      <c r="D256" s="340"/>
      <c r="E256" s="340"/>
      <c r="F256" s="340"/>
    </row>
    <row r="257" spans="1:7" ht="31.5" customHeight="1" x14ac:dyDescent="0.3">
      <c r="A257" s="58" t="s">
        <v>361</v>
      </c>
      <c r="B257" s="128">
        <v>2</v>
      </c>
      <c r="C257" s="225"/>
      <c r="D257" s="225"/>
      <c r="E257" s="225"/>
      <c r="F257" s="202"/>
      <c r="G257" s="125"/>
    </row>
    <row r="258" spans="1:7" x14ac:dyDescent="0.3">
      <c r="A258" s="55" t="s">
        <v>498</v>
      </c>
      <c r="B258" s="128">
        <v>2</v>
      </c>
      <c r="C258" s="129"/>
      <c r="D258" s="145"/>
      <c r="E258" s="104"/>
      <c r="F258" s="202"/>
      <c r="G258" s="125"/>
    </row>
    <row r="259" spans="1:7" ht="30" x14ac:dyDescent="0.3">
      <c r="A259" s="217" t="s">
        <v>499</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1</v>
      </c>
      <c r="C261" s="138"/>
      <c r="D261" s="279">
        <f>IFERROR(E261/F261,"N.A")</f>
        <v>0.5</v>
      </c>
      <c r="E261" s="280">
        <f>COUNTIF('A1 Exploitation'!F212:F260,"ok")</f>
        <v>1</v>
      </c>
      <c r="F261" s="281">
        <f>COUNTA('A1 Exploitation'!F212:F260)</f>
        <v>2</v>
      </c>
    </row>
    <row r="262" spans="1:7" x14ac:dyDescent="0.3">
      <c r="A262" s="5" t="s">
        <v>36</v>
      </c>
      <c r="B262" s="5"/>
      <c r="C262" s="5"/>
      <c r="D262" s="5">
        <f>SUM(B248:C255,B257:C261)</f>
        <v>25</v>
      </c>
    </row>
    <row r="263" spans="1:7" x14ac:dyDescent="0.3">
      <c r="A263" s="5" t="s">
        <v>35</v>
      </c>
      <c r="B263" s="130"/>
      <c r="C263" s="131"/>
      <c r="D263" s="132">
        <f>D262/(COUNT(B248:C255,B257:C261)*2)</f>
        <v>0.96153846153846156</v>
      </c>
    </row>
    <row r="264" spans="1:7" x14ac:dyDescent="0.3">
      <c r="A264" s="143"/>
      <c r="B264" s="122"/>
      <c r="C264" s="133"/>
      <c r="D264" s="122"/>
    </row>
    <row r="265" spans="1:7" ht="18" x14ac:dyDescent="0.35">
      <c r="A265" s="42" t="s">
        <v>70</v>
      </c>
      <c r="B265" s="150"/>
      <c r="C265" s="151"/>
      <c r="D265" s="141">
        <f>SUM(D262,D222,D244)</f>
        <v>70</v>
      </c>
    </row>
    <row r="266" spans="1:7" ht="18" x14ac:dyDescent="0.35">
      <c r="A266" s="57" t="s">
        <v>202</v>
      </c>
      <c r="B266" s="158"/>
      <c r="C266" s="159"/>
      <c r="D266" s="160">
        <f>D265/(COUNT(B226:C243,B248:C255,B212:C221,B257:C261)*2)</f>
        <v>0.83333333333333337</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43277</v>
      </c>
      <c r="B269" s="122"/>
      <c r="C269" s="133"/>
      <c r="D269" s="122"/>
      <c r="F269" s="204"/>
      <c r="G269" s="212"/>
    </row>
    <row r="270" spans="1:7" s="16" customFormat="1" x14ac:dyDescent="0.3">
      <c r="A270" s="330" t="s">
        <v>30</v>
      </c>
      <c r="B270" s="331" t="s">
        <v>31</v>
      </c>
      <c r="C270" s="331"/>
      <c r="D270" s="331" t="s">
        <v>46</v>
      </c>
      <c r="E270" s="333" t="s">
        <v>310</v>
      </c>
      <c r="F270" s="333" t="s">
        <v>360</v>
      </c>
      <c r="G270" s="212"/>
    </row>
    <row r="271" spans="1:7" s="16" customFormat="1" x14ac:dyDescent="0.3">
      <c r="A271" s="330"/>
      <c r="B271" s="41" t="s">
        <v>34</v>
      </c>
      <c r="C271" s="41" t="s">
        <v>33</v>
      </c>
      <c r="D271" s="331"/>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24</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2</v>
      </c>
      <c r="C293" s="128"/>
      <c r="D293" s="154"/>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66" x14ac:dyDescent="0.3">
      <c r="A298" s="70" t="s">
        <v>260</v>
      </c>
      <c r="B298" s="128">
        <v>0</v>
      </c>
      <c r="C298" s="128"/>
      <c r="D298" s="154" t="s">
        <v>469</v>
      </c>
      <c r="E298" s="104" t="s">
        <v>470</v>
      </c>
      <c r="F298" s="202" t="s">
        <v>356</v>
      </c>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2</v>
      </c>
      <c r="C309" s="211"/>
      <c r="D309" s="163"/>
      <c r="E309" s="104"/>
      <c r="F309" s="202"/>
      <c r="G309" s="212"/>
    </row>
    <row r="310" spans="1:7" s="16" customFormat="1" x14ac:dyDescent="0.3">
      <c r="A310" s="55" t="s">
        <v>498</v>
      </c>
      <c r="B310" s="128">
        <v>2</v>
      </c>
      <c r="C310" s="211"/>
      <c r="D310" s="163"/>
      <c r="E310" s="104"/>
      <c r="F310" s="202"/>
      <c r="G310" s="212"/>
    </row>
    <row r="311" spans="1:7" s="16" customFormat="1" ht="30" x14ac:dyDescent="0.3">
      <c r="A311" s="217" t="s">
        <v>499</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"0"))</f>
        <v>2</v>
      </c>
      <c r="C313" s="138"/>
      <c r="D313" s="279">
        <f>IFERROR(E313/F313,"N.A")</f>
        <v>1</v>
      </c>
      <c r="E313" s="280">
        <f>COUNTIF('A1 Exploitation'!F273:F312,"ok")</f>
        <v>2</v>
      </c>
      <c r="F313" s="281">
        <f>COUNTA('A1 Exploitation'!F273:F312)</f>
        <v>2</v>
      </c>
      <c r="G313" s="212"/>
    </row>
    <row r="314" spans="1:7" s="16" customFormat="1" x14ac:dyDescent="0.3">
      <c r="A314" s="5" t="s">
        <v>36</v>
      </c>
      <c r="B314" s="5"/>
      <c r="C314" s="5"/>
      <c r="D314" s="5">
        <f>SUM(B289:C307,B309:C313)</f>
        <v>46</v>
      </c>
      <c r="F314" s="204"/>
      <c r="G314" s="212"/>
    </row>
    <row r="315" spans="1:7" s="16" customFormat="1" x14ac:dyDescent="0.3">
      <c r="A315" s="5" t="s">
        <v>35</v>
      </c>
      <c r="B315" s="130"/>
      <c r="C315" s="131"/>
      <c r="D315" s="132">
        <f>D314/(COUNT(B289:C307,B309:C313)*2)</f>
        <v>0.95833333333333337</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70</v>
      </c>
      <c r="F317" s="204"/>
      <c r="G317" s="212"/>
    </row>
    <row r="318" spans="1:7" s="16" customFormat="1" ht="18" x14ac:dyDescent="0.35">
      <c r="A318" s="42" t="s">
        <v>203</v>
      </c>
      <c r="B318" s="150"/>
      <c r="C318" s="151"/>
      <c r="D318" s="142">
        <f>D317/(COUNT(B273:C284,B289:C307,B309:C313)*2)</f>
        <v>0.97222222222222221</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43277</v>
      </c>
      <c r="B321" s="122"/>
      <c r="C321" s="133"/>
      <c r="D321" s="125"/>
    </row>
    <row r="322" spans="1:7" x14ac:dyDescent="0.3">
      <c r="A322" s="330" t="s">
        <v>30</v>
      </c>
      <c r="B322" s="331" t="s">
        <v>31</v>
      </c>
      <c r="C322" s="331"/>
      <c r="D322" s="331" t="s">
        <v>46</v>
      </c>
      <c r="E322" s="333" t="s">
        <v>310</v>
      </c>
      <c r="F322" s="333" t="s">
        <v>360</v>
      </c>
      <c r="G322" s="125"/>
    </row>
    <row r="323" spans="1:7" x14ac:dyDescent="0.3">
      <c r="A323" s="330"/>
      <c r="B323" s="41" t="s">
        <v>34</v>
      </c>
      <c r="C323" s="41" t="s">
        <v>33</v>
      </c>
      <c r="D323" s="331"/>
      <c r="E323" s="333"/>
      <c r="F323" s="333"/>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t="s">
        <v>32</v>
      </c>
      <c r="C345" s="128"/>
      <c r="D345" s="93"/>
      <c r="E345" s="92"/>
      <c r="F345" s="202"/>
    </row>
    <row r="346" spans="1:7" ht="30" x14ac:dyDescent="0.3">
      <c r="A346" s="70" t="s">
        <v>178</v>
      </c>
      <c r="B346" s="128" t="s">
        <v>32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2</v>
      </c>
      <c r="C350" s="225"/>
      <c r="D350" s="225"/>
      <c r="E350" s="225"/>
      <c r="F350" s="202"/>
      <c r="G350" s="125"/>
    </row>
    <row r="351" spans="1:7" s="110" customFormat="1" ht="30" x14ac:dyDescent="0.3">
      <c r="A351" s="217" t="s">
        <v>499</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f>IF(D353=1, 2, IF(AND(D353&lt;1,D353&gt;0), 1, "0"))</f>
        <v>2</v>
      </c>
      <c r="C353" s="128"/>
      <c r="D353" s="279">
        <f>IFERROR(E353/F353,"N.A")</f>
        <v>1</v>
      </c>
      <c r="E353" s="280">
        <f>COUNTIF('A1 Exploitation'!F325:F352,"ok")</f>
        <v>2</v>
      </c>
      <c r="F353" s="281">
        <f>COUNTA('A1 Exploitation'!F325:F352)</f>
        <v>2</v>
      </c>
    </row>
    <row r="354" spans="1:7" x14ac:dyDescent="0.3">
      <c r="A354" s="5" t="s">
        <v>36</v>
      </c>
      <c r="B354" s="59"/>
      <c r="C354" s="59"/>
      <c r="D354" s="230">
        <f>SUM(B337:C348,B350:C353)</f>
        <v>28</v>
      </c>
    </row>
    <row r="355" spans="1:7" x14ac:dyDescent="0.3">
      <c r="A355" s="5" t="s">
        <v>35</v>
      </c>
      <c r="B355" s="130"/>
      <c r="C355" s="131"/>
      <c r="D355" s="132">
        <f>D354/(COUNT(B337:C348,B350:C353)*2)</f>
        <v>1</v>
      </c>
    </row>
    <row r="356" spans="1:7" x14ac:dyDescent="0.3">
      <c r="A356" s="2"/>
      <c r="B356" s="133"/>
      <c r="C356" s="133"/>
      <c r="D356" s="133"/>
    </row>
    <row r="357" spans="1:7" ht="18" x14ac:dyDescent="0.35">
      <c r="A357" s="42" t="s">
        <v>39</v>
      </c>
      <c r="B357" s="150"/>
      <c r="C357" s="151"/>
      <c r="D357" s="141">
        <f>SUM(D354,D333)</f>
        <v>44</v>
      </c>
    </row>
    <row r="358" spans="1:7" ht="18" x14ac:dyDescent="0.35">
      <c r="A358" s="42" t="s">
        <v>204</v>
      </c>
      <c r="B358" s="150"/>
      <c r="C358" s="151"/>
      <c r="D358" s="142">
        <f>D357/(COUNT(B337:C348,B325:C332,B350:C353)*2)</f>
        <v>1</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43277</v>
      </c>
      <c r="B361" s="122"/>
      <c r="C361" s="133"/>
      <c r="D361" s="122"/>
    </row>
    <row r="362" spans="1:7" x14ac:dyDescent="0.3">
      <c r="A362" s="330" t="s">
        <v>30</v>
      </c>
      <c r="B362" s="331" t="s">
        <v>31</v>
      </c>
      <c r="C362" s="331"/>
      <c r="D362" s="331" t="s">
        <v>46</v>
      </c>
      <c r="E362" s="333" t="s">
        <v>310</v>
      </c>
      <c r="F362" s="333" t="s">
        <v>360</v>
      </c>
      <c r="G362" s="125"/>
    </row>
    <row r="363" spans="1:7" x14ac:dyDescent="0.3">
      <c r="A363" s="330"/>
      <c r="B363" s="41" t="s">
        <v>34</v>
      </c>
      <c r="C363" s="41" t="s">
        <v>33</v>
      </c>
      <c r="D363" s="331"/>
      <c r="E363" s="333"/>
      <c r="F363" s="333"/>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16</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t="s">
        <v>32</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2</v>
      </c>
      <c r="C384" s="128"/>
      <c r="D384" s="147"/>
      <c r="E384" s="92"/>
      <c r="F384" s="202"/>
      <c r="G384" s="125"/>
    </row>
    <row r="385" spans="1:7" ht="27" customHeight="1" x14ac:dyDescent="0.3">
      <c r="A385" s="10" t="s">
        <v>499</v>
      </c>
      <c r="B385" s="128">
        <v>2</v>
      </c>
      <c r="C385" s="128"/>
      <c r="D385" s="111"/>
      <c r="E385" s="92"/>
      <c r="F385" s="202"/>
      <c r="G385" s="125"/>
    </row>
    <row r="386" spans="1:7" ht="45" x14ac:dyDescent="0.3">
      <c r="A386" s="8" t="s">
        <v>249</v>
      </c>
      <c r="B386" s="278">
        <f>IF(D386=1, 2, IF(AND(D386&lt;1,D386&gt;0), 1, "0"))</f>
        <v>2</v>
      </c>
      <c r="C386" s="128"/>
      <c r="D386" s="279">
        <f>IFERROR(E386/F386,"N.A")</f>
        <v>1</v>
      </c>
      <c r="E386" s="280">
        <f>COUNTIF('A1 Exploitation'!F365:F385,"ok")</f>
        <v>2</v>
      </c>
      <c r="F386" s="281">
        <f>COUNTA('A1 Exploitation'!F365:F385)</f>
        <v>2</v>
      </c>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1</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1</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43277</v>
      </c>
      <c r="B394" s="122"/>
      <c r="C394" s="133"/>
      <c r="D394" s="125"/>
      <c r="G394" s="125"/>
    </row>
    <row r="395" spans="1:7" x14ac:dyDescent="0.3">
      <c r="A395" s="330" t="s">
        <v>30</v>
      </c>
      <c r="B395" s="331" t="s">
        <v>31</v>
      </c>
      <c r="C395" s="331"/>
      <c r="D395" s="331" t="s">
        <v>46</v>
      </c>
      <c r="E395" s="333" t="s">
        <v>310</v>
      </c>
      <c r="F395" s="333" t="s">
        <v>360</v>
      </c>
      <c r="G395" s="125"/>
    </row>
    <row r="396" spans="1:7" x14ac:dyDescent="0.3">
      <c r="A396" s="330"/>
      <c r="B396" s="41" t="s">
        <v>34</v>
      </c>
      <c r="C396" s="41" t="s">
        <v>33</v>
      </c>
      <c r="D396" s="331"/>
      <c r="E396" s="333"/>
      <c r="F396" s="333"/>
      <c r="G396" s="125"/>
    </row>
    <row r="397" spans="1:7" x14ac:dyDescent="0.3">
      <c r="A397" s="194" t="s">
        <v>103</v>
      </c>
      <c r="B397" s="195"/>
      <c r="C397" s="195"/>
      <c r="D397" s="195"/>
      <c r="E397" s="195"/>
      <c r="F397" s="195"/>
      <c r="G397" s="125"/>
    </row>
    <row r="398" spans="1:7" ht="54" customHeight="1" x14ac:dyDescent="0.3">
      <c r="A398" s="18" t="s">
        <v>102</v>
      </c>
      <c r="B398" s="128">
        <v>1</v>
      </c>
      <c r="C398" s="128"/>
      <c r="D398" s="111" t="s">
        <v>471</v>
      </c>
      <c r="E398" s="92"/>
      <c r="F398" s="202" t="s">
        <v>356</v>
      </c>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15</v>
      </c>
      <c r="G406" s="125"/>
    </row>
    <row r="407" spans="1:7" x14ac:dyDescent="0.3">
      <c r="A407" s="5" t="s">
        <v>35</v>
      </c>
      <c r="B407" s="130"/>
      <c r="C407" s="131"/>
      <c r="D407" s="132">
        <f>D406/(COUNT(B398:C405)*2)</f>
        <v>0.9375</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2</v>
      </c>
      <c r="C436" s="128"/>
      <c r="D436" s="127"/>
      <c r="E436" s="92"/>
      <c r="F436" s="202"/>
      <c r="G436" s="231"/>
    </row>
    <row r="437" spans="1:7" ht="30" x14ac:dyDescent="0.3">
      <c r="A437" s="10" t="s">
        <v>499</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79">
        <f>IFERROR(E439/F439,"N.A")</f>
        <v>1</v>
      </c>
      <c r="E439" s="280">
        <f>COUNTIF('A1 Exploitation'!F398:F438,"ok")</f>
        <v>1</v>
      </c>
      <c r="F439" s="281">
        <f>COUNTA('A1 Exploitation'!F398:F438)</f>
        <v>1</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57</v>
      </c>
    </row>
    <row r="444" spans="1:7" ht="18" x14ac:dyDescent="0.35">
      <c r="A444" s="42" t="s">
        <v>206</v>
      </c>
      <c r="B444" s="150"/>
      <c r="C444" s="151"/>
      <c r="D444" s="142">
        <f>D443/(COUNT(B430:C434,B410:C416,B421:C425,B398:C405,B436:C439)*2)</f>
        <v>0.98275862068965514</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43277</v>
      </c>
      <c r="B447" s="122"/>
      <c r="C447" s="133"/>
      <c r="D447" s="122"/>
    </row>
    <row r="448" spans="1:7" x14ac:dyDescent="0.3">
      <c r="A448" s="330" t="s">
        <v>30</v>
      </c>
      <c r="B448" s="331" t="s">
        <v>31</v>
      </c>
      <c r="C448" s="331"/>
      <c r="D448" s="331" t="s">
        <v>46</v>
      </c>
      <c r="E448" s="333" t="s">
        <v>310</v>
      </c>
      <c r="F448" s="333" t="s">
        <v>360</v>
      </c>
      <c r="G448" s="125"/>
    </row>
    <row r="449" spans="1:6" x14ac:dyDescent="0.3">
      <c r="A449" s="330"/>
      <c r="B449" s="41" t="s">
        <v>34</v>
      </c>
      <c r="C449" s="41" t="s">
        <v>33</v>
      </c>
      <c r="D449" s="331"/>
      <c r="E449" s="333"/>
      <c r="F449" s="333"/>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t="s">
        <v>32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t="s">
        <v>32</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2</v>
      </c>
      <c r="C472" s="211"/>
      <c r="D472" s="114"/>
      <c r="E472" s="104"/>
      <c r="F472" s="202"/>
      <c r="G472" s="125"/>
    </row>
    <row r="473" spans="1:7" s="110" customFormat="1" x14ac:dyDescent="0.3">
      <c r="A473" s="55" t="s">
        <v>498</v>
      </c>
      <c r="B473" s="128">
        <v>2</v>
      </c>
      <c r="C473" s="211"/>
      <c r="D473" s="114"/>
      <c r="E473" s="104"/>
      <c r="F473" s="202"/>
      <c r="G473" s="125"/>
    </row>
    <row r="474" spans="1:7" s="110" customFormat="1" ht="30" x14ac:dyDescent="0.3">
      <c r="A474" s="217" t="s">
        <v>499</v>
      </c>
      <c r="B474" s="128">
        <v>2</v>
      </c>
      <c r="C474" s="211"/>
      <c r="D474" s="114"/>
      <c r="E474" s="104"/>
      <c r="F474" s="202"/>
      <c r="G474" s="125"/>
    </row>
    <row r="475" spans="1:7" s="110" customFormat="1" x14ac:dyDescent="0.3">
      <c r="A475" s="217" t="s">
        <v>392</v>
      </c>
      <c r="B475" s="128" t="s">
        <v>32</v>
      </c>
      <c r="C475" s="148"/>
      <c r="D475" s="114"/>
      <c r="E475" s="104"/>
      <c r="F475" s="202"/>
      <c r="G475" s="125"/>
    </row>
    <row r="476" spans="1:7" ht="45" x14ac:dyDescent="0.3">
      <c r="A476" s="56" t="s">
        <v>249</v>
      </c>
      <c r="B476" s="278" t="s">
        <v>32</v>
      </c>
      <c r="C476" s="138"/>
      <c r="D476" s="279" t="str">
        <f>IFERROR(E476/F476,"N.A")</f>
        <v>N.A</v>
      </c>
      <c r="E476" s="280">
        <f>COUNTIF('A1 Exploitation'!F451:F475,"ok")</f>
        <v>0</v>
      </c>
      <c r="F476" s="281">
        <f>COUNTA('A1 Exploitation'!F451:F475)</f>
        <v>0</v>
      </c>
    </row>
    <row r="477" spans="1:7" x14ac:dyDescent="0.3">
      <c r="A477" s="5" t="s">
        <v>36</v>
      </c>
      <c r="B477" s="5"/>
      <c r="C477" s="5"/>
      <c r="D477" s="232">
        <f>SUM(B461:C470,B472:C476)</f>
        <v>22</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34</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43277</v>
      </c>
      <c r="B484" s="122"/>
      <c r="C484" s="133"/>
      <c r="D484" s="122"/>
    </row>
    <row r="485" spans="1:7" x14ac:dyDescent="0.3">
      <c r="A485" s="330" t="s">
        <v>30</v>
      </c>
      <c r="B485" s="331" t="s">
        <v>31</v>
      </c>
      <c r="C485" s="331"/>
      <c r="D485" s="331" t="s">
        <v>46</v>
      </c>
      <c r="E485" s="333" t="s">
        <v>310</v>
      </c>
      <c r="F485" s="333" t="s">
        <v>360</v>
      </c>
      <c r="G485" s="125"/>
    </row>
    <row r="486" spans="1:7" x14ac:dyDescent="0.3">
      <c r="A486" s="330"/>
      <c r="B486" s="41" t="s">
        <v>34</v>
      </c>
      <c r="C486" s="41" t="s">
        <v>33</v>
      </c>
      <c r="D486" s="331"/>
      <c r="E486" s="333"/>
      <c r="F486" s="333"/>
    </row>
    <row r="487" spans="1:7" ht="18" x14ac:dyDescent="0.3">
      <c r="A487" s="192" t="s">
        <v>368</v>
      </c>
      <c r="B487" s="193"/>
      <c r="C487" s="193"/>
      <c r="D487" s="193"/>
      <c r="E487" s="193"/>
      <c r="F487" s="195"/>
    </row>
    <row r="488" spans="1:7" ht="34.5" customHeight="1"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f>IF(D498=1, 2, IF(AND(D498&lt;1,D498&gt;0), 1, "0"))</f>
        <v>2</v>
      </c>
      <c r="C498" s="211"/>
      <c r="D498" s="279">
        <f>IFERROR(E498/F498,"N.A")</f>
        <v>1</v>
      </c>
      <c r="E498" s="280">
        <f>COUNTIF('A1 Exploitation'!F488:F497,"ok")</f>
        <v>1</v>
      </c>
      <c r="F498" s="281">
        <f>COUNTA('A1 Exploitation'!F488:F497)</f>
        <v>1</v>
      </c>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16</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43277</v>
      </c>
      <c r="B506" s="122"/>
      <c r="C506" s="133"/>
      <c r="D506" s="122"/>
    </row>
    <row r="507" spans="1:7" x14ac:dyDescent="0.3">
      <c r="A507" s="330" t="s">
        <v>30</v>
      </c>
      <c r="B507" s="331" t="s">
        <v>31</v>
      </c>
      <c r="C507" s="331"/>
      <c r="D507" s="331" t="s">
        <v>46</v>
      </c>
      <c r="E507" s="333" t="s">
        <v>310</v>
      </c>
      <c r="F507" s="333" t="s">
        <v>360</v>
      </c>
      <c r="G507" s="125"/>
    </row>
    <row r="508" spans="1:7" x14ac:dyDescent="0.3">
      <c r="A508" s="330"/>
      <c r="B508" s="41" t="s">
        <v>34</v>
      </c>
      <c r="C508" s="41" t="s">
        <v>33</v>
      </c>
      <c r="D508" s="366"/>
      <c r="E508" s="333"/>
      <c r="F508" s="333"/>
    </row>
    <row r="509" spans="1:7" x14ac:dyDescent="0.3">
      <c r="A509" s="6" t="s">
        <v>15</v>
      </c>
      <c r="B509" s="128">
        <v>2</v>
      </c>
      <c r="C509" s="128"/>
      <c r="D509" s="93"/>
      <c r="E509" s="92"/>
      <c r="F509" s="202"/>
    </row>
    <row r="510" spans="1:7" ht="33" x14ac:dyDescent="0.3">
      <c r="A510" s="9" t="s">
        <v>218</v>
      </c>
      <c r="B510" s="128">
        <v>1</v>
      </c>
      <c r="C510" s="128"/>
      <c r="D510" s="136" t="s">
        <v>487</v>
      </c>
      <c r="E510" s="92"/>
      <c r="F510" s="202" t="s">
        <v>356</v>
      </c>
    </row>
    <row r="511" spans="1:7" ht="33" x14ac:dyDescent="0.3">
      <c r="A511" s="9" t="s">
        <v>16</v>
      </c>
      <c r="B511" s="128">
        <v>1</v>
      </c>
      <c r="C511" s="128"/>
      <c r="D511" s="136" t="s">
        <v>478</v>
      </c>
      <c r="E511" s="92"/>
      <c r="F511" s="202" t="s">
        <v>356</v>
      </c>
    </row>
    <row r="512" spans="1:7" ht="45" x14ac:dyDescent="0.3">
      <c r="A512" s="62" t="s">
        <v>249</v>
      </c>
      <c r="B512" s="278" t="str">
        <f>IF(D512=1, 2, IF(AND(D512&lt;1,D512&gt;0), 1, "0"))</f>
        <v>0</v>
      </c>
      <c r="C512" s="138"/>
      <c r="D512" s="279" t="str">
        <f>IFERROR(E512/F512,"N.A")</f>
        <v>N.A</v>
      </c>
      <c r="E512" s="282">
        <f>COUNTIF('A1 Exploitation'!F509:F511,"ok")</f>
        <v>0</v>
      </c>
      <c r="F512" s="283">
        <f>COUNTA('A1 Exploitation'!F509:F511)</f>
        <v>0</v>
      </c>
    </row>
    <row r="513" spans="1:7" x14ac:dyDescent="0.3">
      <c r="A513" s="5" t="s">
        <v>36</v>
      </c>
      <c r="B513" s="5"/>
      <c r="C513" s="5"/>
      <c r="D513" s="59">
        <f>SUM(B509:C512)</f>
        <v>4</v>
      </c>
    </row>
    <row r="514" spans="1:7" x14ac:dyDescent="0.3">
      <c r="A514" s="5" t="s">
        <v>35</v>
      </c>
      <c r="B514" s="130"/>
      <c r="C514" s="131"/>
      <c r="D514" s="132">
        <f>D513/(COUNT(B509:C512)*2)</f>
        <v>0.66666666666666663</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43277</v>
      </c>
      <c r="B517" s="122"/>
      <c r="C517" s="133"/>
      <c r="D517" s="122"/>
    </row>
    <row r="518" spans="1:7" x14ac:dyDescent="0.3">
      <c r="A518" s="330" t="s">
        <v>30</v>
      </c>
      <c r="B518" s="331" t="s">
        <v>31</v>
      </c>
      <c r="C518" s="331"/>
      <c r="D518" s="331" t="s">
        <v>46</v>
      </c>
      <c r="E518" s="333" t="s">
        <v>310</v>
      </c>
      <c r="F518" s="333" t="s">
        <v>360</v>
      </c>
      <c r="G518" s="125"/>
    </row>
    <row r="519" spans="1:7" x14ac:dyDescent="0.3">
      <c r="A519" s="330"/>
      <c r="B519" s="41" t="s">
        <v>34</v>
      </c>
      <c r="C519" s="41" t="s">
        <v>33</v>
      </c>
      <c r="D519" s="366"/>
      <c r="E519" s="333"/>
      <c r="F519" s="333"/>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t="s">
        <v>32</v>
      </c>
      <c r="C530" s="148" t="str">
        <f>IF(B530=0, -5, "0")</f>
        <v>0</v>
      </c>
      <c r="D530" s="114" t="s">
        <v>486</v>
      </c>
      <c r="E530" s="104"/>
      <c r="F530" s="202" t="s">
        <v>357</v>
      </c>
      <c r="G530" s="125"/>
    </row>
    <row r="531" spans="1:7" s="110" customFormat="1" ht="38.25" customHeight="1" x14ac:dyDescent="0.3">
      <c r="A531" s="222" t="s">
        <v>395</v>
      </c>
      <c r="B531" s="128">
        <v>2</v>
      </c>
      <c r="C531" s="223"/>
      <c r="D531" s="226"/>
      <c r="E531" s="104"/>
      <c r="F531" s="202"/>
      <c r="G531" s="125"/>
    </row>
    <row r="532" spans="1:7" ht="45" x14ac:dyDescent="0.3">
      <c r="A532" s="55" t="s">
        <v>249</v>
      </c>
      <c r="B532" s="278" t="s">
        <v>32</v>
      </c>
      <c r="C532" s="138"/>
      <c r="D532" s="279" t="str">
        <f>IFERROR(E532/F532,"N.A")</f>
        <v>N.A</v>
      </c>
      <c r="E532" s="280">
        <f>COUNTIF('A1 Exploitation'!F520:F531,"ok")</f>
        <v>0</v>
      </c>
      <c r="F532" s="281">
        <f>COUNTA('A1 Exploitation'!F520:F531)</f>
        <v>0</v>
      </c>
    </row>
    <row r="533" spans="1:7" x14ac:dyDescent="0.3">
      <c r="A533" s="5" t="s">
        <v>36</v>
      </c>
      <c r="B533" s="5"/>
      <c r="C533" s="5"/>
      <c r="D533" s="5">
        <f>SUM(B520:C532)</f>
        <v>18</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43277</v>
      </c>
      <c r="B537" s="122"/>
      <c r="C537" s="133"/>
      <c r="D537" s="122"/>
      <c r="G537" s="125"/>
    </row>
    <row r="538" spans="1:7" x14ac:dyDescent="0.3">
      <c r="A538" s="330" t="s">
        <v>30</v>
      </c>
      <c r="B538" s="331" t="s">
        <v>31</v>
      </c>
      <c r="C538" s="331"/>
      <c r="D538" s="331" t="s">
        <v>46</v>
      </c>
      <c r="E538" s="333" t="s">
        <v>310</v>
      </c>
      <c r="F538" s="333" t="s">
        <v>360</v>
      </c>
      <c r="G538" s="125"/>
    </row>
    <row r="539" spans="1:7" x14ac:dyDescent="0.3">
      <c r="A539" s="330"/>
      <c r="B539" s="41" t="s">
        <v>34</v>
      </c>
      <c r="C539" s="41" t="s">
        <v>33</v>
      </c>
      <c r="D539" s="366"/>
      <c r="E539" s="333"/>
      <c r="F539" s="333"/>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t="s">
        <v>32</v>
      </c>
      <c r="C543" s="128"/>
      <c r="D543" s="279" t="str">
        <f>IFERROR(E543/F543,"N.A")</f>
        <v>N.A</v>
      </c>
      <c r="E543" s="280">
        <f>COUNTIF('A1 Exploitation'!F540:F542,"ok")</f>
        <v>0</v>
      </c>
      <c r="F543" s="281">
        <f>COUNTA('A1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0.94444444444444442</v>
      </c>
    </row>
    <row r="548" spans="1:4" ht="22.5" x14ac:dyDescent="0.45">
      <c r="A548" s="35" t="s">
        <v>45</v>
      </c>
      <c r="B548" s="179"/>
      <c r="C548" s="180"/>
      <c r="D548" s="181">
        <f>SUM(D544,D533,D513,D502,D443,D390,D357,D45,D317,D265,D157,D480,D204,D102)</f>
        <v>560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0.92715231788079466</v>
      </c>
    </row>
  </sheetData>
  <sheetProtection algorithmName="SHA-512" hashValue="sQVLx7r9Nea7xDU0AEcR49YqD+tmr/kzT+IdGj3+TZiu68O3C6idp0Az9uKH9d2LHTMG4KAPztkH+m5yxjDLUQ==" saltValue="fWF4K4Knu3klApHXW1MxN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81" zoomScaleNormal="90" zoomScaleSheetLayoutView="81" workbookViewId="0">
      <selection activeCell="F169" sqref="F16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47"/>
      <c r="E2" s="247"/>
      <c r="F2" s="247"/>
      <c r="G2" s="123"/>
    </row>
    <row r="3" spans="1:7" s="12" customFormat="1" ht="24" x14ac:dyDescent="0.45">
      <c r="A3" s="11"/>
      <c r="B3" s="24">
        <v>2</v>
      </c>
      <c r="D3" s="247"/>
      <c r="E3" s="247"/>
      <c r="F3" s="247"/>
      <c r="G3" s="123"/>
    </row>
    <row r="4" spans="1:7" s="12" customFormat="1" ht="16.5" customHeight="1" x14ac:dyDescent="0.45">
      <c r="A4" s="11"/>
      <c r="B4" s="24" t="s">
        <v>32</v>
      </c>
      <c r="D4" s="13"/>
      <c r="E4" s="247"/>
      <c r="F4" s="247"/>
      <c r="G4" s="123"/>
    </row>
    <row r="5" spans="1:7" s="12" customFormat="1" ht="16.5" customHeight="1" x14ac:dyDescent="0.45">
      <c r="A5" s="11"/>
      <c r="D5" s="247"/>
      <c r="E5" s="247"/>
      <c r="F5" s="247"/>
      <c r="G5" s="123"/>
    </row>
    <row r="6" spans="1:7" s="12" customFormat="1" ht="37.5" customHeight="1" x14ac:dyDescent="0.45">
      <c r="A6" s="348" t="s">
        <v>50</v>
      </c>
      <c r="B6" s="348"/>
      <c r="C6" s="348"/>
      <c r="D6" s="348"/>
      <c r="E6" s="348"/>
      <c r="F6" s="348"/>
      <c r="G6" s="123"/>
    </row>
    <row r="7" spans="1:7" s="12" customFormat="1" ht="21.75" customHeight="1" x14ac:dyDescent="0.45">
      <c r="A7" s="325" t="str">
        <f>'A2 Exploitation'!A8:F8</f>
        <v>Houmet Souk</v>
      </c>
      <c r="B7" s="325"/>
      <c r="C7" s="325"/>
      <c r="D7" s="325"/>
      <c r="E7" s="325"/>
      <c r="F7" s="325"/>
      <c r="G7" s="123"/>
    </row>
    <row r="8" spans="1:7" s="12" customFormat="1" ht="24" x14ac:dyDescent="0.45">
      <c r="A8" s="14" t="s">
        <v>42</v>
      </c>
      <c r="B8" s="349" t="str">
        <f>'A2 Exploitation'!B9:F9</f>
        <v>Mme Meriam CHOUCHENE</v>
      </c>
      <c r="C8" s="349"/>
      <c r="D8" s="349"/>
      <c r="E8" s="349"/>
      <c r="F8" s="349"/>
      <c r="G8" s="123"/>
    </row>
    <row r="9" spans="1:7" s="12" customFormat="1" ht="24" x14ac:dyDescent="0.45">
      <c r="A9" s="15" t="s">
        <v>44</v>
      </c>
      <c r="B9" s="350" t="str">
        <f>'A2 Exploitation'!B10:F10</f>
        <v>Directeur &amp; chefs rayons</v>
      </c>
      <c r="C9" s="350"/>
      <c r="D9" s="350"/>
      <c r="E9" s="350"/>
      <c r="F9" s="350"/>
      <c r="G9" s="123"/>
    </row>
    <row r="10" spans="1:7" s="12" customFormat="1" ht="24" x14ac:dyDescent="0.45">
      <c r="A10" s="14" t="s">
        <v>43</v>
      </c>
      <c r="B10" s="347">
        <f>'A2 Exploitation'!B11:F11</f>
        <v>43277</v>
      </c>
      <c r="C10" s="347"/>
      <c r="D10" s="347"/>
      <c r="E10" s="347"/>
      <c r="F10" s="347"/>
      <c r="G10" s="123"/>
    </row>
    <row r="11" spans="1:7" s="12" customFormat="1" ht="24" x14ac:dyDescent="0.45">
      <c r="A11" s="14" t="s">
        <v>294</v>
      </c>
      <c r="B11" s="351">
        <f>D199</f>
        <v>0.89380530973451322</v>
      </c>
      <c r="C11" s="351"/>
      <c r="D11" s="351"/>
      <c r="E11" s="351"/>
      <c r="F11" s="351"/>
      <c r="G11" s="123"/>
    </row>
    <row r="12" spans="1:7" s="12" customFormat="1" ht="22.5" x14ac:dyDescent="0.45">
      <c r="A12" s="11"/>
      <c r="D12" s="329"/>
      <c r="E12" s="329"/>
      <c r="F12" s="329"/>
      <c r="G12" s="329"/>
    </row>
    <row r="13" spans="1:7" s="12" customFormat="1" ht="11.25" customHeight="1" x14ac:dyDescent="0.3">
      <c r="A13" s="330" t="s">
        <v>30</v>
      </c>
      <c r="B13" s="331" t="s">
        <v>31</v>
      </c>
      <c r="C13" s="331"/>
      <c r="D13" s="331" t="s">
        <v>46</v>
      </c>
      <c r="E13" s="331" t="s">
        <v>190</v>
      </c>
      <c r="F13" s="331" t="s">
        <v>191</v>
      </c>
      <c r="G13" s="110"/>
    </row>
    <row r="14" spans="1:7" s="12" customFormat="1" ht="12.75" customHeight="1" x14ac:dyDescent="0.3">
      <c r="A14" s="330"/>
      <c r="B14" s="34" t="s">
        <v>34</v>
      </c>
      <c r="C14" s="34" t="s">
        <v>33</v>
      </c>
      <c r="D14" s="331"/>
      <c r="E14" s="331"/>
      <c r="F14" s="331"/>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ht="33" x14ac:dyDescent="0.3">
      <c r="A19" s="17" t="s">
        <v>81</v>
      </c>
      <c r="B19" s="92">
        <v>0</v>
      </c>
      <c r="C19" s="92"/>
      <c r="D19" s="93" t="s">
        <v>488</v>
      </c>
      <c r="E19" s="93" t="s">
        <v>437</v>
      </c>
      <c r="F19" s="92" t="s">
        <v>357</v>
      </c>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7" t="s">
        <v>36</v>
      </c>
      <c r="B22" s="358"/>
      <c r="C22" s="359"/>
      <c r="D22" s="248">
        <f>SUM(B17:C21)</f>
        <v>8</v>
      </c>
    </row>
    <row r="23" spans="1:7" x14ac:dyDescent="0.3">
      <c r="A23" s="352" t="s">
        <v>295</v>
      </c>
      <c r="B23" s="353"/>
      <c r="C23" s="354"/>
      <c r="D23" s="33">
        <f>D22/(COUNT(B17:C21)*2)</f>
        <v>0.8</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t="s">
        <v>474</v>
      </c>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246">
        <f>SUM(B26:C32)</f>
        <v>14</v>
      </c>
    </row>
    <row r="34" spans="1:7" x14ac:dyDescent="0.3">
      <c r="A34" s="352" t="s">
        <v>295</v>
      </c>
      <c r="B34" s="353"/>
      <c r="C34" s="354"/>
      <c r="D34" s="33">
        <f>D33/(COUNT(B26:C32)*2)</f>
        <v>1</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50.25" x14ac:dyDescent="0.35">
      <c r="A37" s="40" t="s">
        <v>97</v>
      </c>
      <c r="B37" s="92">
        <v>0</v>
      </c>
      <c r="C37" s="118">
        <f>IF(B37=0, -5, "0")</f>
        <v>-5</v>
      </c>
      <c r="D37" s="93" t="s">
        <v>472</v>
      </c>
      <c r="E37" s="93" t="s">
        <v>473</v>
      </c>
      <c r="F37" s="92" t="s">
        <v>357</v>
      </c>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246">
        <f>SUM(B37:C41)</f>
        <v>3</v>
      </c>
      <c r="E42" s="13"/>
      <c r="F42" s="13"/>
      <c r="G42" s="124"/>
    </row>
    <row r="43" spans="1:7" s="22" customFormat="1" x14ac:dyDescent="0.3">
      <c r="A43" s="352" t="s">
        <v>295</v>
      </c>
      <c r="B43" s="353"/>
      <c r="C43" s="354"/>
      <c r="D43" s="33">
        <f>D42/(COUNT(B37:C41)*2)</f>
        <v>0.25</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t="s">
        <v>492</v>
      </c>
      <c r="E50" s="92"/>
      <c r="F50" s="92"/>
    </row>
    <row r="51" spans="1:7" ht="18" x14ac:dyDescent="0.35">
      <c r="A51" s="40" t="s">
        <v>296</v>
      </c>
      <c r="B51" s="92" t="s">
        <v>32</v>
      </c>
      <c r="C51" s="118" t="str">
        <f>IF(B51=0, -5, "0")</f>
        <v>0</v>
      </c>
      <c r="D51" s="96"/>
      <c r="E51" s="92"/>
      <c r="F51" s="92"/>
    </row>
    <row r="52" spans="1:7" x14ac:dyDescent="0.3">
      <c r="A52" s="352" t="s">
        <v>36</v>
      </c>
      <c r="B52" s="353"/>
      <c r="C52" s="354"/>
      <c r="D52" s="246">
        <f>SUM(B46:C51)</f>
        <v>10</v>
      </c>
    </row>
    <row r="53" spans="1:7" x14ac:dyDescent="0.3">
      <c r="A53" s="352" t="s">
        <v>295</v>
      </c>
      <c r="B53" s="353"/>
      <c r="C53" s="354"/>
      <c r="D53" s="33">
        <f>D52/(COUNT(B46:C51)*2)</f>
        <v>1</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v>1</v>
      </c>
      <c r="C56" s="118" t="str">
        <f>IF(B56=0, -5, "0")</f>
        <v>0</v>
      </c>
      <c r="D56" s="93" t="s">
        <v>489</v>
      </c>
      <c r="E56" s="92"/>
      <c r="F56" s="92" t="s">
        <v>356</v>
      </c>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52" t="s">
        <v>36</v>
      </c>
      <c r="B63" s="353"/>
      <c r="C63" s="354"/>
      <c r="D63" s="246">
        <f>SUM(B56:C62)</f>
        <v>13</v>
      </c>
    </row>
    <row r="64" spans="1:7" x14ac:dyDescent="0.3">
      <c r="A64" s="352" t="s">
        <v>295</v>
      </c>
      <c r="B64" s="353"/>
      <c r="C64" s="354"/>
      <c r="D64" s="33">
        <f>D63/(COUNT(B56:C62)*2)</f>
        <v>0.9285714285714286</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t="s">
        <v>32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97"/>
      <c r="E72" s="97"/>
      <c r="F72" s="92"/>
    </row>
    <row r="73" spans="1:7" ht="19.5" x14ac:dyDescent="0.4">
      <c r="A73" s="17" t="s">
        <v>94</v>
      </c>
      <c r="B73" s="98">
        <v>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33.75" x14ac:dyDescent="0.35">
      <c r="A77" s="46" t="s">
        <v>285</v>
      </c>
      <c r="B77" s="98">
        <v>1</v>
      </c>
      <c r="C77" s="118" t="str">
        <f>IF(B77=0, -5, "0")</f>
        <v>0</v>
      </c>
      <c r="D77" s="93" t="s">
        <v>484</v>
      </c>
      <c r="E77" s="103"/>
      <c r="F77" s="92" t="s">
        <v>356</v>
      </c>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ht="33" x14ac:dyDescent="0.3">
      <c r="A83" s="17" t="s">
        <v>85</v>
      </c>
      <c r="B83" s="98">
        <v>1</v>
      </c>
      <c r="C83" s="92"/>
      <c r="D83" s="93" t="s">
        <v>481</v>
      </c>
      <c r="E83" s="106"/>
      <c r="F83" s="92" t="s">
        <v>356</v>
      </c>
    </row>
    <row r="84" spans="1:7" x14ac:dyDescent="0.3">
      <c r="A84" s="352" t="s">
        <v>36</v>
      </c>
      <c r="B84" s="353"/>
      <c r="C84" s="354"/>
      <c r="D84" s="246">
        <f>SUM(B67:C83)</f>
        <v>22</v>
      </c>
    </row>
    <row r="85" spans="1:7" x14ac:dyDescent="0.3">
      <c r="A85" s="352" t="s">
        <v>295</v>
      </c>
      <c r="B85" s="353"/>
      <c r="C85" s="354"/>
      <c r="D85" s="33">
        <f>D84/(COUNT(B67:C83)*2)</f>
        <v>0.91666666666666663</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t="s">
        <v>456</v>
      </c>
      <c r="E99" s="92"/>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52" t="s">
        <v>36</v>
      </c>
      <c r="B102" s="353"/>
      <c r="C102" s="354"/>
      <c r="D102" s="246">
        <f>SUM(B88:C101)</f>
        <v>28</v>
      </c>
    </row>
    <row r="103" spans="1:7" x14ac:dyDescent="0.3">
      <c r="A103" s="352" t="s">
        <v>295</v>
      </c>
      <c r="B103" s="353"/>
      <c r="C103" s="354"/>
      <c r="D103" s="33">
        <f>D102/(COUNT(B88:C101)*2)</f>
        <v>1</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34.5" x14ac:dyDescent="0.4">
      <c r="A110" s="65" t="s">
        <v>291</v>
      </c>
      <c r="B110" s="108">
        <v>0</v>
      </c>
      <c r="C110" s="99"/>
      <c r="D110" s="93" t="s">
        <v>458</v>
      </c>
      <c r="E110" s="93" t="s">
        <v>459</v>
      </c>
      <c r="F110" s="92" t="s">
        <v>356</v>
      </c>
      <c r="G110" s="124"/>
    </row>
    <row r="111" spans="1:7" s="22" customFormat="1" ht="26.25" customHeight="1"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t="s">
        <v>460</v>
      </c>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246">
        <f>SUM(B107:C117)</f>
        <v>20</v>
      </c>
      <c r="E118" s="13"/>
      <c r="F118" s="13"/>
      <c r="G118" s="124"/>
    </row>
    <row r="119" spans="1:7" s="22" customFormat="1" x14ac:dyDescent="0.3">
      <c r="A119" s="352" t="s">
        <v>295</v>
      </c>
      <c r="B119" s="353"/>
      <c r="C119" s="354"/>
      <c r="D119" s="33">
        <f>D118/(COUNT(B107:C117)*2)</f>
        <v>0.90909090909090906</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t="s">
        <v>463</v>
      </c>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2" t="s">
        <v>36</v>
      </c>
      <c r="B133" s="353"/>
      <c r="C133" s="354"/>
      <c r="D133" s="246">
        <f>SUM(B122:C132)</f>
        <v>22</v>
      </c>
    </row>
    <row r="134" spans="1:7" x14ac:dyDescent="0.3">
      <c r="A134" s="352" t="s">
        <v>295</v>
      </c>
      <c r="B134" s="353"/>
      <c r="C134" s="354"/>
      <c r="D134" s="32">
        <f>D133/(COUNT(B122:C132)*2)</f>
        <v>1</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97"/>
      <c r="E144" s="92"/>
      <c r="F144" s="92"/>
    </row>
    <row r="145" spans="1:7" ht="18" x14ac:dyDescent="0.35">
      <c r="A145" s="40" t="s">
        <v>195</v>
      </c>
      <c r="B145" s="108">
        <v>2</v>
      </c>
      <c r="C145" s="118" t="str">
        <f>IF(B145=0, -5, "0")</f>
        <v>0</v>
      </c>
      <c r="D145" s="97"/>
      <c r="E145" s="92"/>
      <c r="F145" s="92"/>
    </row>
    <row r="146" spans="1:7" x14ac:dyDescent="0.3">
      <c r="A146" s="23" t="s">
        <v>95</v>
      </c>
      <c r="B146" s="108">
        <v>2</v>
      </c>
      <c r="C146" s="93"/>
      <c r="D146" s="96"/>
      <c r="E146" s="92"/>
      <c r="F146" s="92"/>
    </row>
    <row r="147" spans="1:7" ht="99" x14ac:dyDescent="0.3">
      <c r="A147" s="50" t="s">
        <v>214</v>
      </c>
      <c r="B147" s="108">
        <v>0</v>
      </c>
      <c r="C147" s="93"/>
      <c r="D147" s="93" t="s">
        <v>468</v>
      </c>
      <c r="E147" s="93" t="s">
        <v>493</v>
      </c>
      <c r="F147" s="92" t="s">
        <v>357</v>
      </c>
    </row>
    <row r="148" spans="1:7" x14ac:dyDescent="0.3">
      <c r="A148" s="17" t="s">
        <v>305</v>
      </c>
      <c r="B148" s="108">
        <v>1</v>
      </c>
      <c r="C148" s="93"/>
      <c r="D148" s="93" t="s">
        <v>491</v>
      </c>
      <c r="E148" s="92"/>
      <c r="F148" s="92" t="s">
        <v>357</v>
      </c>
    </row>
    <row r="149" spans="1:7" x14ac:dyDescent="0.3">
      <c r="A149" s="352" t="s">
        <v>36</v>
      </c>
      <c r="B149" s="353"/>
      <c r="C149" s="354"/>
      <c r="D149" s="246">
        <f>SUM(B137:C148)</f>
        <v>21</v>
      </c>
    </row>
    <row r="150" spans="1:7" x14ac:dyDescent="0.3">
      <c r="A150" s="352" t="s">
        <v>295</v>
      </c>
      <c r="B150" s="353"/>
      <c r="C150" s="354"/>
      <c r="D150" s="33">
        <f>D149/(COUNT(B137:C148)*2)</f>
        <v>0.875</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52" t="s">
        <v>36</v>
      </c>
      <c r="B161" s="358"/>
      <c r="C161" s="359"/>
      <c r="D161" s="248">
        <f>SUM(B153:C160)</f>
        <v>16</v>
      </c>
    </row>
    <row r="162" spans="1:7" x14ac:dyDescent="0.3">
      <c r="A162" s="352" t="s">
        <v>295</v>
      </c>
      <c r="B162" s="353"/>
      <c r="C162" s="354"/>
      <c r="D162" s="33">
        <f>D161/(COUNT(B153:C160)*2)</f>
        <v>1</v>
      </c>
    </row>
    <row r="163" spans="1:7" s="22" customFormat="1" x14ac:dyDescent="0.3">
      <c r="A163" s="26"/>
      <c r="B163" s="27"/>
      <c r="C163" s="29"/>
      <c r="D163" s="30"/>
      <c r="G163" s="124"/>
    </row>
    <row r="164" spans="1:7" ht="19.5" x14ac:dyDescent="0.4">
      <c r="A164" s="360" t="s">
        <v>77</v>
      </c>
      <c r="B164" s="361"/>
      <c r="C164" s="361"/>
      <c r="D164" s="361"/>
      <c r="E164" s="361"/>
      <c r="F164" s="361"/>
    </row>
    <row r="165" spans="1:7" ht="18" x14ac:dyDescent="0.35">
      <c r="A165" s="40" t="s">
        <v>286</v>
      </c>
      <c r="B165" s="92">
        <v>2</v>
      </c>
      <c r="C165" s="118" t="str">
        <f>IF(B165=0, -5, "0")</f>
        <v>0</v>
      </c>
      <c r="D165" s="92"/>
      <c r="E165" s="92"/>
      <c r="F165" s="92"/>
    </row>
    <row r="166" spans="1:7" ht="49.5" x14ac:dyDescent="0.3">
      <c r="A166" s="17" t="s">
        <v>287</v>
      </c>
      <c r="B166" s="92">
        <v>1</v>
      </c>
      <c r="C166" s="92"/>
      <c r="D166" s="93" t="s">
        <v>480</v>
      </c>
      <c r="E166" s="92"/>
      <c r="F166" s="92" t="s">
        <v>356</v>
      </c>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52" t="s">
        <v>36</v>
      </c>
      <c r="B169" s="353"/>
      <c r="C169" s="354"/>
      <c r="D169" s="246">
        <f>SUM(B165:C168)</f>
        <v>7</v>
      </c>
    </row>
    <row r="170" spans="1:7" x14ac:dyDescent="0.3">
      <c r="A170" s="352" t="s">
        <v>295</v>
      </c>
      <c r="B170" s="353"/>
      <c r="C170" s="354"/>
      <c r="D170" s="33">
        <f>D169/(COUNT(B165:C168)*2)</f>
        <v>0.875</v>
      </c>
    </row>
    <row r="171" spans="1:7" s="22" customFormat="1" x14ac:dyDescent="0.3">
      <c r="A171" s="26"/>
      <c r="B171" s="27"/>
      <c r="C171" s="27"/>
      <c r="D171" s="28"/>
      <c r="G171" s="124"/>
    </row>
    <row r="172" spans="1:7" ht="19.5" x14ac:dyDescent="0.4">
      <c r="A172" s="364" t="s">
        <v>17</v>
      </c>
      <c r="B172" s="365"/>
      <c r="C172" s="365"/>
      <c r="D172" s="365"/>
      <c r="E172" s="365"/>
      <c r="F172" s="365"/>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2" t="s">
        <v>36</v>
      </c>
      <c r="B177" s="353"/>
      <c r="C177" s="354"/>
      <c r="D177" s="246">
        <f>SUM(B173:C176)</f>
        <v>8</v>
      </c>
    </row>
    <row r="178" spans="1:7" x14ac:dyDescent="0.3">
      <c r="A178" s="352" t="s">
        <v>295</v>
      </c>
      <c r="B178" s="353"/>
      <c r="C178" s="354"/>
      <c r="D178" s="33">
        <f>D177/(COUNT(B173:C176)*2)</f>
        <v>1</v>
      </c>
    </row>
    <row r="179" spans="1:7" s="22" customFormat="1" x14ac:dyDescent="0.3">
      <c r="A179" s="26"/>
      <c r="B179" s="27"/>
      <c r="C179" s="27"/>
      <c r="D179" s="28"/>
      <c r="G179" s="124"/>
    </row>
    <row r="180" spans="1:7" ht="19.5" x14ac:dyDescent="0.4">
      <c r="A180" s="360" t="s">
        <v>78</v>
      </c>
      <c r="B180" s="361"/>
      <c r="C180" s="361"/>
      <c r="D180" s="361"/>
      <c r="E180" s="361"/>
      <c r="F180" s="361"/>
    </row>
    <row r="181" spans="1:7" ht="104.25" customHeight="1" x14ac:dyDescent="0.3">
      <c r="A181" s="44" t="s">
        <v>315</v>
      </c>
      <c r="B181" s="92">
        <v>0</v>
      </c>
      <c r="C181" s="92"/>
      <c r="D181" s="93" t="s">
        <v>476</v>
      </c>
      <c r="E181" s="93" t="s">
        <v>477</v>
      </c>
      <c r="F181" s="92" t="s">
        <v>357</v>
      </c>
    </row>
    <row r="182" spans="1:7" ht="33" x14ac:dyDescent="0.3">
      <c r="A182" s="52" t="s">
        <v>220</v>
      </c>
      <c r="B182" s="92">
        <v>1</v>
      </c>
      <c r="C182" s="92"/>
      <c r="D182" s="93" t="s">
        <v>475</v>
      </c>
      <c r="E182" s="69"/>
      <c r="F182" s="92" t="s">
        <v>357</v>
      </c>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2" t="s">
        <v>36</v>
      </c>
      <c r="B186" s="353"/>
      <c r="C186" s="354"/>
      <c r="D186" s="246">
        <f>SUM(B181:C185)</f>
        <v>7</v>
      </c>
    </row>
    <row r="187" spans="1:7" x14ac:dyDescent="0.3">
      <c r="A187" s="352" t="s">
        <v>295</v>
      </c>
      <c r="B187" s="353"/>
      <c r="C187" s="354"/>
      <c r="D187" s="33">
        <f>D186/(COUNT(B181:C185)*2)</f>
        <v>0.7</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2</v>
      </c>
      <c r="C190" s="92"/>
      <c r="D190" s="92"/>
      <c r="E190" s="92"/>
      <c r="F190" s="92"/>
      <c r="G190" s="13"/>
    </row>
    <row r="191" spans="1:7" ht="18" x14ac:dyDescent="0.35">
      <c r="A191" s="67" t="s">
        <v>316</v>
      </c>
      <c r="B191" s="92" t="s">
        <v>32</v>
      </c>
      <c r="C191" s="118" t="str">
        <f>IF(B191=0, -5, "0")</f>
        <v>0</v>
      </c>
      <c r="D191" s="92"/>
      <c r="E191" s="92"/>
      <c r="F191" s="92"/>
    </row>
    <row r="192" spans="1:7" ht="33" x14ac:dyDescent="0.3">
      <c r="A192" s="20" t="s">
        <v>311</v>
      </c>
      <c r="B192" s="92">
        <v>1</v>
      </c>
      <c r="C192" s="92"/>
      <c r="D192" s="93" t="s">
        <v>485</v>
      </c>
      <c r="E192" s="92"/>
      <c r="F192" s="92" t="s">
        <v>356</v>
      </c>
    </row>
    <row r="193" spans="1:6" x14ac:dyDescent="0.3">
      <c r="A193" s="53" t="s">
        <v>189</v>
      </c>
      <c r="B193" s="92" t="s">
        <v>32</v>
      </c>
      <c r="C193" s="92"/>
      <c r="D193" s="92"/>
      <c r="E193" s="92"/>
      <c r="F193" s="92"/>
    </row>
    <row r="194" spans="1:6" x14ac:dyDescent="0.3">
      <c r="A194" s="352" t="s">
        <v>36</v>
      </c>
      <c r="B194" s="353"/>
      <c r="C194" s="354"/>
      <c r="D194" s="54">
        <f>SUM(B190:C193)</f>
        <v>3</v>
      </c>
    </row>
    <row r="195" spans="1:6" x14ac:dyDescent="0.3">
      <c r="A195" s="352" t="s">
        <v>295</v>
      </c>
      <c r="B195" s="353"/>
      <c r="C195" s="354"/>
      <c r="D195" s="33">
        <f>D194/(COUNT(B190:C193)*2)</f>
        <v>0.75</v>
      </c>
    </row>
    <row r="197" spans="1:6" ht="18" x14ac:dyDescent="0.35">
      <c r="A197" s="64" t="s">
        <v>494</v>
      </c>
      <c r="B197" s="63"/>
      <c r="C197" s="63"/>
      <c r="D197" s="293">
        <f>E197/F197</f>
        <v>0.6</v>
      </c>
      <c r="E197" s="308">
        <f>COUNTIF('A1 Technique'!F17:F193,"ok")</f>
        <v>6</v>
      </c>
      <c r="F197" s="308">
        <f>COUNTA('A1 Technique'!F17:F193)</f>
        <v>10</v>
      </c>
    </row>
    <row r="198" spans="1:6" ht="22.5" x14ac:dyDescent="0.3">
      <c r="A198" s="35" t="s">
        <v>45</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0.89380530973451322</v>
      </c>
    </row>
  </sheetData>
  <sheetProtection algorithmName="SHA-512" hashValue="5moNwgbn62Ql51Gaasf4cCj5wLCNaqTHUEBXN71SUd4yZ4GxZJltM3nWxqWEjjZDmv1tGVlYYwZaWNrB0x6cxg==" saltValue="7KngHyifdJjLxG+/Ym6Zf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25" zoomScaleNormal="100" workbookViewId="0">
      <selection activeCell="D530" sqref="D53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7"/>
      <c r="E2" s="247"/>
      <c r="F2" s="197"/>
      <c r="G2" s="123"/>
    </row>
    <row r="3" spans="1:7" ht="24" x14ac:dyDescent="0.45">
      <c r="C3" s="24">
        <v>2</v>
      </c>
      <c r="D3" s="257"/>
      <c r="E3" s="247"/>
      <c r="F3" s="197"/>
      <c r="G3" s="123"/>
    </row>
    <row r="4" spans="1:7" ht="24" x14ac:dyDescent="0.45">
      <c r="C4" s="24" t="s">
        <v>32</v>
      </c>
      <c r="D4" s="257"/>
      <c r="E4" s="247"/>
      <c r="F4" s="197"/>
      <c r="G4" s="123"/>
    </row>
    <row r="5" spans="1:7" ht="24" x14ac:dyDescent="0.45">
      <c r="D5" s="257"/>
      <c r="E5" s="247"/>
      <c r="F5" s="197"/>
      <c r="G5" s="123"/>
    </row>
    <row r="6" spans="1:7" ht="24" x14ac:dyDescent="0.45">
      <c r="D6" s="257"/>
      <c r="E6" s="247"/>
      <c r="F6" s="197"/>
      <c r="G6" s="123"/>
    </row>
    <row r="7" spans="1:7" ht="24.75" x14ac:dyDescent="0.45">
      <c r="A7" s="324" t="s">
        <v>179</v>
      </c>
      <c r="B7" s="324"/>
      <c r="C7" s="324"/>
      <c r="D7" s="324"/>
      <c r="E7" s="324"/>
      <c r="F7" s="324"/>
      <c r="G7" s="123"/>
    </row>
    <row r="8" spans="1:7" ht="29.25" x14ac:dyDescent="0.45">
      <c r="A8" s="325" t="str">
        <f>'Page de garde'!D18</f>
        <v>Houmet Souk</v>
      </c>
      <c r="B8" s="325"/>
      <c r="C8" s="325"/>
      <c r="D8" s="325"/>
      <c r="E8" s="325"/>
      <c r="F8" s="325"/>
      <c r="G8" s="123"/>
    </row>
    <row r="9" spans="1:7" ht="24" x14ac:dyDescent="0.45">
      <c r="A9" s="14" t="s">
        <v>42</v>
      </c>
      <c r="B9" s="326" t="s">
        <v>409</v>
      </c>
      <c r="C9" s="326"/>
      <c r="D9" s="326"/>
      <c r="E9" s="326"/>
      <c r="F9" s="326"/>
      <c r="G9" s="123"/>
    </row>
    <row r="10" spans="1:7" ht="24" x14ac:dyDescent="0.45">
      <c r="A10" s="15" t="s">
        <v>44</v>
      </c>
      <c r="B10" s="327" t="s">
        <v>505</v>
      </c>
      <c r="C10" s="327"/>
      <c r="D10" s="327"/>
      <c r="E10" s="327"/>
      <c r="F10" s="327"/>
      <c r="G10" s="123"/>
    </row>
    <row r="11" spans="1:7" ht="24" x14ac:dyDescent="0.45">
      <c r="A11" s="14" t="s">
        <v>43</v>
      </c>
      <c r="B11" s="322">
        <v>43368</v>
      </c>
      <c r="C11" s="322"/>
      <c r="D11" s="322"/>
      <c r="E11" s="322"/>
      <c r="F11" s="322"/>
      <c r="G11" s="123"/>
    </row>
    <row r="12" spans="1:7" ht="24" x14ac:dyDescent="0.45">
      <c r="A12" s="14" t="s">
        <v>239</v>
      </c>
      <c r="B12" s="328">
        <f>D549</f>
        <v>0.92096774193548392</v>
      </c>
      <c r="C12" s="328"/>
      <c r="D12" s="328"/>
      <c r="E12" s="328"/>
      <c r="F12" s="328"/>
      <c r="G12" s="123"/>
    </row>
    <row r="13" spans="1:7" ht="22.5" x14ac:dyDescent="0.45">
      <c r="D13" s="329"/>
      <c r="E13" s="329"/>
      <c r="F13" s="329"/>
      <c r="G13" s="32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43368</v>
      </c>
      <c r="B16" s="186"/>
      <c r="C16" s="186"/>
      <c r="D16" s="186"/>
      <c r="E16" s="186"/>
      <c r="F16" s="200"/>
    </row>
    <row r="17" spans="1:8" ht="16.5" customHeight="1" x14ac:dyDescent="0.3">
      <c r="A17" s="330" t="s">
        <v>30</v>
      </c>
      <c r="B17" s="331" t="s">
        <v>31</v>
      </c>
      <c r="C17" s="331"/>
      <c r="D17" s="331" t="s">
        <v>46</v>
      </c>
      <c r="E17" s="333" t="s">
        <v>310</v>
      </c>
      <c r="F17" s="333" t="s">
        <v>358</v>
      </c>
    </row>
    <row r="18" spans="1:8" ht="16.5" customHeight="1" x14ac:dyDescent="0.3">
      <c r="A18" s="330"/>
      <c r="B18" s="41" t="s">
        <v>34</v>
      </c>
      <c r="C18" s="41" t="s">
        <v>33</v>
      </c>
      <c r="D18" s="331"/>
      <c r="E18" s="333"/>
      <c r="F18" s="333"/>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v>2</v>
      </c>
      <c r="C39" s="128"/>
      <c r="D39" s="93"/>
      <c r="E39" s="92"/>
      <c r="F39" s="202"/>
    </row>
    <row r="40" spans="1:7" ht="30.75" customHeight="1" x14ac:dyDescent="0.3">
      <c r="A40" s="70" t="s">
        <v>381</v>
      </c>
      <c r="B40" s="128">
        <v>2</v>
      </c>
      <c r="C40" s="128"/>
      <c r="D40" s="93"/>
      <c r="E40" s="92"/>
      <c r="F40" s="202"/>
    </row>
    <row r="41" spans="1:7" ht="45" x14ac:dyDescent="0.3">
      <c r="A41" s="4" t="s">
        <v>249</v>
      </c>
      <c r="B41" s="278">
        <f>IF(D41=1, 2, IF(AND(D41&lt;1,D41&gt;0), 1, IF(D41=0,"0","NA")))</f>
        <v>2</v>
      </c>
      <c r="C41" s="128"/>
      <c r="D41" s="279">
        <f>IFERROR(E41/F41,"N.A")</f>
        <v>1</v>
      </c>
      <c r="E41" s="280">
        <f>COUNTIF('A2 Exploitation'!F21:F40,"ok")</f>
        <v>1</v>
      </c>
      <c r="F41" s="281">
        <f>COUNTA('A2 Exploitation'!F21:F40)</f>
        <v>1</v>
      </c>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30</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43368</v>
      </c>
      <c r="B49" s="122"/>
      <c r="C49" s="133"/>
      <c r="D49" s="122"/>
    </row>
    <row r="50" spans="1:7" x14ac:dyDescent="0.3">
      <c r="A50" s="330" t="s">
        <v>30</v>
      </c>
      <c r="B50" s="331" t="s">
        <v>31</v>
      </c>
      <c r="C50" s="331"/>
      <c r="D50" s="331" t="s">
        <v>46</v>
      </c>
      <c r="E50" s="333" t="s">
        <v>310</v>
      </c>
      <c r="F50" s="333" t="s">
        <v>360</v>
      </c>
      <c r="G50" s="125"/>
    </row>
    <row r="51" spans="1:7" x14ac:dyDescent="0.3">
      <c r="A51" s="330"/>
      <c r="B51" s="41" t="s">
        <v>34</v>
      </c>
      <c r="C51" s="41" t="s">
        <v>33</v>
      </c>
      <c r="D51" s="331"/>
      <c r="E51" s="333"/>
      <c r="F51" s="333"/>
    </row>
    <row r="52" spans="1:7" x14ac:dyDescent="0.3">
      <c r="A52" s="194" t="s">
        <v>58</v>
      </c>
      <c r="B52" s="195"/>
      <c r="C52" s="195"/>
      <c r="D52" s="195"/>
      <c r="E52" s="195"/>
      <c r="F52" s="195"/>
    </row>
    <row r="53" spans="1:7" x14ac:dyDescent="0.3">
      <c r="A53" s="10" t="s">
        <v>99</v>
      </c>
      <c r="B53" s="128">
        <v>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9"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16</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73"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v>2</v>
      </c>
      <c r="C71" s="128"/>
      <c r="D71" s="127"/>
      <c r="E71" s="92"/>
      <c r="F71" s="202"/>
      <c r="G71" s="212"/>
    </row>
    <row r="72" spans="1:7" x14ac:dyDescent="0.3">
      <c r="A72" s="207" t="s">
        <v>382</v>
      </c>
      <c r="B72" s="128">
        <v>2</v>
      </c>
      <c r="C72" s="129" t="str">
        <f>IF(B72=0, -5, "0")</f>
        <v>0</v>
      </c>
      <c r="D72" s="136"/>
      <c r="F72" s="202"/>
      <c r="G72" s="212"/>
    </row>
    <row r="73" spans="1:7" ht="36.75" customHeight="1" x14ac:dyDescent="0.3">
      <c r="A73" s="207" t="s">
        <v>398</v>
      </c>
      <c r="B73" s="128">
        <v>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ht="33" x14ac:dyDescent="0.3">
      <c r="A79" s="207" t="s">
        <v>155</v>
      </c>
      <c r="B79" s="128">
        <v>1</v>
      </c>
      <c r="C79" s="148" t="str">
        <f>IF(B79=0, -5, "0")</f>
        <v>0</v>
      </c>
      <c r="D79" s="149" t="s">
        <v>506</v>
      </c>
      <c r="E79" s="104"/>
      <c r="F79" s="202" t="s">
        <v>356</v>
      </c>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37</v>
      </c>
    </row>
    <row r="85" spans="1:7" x14ac:dyDescent="0.3">
      <c r="A85" s="5" t="s">
        <v>35</v>
      </c>
      <c r="B85" s="130"/>
      <c r="C85" s="131"/>
      <c r="D85" s="132">
        <f>D84/(COUNT(B65:C83)*2)</f>
        <v>0.97368421052631582</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9" t="s">
        <v>55</v>
      </c>
      <c r="B89" s="128">
        <v>2</v>
      </c>
      <c r="C89" s="134" t="str">
        <f>IF(B89=0, -10, IF(B89=1, -5, "0"))</f>
        <v>0</v>
      </c>
      <c r="D89" s="127"/>
      <c r="E89" s="92"/>
      <c r="F89" s="202"/>
    </row>
    <row r="90" spans="1:7" ht="30" x14ac:dyDescent="0.3">
      <c r="A90" s="8" t="s">
        <v>222</v>
      </c>
      <c r="B90" s="128">
        <v>2</v>
      </c>
      <c r="C90" s="128"/>
      <c r="D90" s="127"/>
      <c r="E90" s="92"/>
      <c r="F90" s="202"/>
    </row>
    <row r="91" spans="1:7" x14ac:dyDescent="0.3">
      <c r="A91" s="267"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IF(D99=0,"0","NA")))</f>
        <v>2</v>
      </c>
      <c r="C99" s="211"/>
      <c r="D99" s="279">
        <f>IFERROR(E99/F99,"N.A")</f>
        <v>1</v>
      </c>
      <c r="E99" s="280">
        <f>COUNTIF('A2 Exploitation'!F53:F98,"ok")</f>
        <v>3</v>
      </c>
      <c r="F99" s="281">
        <f>COUNTA('A2 Exploitation'!F53:F98)</f>
        <v>3</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75</v>
      </c>
    </row>
    <row r="103" spans="1:7" ht="18" x14ac:dyDescent="0.35">
      <c r="A103" s="42" t="s">
        <v>199</v>
      </c>
      <c r="B103" s="150"/>
      <c r="C103" s="151"/>
      <c r="D103" s="142">
        <f>D102/(COUNT(B88:C93,B53:C60,B65:C83,B95:C99)*2)</f>
        <v>0.98684210526315785</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43368</v>
      </c>
      <c r="B106" s="122"/>
      <c r="C106" s="133"/>
      <c r="D106" s="122"/>
    </row>
    <row r="107" spans="1:7" x14ac:dyDescent="0.3">
      <c r="A107" s="330" t="s">
        <v>30</v>
      </c>
      <c r="B107" s="331" t="s">
        <v>31</v>
      </c>
      <c r="C107" s="331"/>
      <c r="D107" s="331" t="s">
        <v>46</v>
      </c>
      <c r="E107" s="333" t="s">
        <v>310</v>
      </c>
      <c r="F107" s="333" t="s">
        <v>360</v>
      </c>
    </row>
    <row r="108" spans="1:7" x14ac:dyDescent="0.3">
      <c r="A108" s="330"/>
      <c r="B108" s="41" t="s">
        <v>34</v>
      </c>
      <c r="C108" s="41" t="s">
        <v>33</v>
      </c>
      <c r="D108" s="331"/>
      <c r="E108" s="333"/>
      <c r="F108" s="333"/>
      <c r="G108" s="212"/>
    </row>
    <row r="109" spans="1:7" x14ac:dyDescent="0.3">
      <c r="A109" s="194" t="s">
        <v>58</v>
      </c>
      <c r="B109" s="195"/>
      <c r="C109" s="195"/>
      <c r="D109" s="195"/>
      <c r="E109" s="195"/>
      <c r="F109" s="195"/>
    </row>
    <row r="110" spans="1:7" x14ac:dyDescent="0.3">
      <c r="A110" s="7" t="s">
        <v>53</v>
      </c>
      <c r="B110" s="128">
        <v>2</v>
      </c>
      <c r="C110" s="128"/>
      <c r="D110" s="111"/>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49.5" x14ac:dyDescent="0.3">
      <c r="A114" s="10" t="s">
        <v>158</v>
      </c>
      <c r="B114" s="128">
        <v>0</v>
      </c>
      <c r="C114" s="128"/>
      <c r="D114" s="121" t="s">
        <v>508</v>
      </c>
      <c r="E114" s="121" t="s">
        <v>526</v>
      </c>
      <c r="F114" s="202" t="s">
        <v>356</v>
      </c>
    </row>
    <row r="115" spans="1:6" ht="17.25" x14ac:dyDescent="0.35">
      <c r="A115" s="259" t="s">
        <v>55</v>
      </c>
      <c r="B115" s="128">
        <v>2</v>
      </c>
      <c r="C115" s="134" t="str">
        <f>IF(B115=0, -10, IF(B115=1, -5, "0"))</f>
        <v>0</v>
      </c>
      <c r="D115" s="93"/>
      <c r="E115" s="92"/>
      <c r="F115" s="202"/>
    </row>
    <row r="116" spans="1:6" ht="30" x14ac:dyDescent="0.3">
      <c r="A116" s="7" t="s">
        <v>118</v>
      </c>
      <c r="B116" s="128">
        <v>2</v>
      </c>
      <c r="C116" s="146"/>
      <c r="D116" s="93"/>
      <c r="E116" s="92"/>
      <c r="F116" s="202"/>
    </row>
    <row r="117" spans="1:6" x14ac:dyDescent="0.3">
      <c r="A117" s="5" t="s">
        <v>36</v>
      </c>
      <c r="B117" s="5"/>
      <c r="C117" s="5"/>
      <c r="D117" s="5">
        <f>SUM(B110:C116)</f>
        <v>12</v>
      </c>
    </row>
    <row r="118" spans="1:6" x14ac:dyDescent="0.3">
      <c r="A118" s="5" t="s">
        <v>35</v>
      </c>
      <c r="B118" s="130"/>
      <c r="C118" s="131"/>
      <c r="D118" s="132">
        <f>D117/(COUNT(B110:C116)*2)</f>
        <v>0.8571428571428571</v>
      </c>
    </row>
    <row r="119" spans="1:6" x14ac:dyDescent="0.3">
      <c r="A119" s="143"/>
      <c r="B119" s="122"/>
      <c r="C119" s="133"/>
      <c r="D119" s="122"/>
      <c r="E119" s="196"/>
    </row>
    <row r="120" spans="1:6" ht="18" x14ac:dyDescent="0.3">
      <c r="A120" s="192" t="s">
        <v>120</v>
      </c>
      <c r="B120" s="277"/>
      <c r="C120" s="193"/>
      <c r="D120" s="193"/>
      <c r="E120" s="193"/>
      <c r="F120" s="195"/>
    </row>
    <row r="121" spans="1:6" ht="33" x14ac:dyDescent="0.3">
      <c r="A121" s="4" t="s">
        <v>252</v>
      </c>
      <c r="B121" s="128">
        <v>1</v>
      </c>
      <c r="C121" s="128"/>
      <c r="D121" s="111" t="s">
        <v>509</v>
      </c>
      <c r="E121" s="111"/>
      <c r="F121" s="202" t="s">
        <v>356</v>
      </c>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04"/>
      <c r="F138" s="202"/>
      <c r="G138" s="125"/>
    </row>
    <row r="139" spans="1:7" x14ac:dyDescent="0.3">
      <c r="A139" s="5" t="s">
        <v>36</v>
      </c>
      <c r="B139" s="5"/>
      <c r="C139" s="5"/>
      <c r="D139" s="59">
        <f>SUM(B121:C138)</f>
        <v>35</v>
      </c>
    </row>
    <row r="140" spans="1:7" x14ac:dyDescent="0.3">
      <c r="A140" s="5" t="s">
        <v>35</v>
      </c>
      <c r="B140" s="130"/>
      <c r="C140" s="131"/>
      <c r="D140" s="132">
        <f>D139/(COUNT(B121:C138)*2)</f>
        <v>0.97222222222222221</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04"/>
      <c r="F143" s="202"/>
      <c r="G143" s="125"/>
    </row>
    <row r="144" spans="1:7" ht="49.5" x14ac:dyDescent="0.3">
      <c r="A144" s="4" t="s">
        <v>131</v>
      </c>
      <c r="B144" s="128">
        <v>0</v>
      </c>
      <c r="C144" s="128"/>
      <c r="D144" s="111" t="s">
        <v>527</v>
      </c>
      <c r="E144" s="111" t="s">
        <v>507</v>
      </c>
      <c r="F144" s="202" t="s">
        <v>356</v>
      </c>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5"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2</v>
      </c>
      <c r="C153" s="138"/>
      <c r="D153" s="279">
        <f>IFERROR(E153/F153,"N.A")</f>
        <v>1</v>
      </c>
      <c r="E153" s="280">
        <f>COUNTIF('A2 Exploitation'!F110:F152,"ok")</f>
        <v>2</v>
      </c>
      <c r="F153" s="281">
        <f>COUNTA('A2 Exploitation'!F110:F152)</f>
        <v>2</v>
      </c>
    </row>
    <row r="154" spans="1:7" x14ac:dyDescent="0.3">
      <c r="A154" s="5" t="s">
        <v>36</v>
      </c>
      <c r="B154" s="5"/>
      <c r="C154" s="5"/>
      <c r="D154" s="5">
        <f>SUM(B143:C147,B149:C153)</f>
        <v>18</v>
      </c>
    </row>
    <row r="155" spans="1:7" x14ac:dyDescent="0.3">
      <c r="A155" s="5" t="s">
        <v>35</v>
      </c>
      <c r="B155" s="130"/>
      <c r="C155" s="131"/>
      <c r="D155" s="132">
        <f>D154/(COUNT(B143:C147,B149:C153)*2)</f>
        <v>0.9</v>
      </c>
    </row>
    <row r="156" spans="1:7" x14ac:dyDescent="0.3">
      <c r="A156" s="143"/>
      <c r="B156" s="122"/>
      <c r="C156" s="133"/>
      <c r="D156" s="122"/>
    </row>
    <row r="157" spans="1:7" ht="18" x14ac:dyDescent="0.35">
      <c r="A157" s="42" t="s">
        <v>125</v>
      </c>
      <c r="B157" s="150"/>
      <c r="C157" s="151"/>
      <c r="D157" s="141">
        <f>SUM(D154,D117,D139)</f>
        <v>65</v>
      </c>
    </row>
    <row r="158" spans="1:7" ht="18" x14ac:dyDescent="0.35">
      <c r="A158" s="42" t="s">
        <v>200</v>
      </c>
      <c r="B158" s="150"/>
      <c r="C158" s="151"/>
      <c r="D158" s="142">
        <f>D157/(COUNT(B143:C147,B110:C116,B121:C138,B149:C153)*2)</f>
        <v>0.9285714285714286</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43368</v>
      </c>
      <c r="B161" s="122"/>
      <c r="C161" s="133"/>
      <c r="D161" s="125"/>
    </row>
    <row r="162" spans="1:7" x14ac:dyDescent="0.3">
      <c r="A162" s="330" t="s">
        <v>30</v>
      </c>
      <c r="B162" s="331" t="s">
        <v>31</v>
      </c>
      <c r="C162" s="331"/>
      <c r="D162" s="331" t="s">
        <v>46</v>
      </c>
      <c r="E162" s="333" t="s">
        <v>310</v>
      </c>
      <c r="F162" s="333" t="s">
        <v>360</v>
      </c>
      <c r="G162" s="125"/>
    </row>
    <row r="163" spans="1:7" x14ac:dyDescent="0.3">
      <c r="A163" s="330"/>
      <c r="B163" s="41" t="s">
        <v>34</v>
      </c>
      <c r="C163" s="41" t="s">
        <v>33</v>
      </c>
      <c r="D163" s="331"/>
      <c r="E163" s="333"/>
      <c r="F163" s="333"/>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9"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ht="33" x14ac:dyDescent="0.3">
      <c r="A176" s="4" t="s">
        <v>93</v>
      </c>
      <c r="B176" s="128">
        <v>1</v>
      </c>
      <c r="C176" s="128"/>
      <c r="D176" s="111" t="s">
        <v>510</v>
      </c>
      <c r="E176" s="92"/>
      <c r="F176" s="202" t="s">
        <v>356</v>
      </c>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9" t="s">
        <v>375</v>
      </c>
      <c r="B181" s="128">
        <v>2</v>
      </c>
      <c r="C181" s="134" t="str">
        <f>IF(B181=0, -10, "0")</f>
        <v>0</v>
      </c>
      <c r="D181" s="218"/>
      <c r="E181" s="104"/>
      <c r="F181" s="202"/>
      <c r="G181" s="125"/>
    </row>
    <row r="182" spans="1:7" ht="17.25" x14ac:dyDescent="0.35">
      <c r="A182" s="259"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74" t="s">
        <v>186</v>
      </c>
      <c r="B186" s="128">
        <v>2</v>
      </c>
      <c r="C186" s="134" t="str">
        <f>IF(B186=0, -10, "0")</f>
        <v>0</v>
      </c>
      <c r="D186" s="240"/>
      <c r="E186" s="92"/>
      <c r="F186" s="202"/>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7" t="s">
        <v>388</v>
      </c>
      <c r="B194" s="128">
        <v>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IF(D200=0,"0","NA")))</f>
        <v>2</v>
      </c>
      <c r="C200" s="128"/>
      <c r="D200" s="279">
        <f>IFERROR(E200/F200,"N.A")</f>
        <v>1</v>
      </c>
      <c r="E200" s="280">
        <f>COUNTIF('A2 Exploitation'!F165:F199,"ok")</f>
        <v>2</v>
      </c>
      <c r="F200" s="281">
        <f>COUNTA('A2 Exploitation'!F165:F199)</f>
        <v>2</v>
      </c>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61</v>
      </c>
    </row>
    <row r="205" spans="1:7" ht="18" x14ac:dyDescent="0.35">
      <c r="A205" s="42" t="s">
        <v>201</v>
      </c>
      <c r="B205" s="150"/>
      <c r="C205" s="151"/>
      <c r="D205" s="142">
        <f>D204/(COUNT(B165:C171,B176:C194,B196:C200)*2)</f>
        <v>0.9838709677419355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43368</v>
      </c>
      <c r="B208" s="122"/>
      <c r="C208" s="133"/>
      <c r="D208" s="122"/>
    </row>
    <row r="209" spans="1:7" x14ac:dyDescent="0.3">
      <c r="A209" s="330" t="s">
        <v>30</v>
      </c>
      <c r="B209" s="331" t="s">
        <v>31</v>
      </c>
      <c r="C209" s="331"/>
      <c r="D209" s="331" t="s">
        <v>46</v>
      </c>
      <c r="E209" s="333" t="s">
        <v>310</v>
      </c>
      <c r="F209" s="333" t="s">
        <v>360</v>
      </c>
      <c r="G209" s="125"/>
    </row>
    <row r="210" spans="1:7" x14ac:dyDescent="0.3">
      <c r="A210" s="330"/>
      <c r="B210" s="41" t="s">
        <v>34</v>
      </c>
      <c r="C210" s="41" t="s">
        <v>33</v>
      </c>
      <c r="D210" s="331"/>
      <c r="E210" s="333"/>
      <c r="F210" s="333"/>
    </row>
    <row r="211" spans="1:7" ht="18" x14ac:dyDescent="0.3">
      <c r="A211" s="192" t="s">
        <v>145</v>
      </c>
      <c r="B211" s="193"/>
      <c r="C211" s="193"/>
      <c r="D211" s="193"/>
      <c r="E211" s="193"/>
      <c r="F211" s="195"/>
    </row>
    <row r="212" spans="1:7" ht="33" x14ac:dyDescent="0.3">
      <c r="A212" s="7" t="s">
        <v>53</v>
      </c>
      <c r="B212" s="128">
        <v>1</v>
      </c>
      <c r="C212" s="128"/>
      <c r="D212" s="93" t="s">
        <v>511</v>
      </c>
      <c r="E212" s="92"/>
      <c r="F212" s="202" t="s">
        <v>356</v>
      </c>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7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19</v>
      </c>
    </row>
    <row r="223" spans="1:7" x14ac:dyDescent="0.3">
      <c r="A223" s="5" t="s">
        <v>35</v>
      </c>
      <c r="B223" s="130"/>
      <c r="C223" s="131"/>
      <c r="D223" s="132">
        <f>D222/(COUNT(B212:C221)*2)</f>
        <v>0.95</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45" x14ac:dyDescent="0.3">
      <c r="A227" s="206" t="s">
        <v>314</v>
      </c>
      <c r="B227" s="128">
        <v>2</v>
      </c>
      <c r="C227" s="148" t="str">
        <f>IF(B227=0, -5, "0")</f>
        <v>0</v>
      </c>
      <c r="D227" s="93"/>
      <c r="E227" s="92"/>
      <c r="F227" s="202"/>
      <c r="G227" s="125"/>
    </row>
    <row r="228" spans="1:7" ht="28.5" customHeight="1" x14ac:dyDescent="0.3">
      <c r="A228" s="4" t="s">
        <v>173</v>
      </c>
      <c r="B228" s="128">
        <v>1</v>
      </c>
      <c r="C228" s="134"/>
      <c r="D228" s="111" t="s">
        <v>516</v>
      </c>
      <c r="E228" s="92"/>
      <c r="F228" s="202" t="s">
        <v>356</v>
      </c>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66" x14ac:dyDescent="0.3">
      <c r="A235" s="219" t="s">
        <v>162</v>
      </c>
      <c r="B235" s="128">
        <v>0</v>
      </c>
      <c r="C235" s="148">
        <f>IF(B235=0, -5, "0")</f>
        <v>-5</v>
      </c>
      <c r="D235" s="297" t="s">
        <v>512</v>
      </c>
      <c r="E235" s="93" t="s">
        <v>513</v>
      </c>
      <c r="F235" s="202" t="s">
        <v>356</v>
      </c>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ht="66" x14ac:dyDescent="0.3">
      <c r="A238" s="207" t="s">
        <v>66</v>
      </c>
      <c r="B238" s="128">
        <v>0</v>
      </c>
      <c r="C238" s="148">
        <f>IF(B238=0, -5, "0")</f>
        <v>-5</v>
      </c>
      <c r="D238" s="297" t="s">
        <v>514</v>
      </c>
      <c r="E238" s="93" t="s">
        <v>515</v>
      </c>
      <c r="F238" s="202" t="s">
        <v>356</v>
      </c>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21</v>
      </c>
    </row>
    <row r="245" spans="1:7" x14ac:dyDescent="0.3">
      <c r="A245" s="5" t="s">
        <v>35</v>
      </c>
      <c r="B245" s="130"/>
      <c r="C245" s="131"/>
      <c r="D245" s="132">
        <f>D244/(COUNT(B226:C243)*2)</f>
        <v>0.52500000000000002</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ht="49.5" x14ac:dyDescent="0.3">
      <c r="A255" s="70" t="s">
        <v>143</v>
      </c>
      <c r="B255" s="128">
        <v>0</v>
      </c>
      <c r="C255" s="128"/>
      <c r="D255" s="136" t="s">
        <v>517</v>
      </c>
      <c r="E255" s="136" t="s">
        <v>528</v>
      </c>
      <c r="F255" s="202" t="s">
        <v>356</v>
      </c>
    </row>
    <row r="256" spans="1:7" x14ac:dyDescent="0.3">
      <c r="A256" s="340" t="s">
        <v>379</v>
      </c>
      <c r="B256" s="340"/>
      <c r="C256" s="340"/>
      <c r="D256" s="340"/>
      <c r="E256" s="340"/>
      <c r="F256" s="340"/>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04"/>
      <c r="F258" s="202"/>
      <c r="G258" s="125"/>
    </row>
    <row r="259" spans="1:7" ht="30"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IF(D261=0,"0","NA")))</f>
        <v>1</v>
      </c>
      <c r="C261" s="138"/>
      <c r="D261" s="279">
        <f>IFERROR(E261/F261,"N.A")</f>
        <v>0.75</v>
      </c>
      <c r="E261" s="280">
        <f>COUNTIF('A2 Exploitation'!F212:F260,"ok")</f>
        <v>3</v>
      </c>
      <c r="F261" s="281">
        <f>COUNTA('A2 Exploitation'!F212:F260)</f>
        <v>4</v>
      </c>
    </row>
    <row r="262" spans="1:7" x14ac:dyDescent="0.3">
      <c r="A262" s="5" t="s">
        <v>36</v>
      </c>
      <c r="B262" s="5"/>
      <c r="C262" s="5"/>
      <c r="D262" s="5">
        <f>SUM(B248:C255,B257:C261)</f>
        <v>23</v>
      </c>
    </row>
    <row r="263" spans="1:7" x14ac:dyDescent="0.3">
      <c r="A263" s="5" t="s">
        <v>35</v>
      </c>
      <c r="B263" s="130"/>
      <c r="C263" s="131"/>
      <c r="D263" s="132">
        <f>D262/(COUNT(B248:C255,B257:C261)*2)</f>
        <v>0.88461538461538458</v>
      </c>
    </row>
    <row r="264" spans="1:7" x14ac:dyDescent="0.3">
      <c r="A264" s="143"/>
      <c r="B264" s="122"/>
      <c r="C264" s="133"/>
      <c r="D264" s="122"/>
    </row>
    <row r="265" spans="1:7" ht="18" x14ac:dyDescent="0.35">
      <c r="A265" s="42" t="s">
        <v>70</v>
      </c>
      <c r="B265" s="150"/>
      <c r="C265" s="151"/>
      <c r="D265" s="141">
        <f>SUM(D262,D222,D244)</f>
        <v>63</v>
      </c>
    </row>
    <row r="266" spans="1:7" ht="18" x14ac:dyDescent="0.35">
      <c r="A266" s="57" t="s">
        <v>202</v>
      </c>
      <c r="B266" s="158"/>
      <c r="C266" s="159"/>
      <c r="D266" s="160">
        <f>D265/(COUNT(B226:C243,B248:C255,B212:C221,B257:C261)*2)</f>
        <v>0.73255813953488369</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43368</v>
      </c>
      <c r="B269" s="122"/>
      <c r="C269" s="133"/>
      <c r="D269" s="122"/>
      <c r="F269" s="204"/>
      <c r="G269" s="212"/>
    </row>
    <row r="270" spans="1:7" s="16" customFormat="1" x14ac:dyDescent="0.3">
      <c r="A270" s="330" t="s">
        <v>30</v>
      </c>
      <c r="B270" s="331" t="s">
        <v>31</v>
      </c>
      <c r="C270" s="331"/>
      <c r="D270" s="331" t="s">
        <v>46</v>
      </c>
      <c r="E270" s="333" t="s">
        <v>310</v>
      </c>
      <c r="F270" s="333" t="s">
        <v>360</v>
      </c>
      <c r="G270" s="212"/>
    </row>
    <row r="271" spans="1:7" s="16" customFormat="1" x14ac:dyDescent="0.3">
      <c r="A271" s="330"/>
      <c r="B271" s="41" t="s">
        <v>34</v>
      </c>
      <c r="C271" s="41" t="s">
        <v>33</v>
      </c>
      <c r="D271" s="331"/>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66" x14ac:dyDescent="0.3">
      <c r="A274" s="7" t="s">
        <v>135</v>
      </c>
      <c r="B274" s="128">
        <v>0</v>
      </c>
      <c r="C274" s="128"/>
      <c r="D274" s="312" t="s">
        <v>518</v>
      </c>
      <c r="E274" s="312" t="s">
        <v>519</v>
      </c>
      <c r="F274" s="202" t="s">
        <v>356</v>
      </c>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22</v>
      </c>
      <c r="F285" s="204"/>
      <c r="G285" s="212"/>
    </row>
    <row r="286" spans="1:7" s="16" customFormat="1" x14ac:dyDescent="0.3">
      <c r="A286" s="5" t="s">
        <v>35</v>
      </c>
      <c r="B286" s="130"/>
      <c r="C286" s="131"/>
      <c r="D286" s="132">
        <f>D285/(COUNT(B273:C284)*2)</f>
        <v>0.91666666666666663</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2</v>
      </c>
      <c r="C293" s="128"/>
      <c r="D293" s="154"/>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0"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2</v>
      </c>
      <c r="C309" s="211"/>
      <c r="D309" s="163"/>
      <c r="E309" s="104"/>
      <c r="F309" s="202"/>
      <c r="G309" s="212"/>
    </row>
    <row r="310" spans="1:7" s="16" customFormat="1" x14ac:dyDescent="0.3">
      <c r="A310" s="55" t="s">
        <v>386</v>
      </c>
      <c r="B310" s="128">
        <v>2</v>
      </c>
      <c r="C310" s="211"/>
      <c r="D310" s="163"/>
      <c r="E310" s="104"/>
      <c r="F310" s="202"/>
      <c r="G310" s="212"/>
    </row>
    <row r="311" spans="1:7" s="16" customFormat="1" ht="30"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IF(D313=0,"0","NA")))</f>
        <v>2</v>
      </c>
      <c r="C313" s="138"/>
      <c r="D313" s="279">
        <f>IFERROR(E313/F313,"N.A")</f>
        <v>1</v>
      </c>
      <c r="E313" s="280">
        <f>COUNTIF('A2 Exploitation'!F273:F312,"ok")</f>
        <v>1</v>
      </c>
      <c r="F313" s="281">
        <f>COUNTA('A2 Exploitation'!F273:F312)</f>
        <v>1</v>
      </c>
      <c r="G313" s="212"/>
    </row>
    <row r="314" spans="1:7" s="16" customFormat="1" x14ac:dyDescent="0.3">
      <c r="A314" s="5" t="s">
        <v>36</v>
      </c>
      <c r="B314" s="5"/>
      <c r="C314" s="5"/>
      <c r="D314" s="5">
        <f>SUM(B289:C307,B309:C313)</f>
        <v>48</v>
      </c>
      <c r="F314" s="204"/>
      <c r="G314" s="212"/>
    </row>
    <row r="315" spans="1:7" s="16" customFormat="1" x14ac:dyDescent="0.3">
      <c r="A315" s="5" t="s">
        <v>35</v>
      </c>
      <c r="B315" s="130"/>
      <c r="C315" s="131"/>
      <c r="D315" s="132">
        <f>D314/(COUNT(B289:C307,B309:C313)*2)</f>
        <v>1</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70</v>
      </c>
      <c r="F317" s="204"/>
      <c r="G317" s="212"/>
    </row>
    <row r="318" spans="1:7" s="16" customFormat="1" ht="18" x14ac:dyDescent="0.35">
      <c r="A318" s="42" t="s">
        <v>203</v>
      </c>
      <c r="B318" s="150"/>
      <c r="C318" s="151"/>
      <c r="D318" s="142">
        <f>D317/(COUNT(B273:C284,B289:C307,B309:C313)*2)</f>
        <v>0.97222222222222221</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43368</v>
      </c>
      <c r="B321" s="122"/>
      <c r="C321" s="133"/>
      <c r="D321" s="125"/>
    </row>
    <row r="322" spans="1:7" x14ac:dyDescent="0.3">
      <c r="A322" s="330" t="s">
        <v>30</v>
      </c>
      <c r="B322" s="331" t="s">
        <v>31</v>
      </c>
      <c r="C322" s="331"/>
      <c r="D322" s="331" t="s">
        <v>46</v>
      </c>
      <c r="E322" s="333" t="s">
        <v>310</v>
      </c>
      <c r="F322" s="333" t="s">
        <v>360</v>
      </c>
      <c r="G322" s="125"/>
    </row>
    <row r="323" spans="1:7" x14ac:dyDescent="0.3">
      <c r="A323" s="330"/>
      <c r="B323" s="41" t="s">
        <v>34</v>
      </c>
      <c r="C323" s="41" t="s">
        <v>33</v>
      </c>
      <c r="D323" s="331"/>
      <c r="E323" s="333"/>
      <c r="F323" s="333"/>
      <c r="G323" s="125"/>
    </row>
    <row r="324" spans="1:7" ht="18" x14ac:dyDescent="0.3">
      <c r="A324" s="192" t="s">
        <v>19</v>
      </c>
      <c r="B324" s="193"/>
      <c r="C324" s="193"/>
      <c r="D324" s="193"/>
      <c r="E324" s="193"/>
      <c r="F324" s="195"/>
      <c r="G324" s="125"/>
    </row>
    <row r="325" spans="1:7" ht="33" x14ac:dyDescent="0.3">
      <c r="A325" s="6" t="s">
        <v>6</v>
      </c>
      <c r="B325" s="128">
        <v>1</v>
      </c>
      <c r="C325" s="128"/>
      <c r="D325" s="93" t="s">
        <v>521</v>
      </c>
      <c r="E325" s="92"/>
      <c r="F325" s="202" t="s">
        <v>356</v>
      </c>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c r="D335" s="122"/>
    </row>
    <row r="336" spans="1:7" ht="18" x14ac:dyDescent="0.3">
      <c r="A336" s="192" t="s">
        <v>109</v>
      </c>
      <c r="B336" s="193"/>
      <c r="C336" s="193"/>
      <c r="D336" s="193"/>
      <c r="E336" s="193"/>
      <c r="F336" s="195"/>
    </row>
    <row r="337" spans="1:7" ht="33" x14ac:dyDescent="0.3">
      <c r="A337" s="70" t="s">
        <v>261</v>
      </c>
      <c r="B337" s="128">
        <v>0</v>
      </c>
      <c r="C337" s="129"/>
      <c r="D337" s="114" t="s">
        <v>520</v>
      </c>
      <c r="E337" s="104"/>
      <c r="F337" s="202" t="s">
        <v>356</v>
      </c>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49.5" x14ac:dyDescent="0.3">
      <c r="A343" s="4" t="s">
        <v>226</v>
      </c>
      <c r="B343" s="128">
        <v>0</v>
      </c>
      <c r="C343" s="128"/>
      <c r="D343" s="114" t="s">
        <v>529</v>
      </c>
      <c r="E343" s="92"/>
      <c r="F343" s="202" t="s">
        <v>356</v>
      </c>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t="str">
        <f>IF(D353=1, 2, IF(AND(D353&lt;1,D353&gt;0), 1, IF(D353=0,"0","NA")))</f>
        <v>NA</v>
      </c>
      <c r="C353" s="128"/>
      <c r="D353" s="279" t="str">
        <f>IFERROR(E353/F353,"N.A")</f>
        <v>N.A</v>
      </c>
      <c r="E353" s="280">
        <f>COUNTIF('A2 Exploitation'!F325:F352,"ok")</f>
        <v>0</v>
      </c>
      <c r="F353" s="281">
        <f>COUNTA('A2 Exploitation'!F325:F352)</f>
        <v>0</v>
      </c>
    </row>
    <row r="354" spans="1:7" x14ac:dyDescent="0.3">
      <c r="A354" s="5" t="s">
        <v>36</v>
      </c>
      <c r="B354" s="59"/>
      <c r="C354" s="59"/>
      <c r="D354" s="230">
        <f>SUM(B337:C348,B350:C353)</f>
        <v>26</v>
      </c>
    </row>
    <row r="355" spans="1:7" x14ac:dyDescent="0.3">
      <c r="A355" s="5" t="s">
        <v>35</v>
      </c>
      <c r="B355" s="130"/>
      <c r="C355" s="131"/>
      <c r="D355" s="132">
        <f>D354/(COUNT(B337:C348,B350:C353)*2)</f>
        <v>0.8666666666666667</v>
      </c>
    </row>
    <row r="356" spans="1:7" x14ac:dyDescent="0.3">
      <c r="A356" s="2"/>
      <c r="B356" s="133"/>
      <c r="C356" s="133"/>
      <c r="D356" s="133"/>
    </row>
    <row r="357" spans="1:7" ht="18" x14ac:dyDescent="0.35">
      <c r="A357" s="42" t="s">
        <v>39</v>
      </c>
      <c r="B357" s="150"/>
      <c r="C357" s="151"/>
      <c r="D357" s="141">
        <f>SUM(D354,D333)</f>
        <v>41</v>
      </c>
    </row>
    <row r="358" spans="1:7" ht="18" x14ac:dyDescent="0.35">
      <c r="A358" s="42" t="s">
        <v>204</v>
      </c>
      <c r="B358" s="150"/>
      <c r="C358" s="151"/>
      <c r="D358" s="142">
        <f>D357/(COUNT(B337:C348,B325:C332,B350:C353)*2)</f>
        <v>0.89130434782608692</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43368</v>
      </c>
      <c r="B361" s="122"/>
      <c r="C361" s="133"/>
      <c r="D361" s="122"/>
    </row>
    <row r="362" spans="1:7" x14ac:dyDescent="0.3">
      <c r="A362" s="330" t="s">
        <v>30</v>
      </c>
      <c r="B362" s="331" t="s">
        <v>31</v>
      </c>
      <c r="C362" s="331"/>
      <c r="D362" s="331" t="s">
        <v>46</v>
      </c>
      <c r="E362" s="333" t="s">
        <v>310</v>
      </c>
      <c r="F362" s="333" t="s">
        <v>360</v>
      </c>
      <c r="G362" s="125"/>
    </row>
    <row r="363" spans="1:7" x14ac:dyDescent="0.3">
      <c r="A363" s="330"/>
      <c r="B363" s="41" t="s">
        <v>34</v>
      </c>
      <c r="C363" s="41" t="s">
        <v>33</v>
      </c>
      <c r="D363" s="331"/>
      <c r="E363" s="333"/>
      <c r="F363" s="333"/>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16</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v>2</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t="str">
        <f>IF(D386=1, 2, IF(AND(D386&lt;1,D386&gt;0), 1,IF(D386=0,"0","NA")))</f>
        <v>NA</v>
      </c>
      <c r="C386" s="128"/>
      <c r="D386" s="279" t="str">
        <f>IFERROR(E386/F386,"N.A")</f>
        <v>N.A</v>
      </c>
      <c r="E386" s="280">
        <f>COUNTIF('A2 Exploitation'!F365:F385,"ok")</f>
        <v>0</v>
      </c>
      <c r="F386" s="281">
        <f>COUNTA('A2 Exploitation'!F365:F385)</f>
        <v>0</v>
      </c>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1</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1</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43368</v>
      </c>
      <c r="B394" s="122"/>
      <c r="C394" s="133"/>
      <c r="D394" s="125"/>
      <c r="G394" s="125"/>
    </row>
    <row r="395" spans="1:7" x14ac:dyDescent="0.3">
      <c r="A395" s="330" t="s">
        <v>30</v>
      </c>
      <c r="B395" s="331" t="s">
        <v>31</v>
      </c>
      <c r="C395" s="331"/>
      <c r="D395" s="331" t="s">
        <v>46</v>
      </c>
      <c r="E395" s="333" t="s">
        <v>310</v>
      </c>
      <c r="F395" s="333" t="s">
        <v>360</v>
      </c>
      <c r="G395" s="125"/>
    </row>
    <row r="396" spans="1:7" x14ac:dyDescent="0.3">
      <c r="A396" s="330"/>
      <c r="B396" s="41" t="s">
        <v>34</v>
      </c>
      <c r="C396" s="41" t="s">
        <v>33</v>
      </c>
      <c r="D396" s="331"/>
      <c r="E396" s="333"/>
      <c r="F396" s="333"/>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ht="49.5" x14ac:dyDescent="0.3">
      <c r="A412" s="4" t="s">
        <v>225</v>
      </c>
      <c r="B412" s="128">
        <v>0</v>
      </c>
      <c r="C412" s="128"/>
      <c r="D412" s="93" t="s">
        <v>523</v>
      </c>
      <c r="E412" s="92"/>
      <c r="F412" s="202" t="s">
        <v>356</v>
      </c>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ht="99" x14ac:dyDescent="0.3">
      <c r="A415" s="208" t="s">
        <v>105</v>
      </c>
      <c r="B415" s="128">
        <v>0</v>
      </c>
      <c r="C415" s="134">
        <f>IF(B415=0, -5, "0")</f>
        <v>-5</v>
      </c>
      <c r="D415" s="297" t="s">
        <v>524</v>
      </c>
      <c r="E415" s="297" t="s">
        <v>530</v>
      </c>
      <c r="F415" s="202" t="s">
        <v>356</v>
      </c>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5</v>
      </c>
    </row>
    <row r="418" spans="1:16382" x14ac:dyDescent="0.3">
      <c r="A418" s="5" t="s">
        <v>35</v>
      </c>
      <c r="B418" s="130"/>
      <c r="C418" s="130"/>
      <c r="D418" s="167">
        <f>D417/(COUNT(B410:C416)*2)</f>
        <v>0.3125</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2</v>
      </c>
      <c r="C436" s="128"/>
      <c r="D436" s="127"/>
      <c r="E436" s="92"/>
      <c r="F436" s="202"/>
      <c r="G436" s="231"/>
    </row>
    <row r="437" spans="1:7" ht="30" x14ac:dyDescent="0.3">
      <c r="A437" s="10" t="s">
        <v>391</v>
      </c>
      <c r="B437" s="128">
        <v>2</v>
      </c>
      <c r="C437" s="128"/>
      <c r="D437" s="127"/>
      <c r="E437" s="92"/>
      <c r="F437" s="202"/>
      <c r="G437" s="12"/>
    </row>
    <row r="438" spans="1:7" ht="33" x14ac:dyDescent="0.3">
      <c r="A438" s="10" t="s">
        <v>392</v>
      </c>
      <c r="B438" s="128">
        <v>1</v>
      </c>
      <c r="C438" s="148" t="str">
        <f>IF(B438=0, -5, "0")</f>
        <v>0</v>
      </c>
      <c r="D438" s="127" t="s">
        <v>522</v>
      </c>
      <c r="E438" s="92"/>
      <c r="F438" s="202" t="s">
        <v>356</v>
      </c>
      <c r="G438" s="12"/>
    </row>
    <row r="439" spans="1:7" ht="45" x14ac:dyDescent="0.3">
      <c r="A439" s="4" t="s">
        <v>249</v>
      </c>
      <c r="B439" s="278">
        <f>IF(D439=1, 2, IF(AND(D439&lt;1,D439&gt;0), 1, IF(D439=0,"0","NA")))</f>
        <v>2</v>
      </c>
      <c r="C439" s="128"/>
      <c r="D439" s="279">
        <f>IFERROR(E439/F439,"N.A")</f>
        <v>1</v>
      </c>
      <c r="E439" s="280">
        <f>COUNTIF('A2 Exploitation'!F398:F438,"ok")</f>
        <v>1</v>
      </c>
      <c r="F439" s="281">
        <f>COUNTA('A2 Exploitation'!F398:F438)</f>
        <v>1</v>
      </c>
      <c r="G439" s="12"/>
    </row>
    <row r="440" spans="1:7" ht="27.75" customHeight="1" x14ac:dyDescent="0.3">
      <c r="A440" s="59" t="s">
        <v>36</v>
      </c>
      <c r="B440" s="59"/>
      <c r="C440" s="59"/>
      <c r="D440" s="59">
        <f>SUM(B430:C434,B436:C439)</f>
        <v>17</v>
      </c>
    </row>
    <row r="441" spans="1:7" x14ac:dyDescent="0.3">
      <c r="A441" s="5" t="s">
        <v>35</v>
      </c>
      <c r="B441" s="130"/>
      <c r="C441" s="131"/>
      <c r="D441" s="132">
        <f>D440/(COUNT(B430:C434,B436:C439)*2)</f>
        <v>0.94444444444444442</v>
      </c>
    </row>
    <row r="442" spans="1:7" x14ac:dyDescent="0.3">
      <c r="A442" s="2"/>
      <c r="B442" s="133"/>
      <c r="C442" s="133"/>
      <c r="D442" s="133"/>
    </row>
    <row r="443" spans="1:7" ht="18" x14ac:dyDescent="0.35">
      <c r="A443" s="42" t="s">
        <v>41</v>
      </c>
      <c r="B443" s="150"/>
      <c r="C443" s="151"/>
      <c r="D443" s="141">
        <f>SUM(D440,D417,D426,D406)</f>
        <v>48</v>
      </c>
    </row>
    <row r="444" spans="1:7" ht="18" x14ac:dyDescent="0.35">
      <c r="A444" s="42" t="s">
        <v>206</v>
      </c>
      <c r="B444" s="150"/>
      <c r="C444" s="151"/>
      <c r="D444" s="142">
        <f>D443/(COUNT(B430:C434,B410:C416,B421:C425,B398:C405,B436:C439)*2)</f>
        <v>0.8</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43368</v>
      </c>
      <c r="B447" s="122"/>
      <c r="C447" s="133"/>
      <c r="D447" s="122"/>
    </row>
    <row r="448" spans="1:7" x14ac:dyDescent="0.3">
      <c r="A448" s="330" t="s">
        <v>30</v>
      </c>
      <c r="B448" s="331" t="s">
        <v>31</v>
      </c>
      <c r="C448" s="331"/>
      <c r="D448" s="331" t="s">
        <v>46</v>
      </c>
      <c r="E448" s="333" t="s">
        <v>310</v>
      </c>
      <c r="F448" s="333" t="s">
        <v>360</v>
      </c>
      <c r="G448" s="125"/>
    </row>
    <row r="449" spans="1:6" x14ac:dyDescent="0.3">
      <c r="A449" s="330"/>
      <c r="B449" s="41" t="s">
        <v>34</v>
      </c>
      <c r="C449" s="41" t="s">
        <v>33</v>
      </c>
      <c r="D449" s="331"/>
      <c r="E449" s="333"/>
      <c r="F449" s="333"/>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49.5"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2</v>
      </c>
      <c r="C472" s="211"/>
      <c r="D472" s="114"/>
      <c r="E472" s="104"/>
      <c r="F472" s="202"/>
      <c r="G472" s="125"/>
    </row>
    <row r="473" spans="1:7" s="110" customFormat="1" x14ac:dyDescent="0.3">
      <c r="A473" s="55" t="s">
        <v>386</v>
      </c>
      <c r="B473" s="128">
        <v>2</v>
      </c>
      <c r="C473" s="211"/>
      <c r="D473" s="114"/>
      <c r="E473" s="104"/>
      <c r="F473" s="202"/>
      <c r="G473" s="125"/>
    </row>
    <row r="474" spans="1:7" s="110" customFormat="1" ht="30"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309" t="str">
        <f>IF(D476=1, 2, IF(AND(D476&lt;1,D476&gt;0), 1, IF(D476=0,"0","NA")))</f>
        <v>NA</v>
      </c>
      <c r="C476" s="138"/>
      <c r="D476" s="279" t="str">
        <f>IFERROR(E476/F476,"N.A")</f>
        <v>N.A</v>
      </c>
      <c r="E476" s="280">
        <f>COUNTIF('A2 Exploitation'!F451:F475,"ok")</f>
        <v>0</v>
      </c>
      <c r="F476" s="281">
        <f>COUNTA('A2 Exploitation'!F451:F475)</f>
        <v>0</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43368</v>
      </c>
      <c r="B484" s="122"/>
      <c r="C484" s="133"/>
      <c r="D484" s="122"/>
    </row>
    <row r="485" spans="1:7" x14ac:dyDescent="0.3">
      <c r="A485" s="330" t="s">
        <v>30</v>
      </c>
      <c r="B485" s="331" t="s">
        <v>31</v>
      </c>
      <c r="C485" s="331"/>
      <c r="D485" s="331" t="s">
        <v>46</v>
      </c>
      <c r="E485" s="333" t="s">
        <v>310</v>
      </c>
      <c r="F485" s="333" t="s">
        <v>360</v>
      </c>
      <c r="G485" s="125"/>
    </row>
    <row r="486" spans="1:7" x14ac:dyDescent="0.3">
      <c r="A486" s="330"/>
      <c r="B486" s="41" t="s">
        <v>34</v>
      </c>
      <c r="C486" s="41" t="s">
        <v>33</v>
      </c>
      <c r="D486" s="331"/>
      <c r="E486" s="333"/>
      <c r="F486" s="333"/>
    </row>
    <row r="487" spans="1:7" ht="18" x14ac:dyDescent="0.3">
      <c r="A487" s="192" t="s">
        <v>368</v>
      </c>
      <c r="B487" s="193"/>
      <c r="C487" s="193"/>
      <c r="D487" s="193"/>
      <c r="E487" s="193"/>
      <c r="F487" s="195"/>
    </row>
    <row r="488" spans="1:7" ht="30"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t="str">
        <f>IF(D498=1, 2, IF(AND(D498&lt;1,D498&gt;0), 1, IF(D498=0,"0","NA")))</f>
        <v>NA</v>
      </c>
      <c r="C498" s="211"/>
      <c r="D498" s="279" t="str">
        <f>IFERROR(E498/F498,"N.A")</f>
        <v>N.A</v>
      </c>
      <c r="E498" s="280">
        <f>COUNTIF('A2 Exploitation'!F488:F497,"ok")</f>
        <v>0</v>
      </c>
      <c r="F498" s="281">
        <f>COUNTA('A2 Exploitation'!F488:F497)</f>
        <v>0</v>
      </c>
    </row>
    <row r="499" spans="1:7" x14ac:dyDescent="0.3">
      <c r="A499" s="5" t="s">
        <v>36</v>
      </c>
      <c r="B499" s="5"/>
      <c r="C499" s="5"/>
      <c r="D499" s="232">
        <f>SUM(B496:C498)</f>
        <v>4</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43368</v>
      </c>
      <c r="B506" s="122"/>
      <c r="C506" s="133"/>
      <c r="D506" s="122"/>
    </row>
    <row r="507" spans="1:7" x14ac:dyDescent="0.3">
      <c r="A507" s="330" t="s">
        <v>30</v>
      </c>
      <c r="B507" s="331" t="s">
        <v>31</v>
      </c>
      <c r="C507" s="331"/>
      <c r="D507" s="331" t="s">
        <v>46</v>
      </c>
      <c r="E507" s="333" t="s">
        <v>310</v>
      </c>
      <c r="F507" s="333" t="s">
        <v>360</v>
      </c>
      <c r="G507" s="125"/>
    </row>
    <row r="508" spans="1:7" x14ac:dyDescent="0.3">
      <c r="A508" s="330"/>
      <c r="B508" s="41" t="s">
        <v>34</v>
      </c>
      <c r="C508" s="41" t="s">
        <v>33</v>
      </c>
      <c r="D508" s="331"/>
      <c r="E508" s="333"/>
      <c r="F508" s="333"/>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f>IF(D512=1, 2, IF(AND(D512&lt;1,D512&gt;0), 1, IF(D512=0,"0","NA")))</f>
        <v>2</v>
      </c>
      <c r="C512" s="138"/>
      <c r="D512" s="249">
        <f>IFERROR(E512/F512,"N.A")</f>
        <v>1</v>
      </c>
      <c r="E512" s="252">
        <f>COUNTIF('A2 Exploitation'!F509:F511,"ok")</f>
        <v>2</v>
      </c>
      <c r="F512" s="253">
        <f>COUNTA('A2 Exploitation'!F509:F511)</f>
        <v>2</v>
      </c>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43368</v>
      </c>
      <c r="B517" s="122"/>
      <c r="C517" s="133"/>
      <c r="D517" s="122"/>
    </row>
    <row r="518" spans="1:7" x14ac:dyDescent="0.3">
      <c r="A518" s="330" t="s">
        <v>30</v>
      </c>
      <c r="B518" s="331" t="s">
        <v>31</v>
      </c>
      <c r="C518" s="331"/>
      <c r="D518" s="331" t="s">
        <v>46</v>
      </c>
      <c r="E518" s="333" t="s">
        <v>310</v>
      </c>
      <c r="F518" s="333" t="s">
        <v>360</v>
      </c>
      <c r="G518" s="125"/>
    </row>
    <row r="519" spans="1:7" x14ac:dyDescent="0.3">
      <c r="A519" s="330"/>
      <c r="B519" s="41" t="s">
        <v>34</v>
      </c>
      <c r="C519" s="41" t="s">
        <v>33</v>
      </c>
      <c r="D519" s="331"/>
      <c r="E519" s="333"/>
      <c r="F519" s="333"/>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t="s">
        <v>32</v>
      </c>
      <c r="C530" s="148" t="str">
        <f>IF(B530=0, -5, "0")</f>
        <v>0</v>
      </c>
      <c r="D530" s="114" t="s">
        <v>525</v>
      </c>
      <c r="E530" s="104"/>
      <c r="F530" s="202"/>
      <c r="G530" s="125"/>
    </row>
    <row r="531" spans="1:7" s="110" customFormat="1" ht="38.25" customHeight="1" x14ac:dyDescent="0.3">
      <c r="A531" s="222" t="s">
        <v>395</v>
      </c>
      <c r="B531" s="128">
        <v>2</v>
      </c>
      <c r="C531" s="223"/>
      <c r="D531" s="226"/>
      <c r="E531" s="104"/>
      <c r="F531" s="202"/>
      <c r="G531" s="125"/>
    </row>
    <row r="532" spans="1:7" ht="45" x14ac:dyDescent="0.3">
      <c r="A532" s="55" t="s">
        <v>249</v>
      </c>
      <c r="B532" s="278" t="str">
        <f>IF(D532=1, 2, IF(AND(D532&lt;1,D532&gt;0), 1, IF(D532=0,"0","NA")))</f>
        <v>0</v>
      </c>
      <c r="C532" s="138"/>
      <c r="D532" s="279">
        <f>IFERROR(E532/F532,"N.A")</f>
        <v>0</v>
      </c>
      <c r="E532" s="280">
        <f>COUNTIF('A2 Exploitation'!F520:F531,"ok")</f>
        <v>0</v>
      </c>
      <c r="F532" s="281">
        <f>COUNTA('A2 Exploitation'!F520:F531)</f>
        <v>1</v>
      </c>
    </row>
    <row r="533" spans="1:7" x14ac:dyDescent="0.3">
      <c r="A533" s="5" t="s">
        <v>36</v>
      </c>
      <c r="B533" s="5"/>
      <c r="C533" s="5"/>
      <c r="D533" s="5">
        <f>SUM(B520:C532)</f>
        <v>18</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43368</v>
      </c>
      <c r="B537" s="122"/>
      <c r="C537" s="133"/>
      <c r="D537" s="122"/>
      <c r="G537" s="125"/>
    </row>
    <row r="538" spans="1:7" x14ac:dyDescent="0.3">
      <c r="A538" s="330" t="s">
        <v>30</v>
      </c>
      <c r="B538" s="331" t="s">
        <v>31</v>
      </c>
      <c r="C538" s="331"/>
      <c r="D538" s="331" t="s">
        <v>46</v>
      </c>
      <c r="E538" s="333" t="s">
        <v>310</v>
      </c>
      <c r="F538" s="333" t="s">
        <v>360</v>
      </c>
      <c r="G538" s="125"/>
    </row>
    <row r="539" spans="1:7" x14ac:dyDescent="0.3">
      <c r="A539" s="330"/>
      <c r="B539" s="41" t="s">
        <v>34</v>
      </c>
      <c r="C539" s="41" t="s">
        <v>33</v>
      </c>
      <c r="D539" s="331"/>
      <c r="E539" s="333"/>
      <c r="F539" s="333"/>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t="str">
        <f>IF(D543=1, 2, IF(AND(D543&lt;1,D543&gt;0), 1, IF(D543=0,"0","NA")))</f>
        <v>NA</v>
      </c>
      <c r="C543" s="128"/>
      <c r="D543" s="279" t="str">
        <f>IFERROR(E543/F543,"N.A")</f>
        <v>N.A</v>
      </c>
      <c r="E543" s="280">
        <f>COUNTIF('A2 Exploitation'!F540:F542,"ok")</f>
        <v>0</v>
      </c>
      <c r="F543" s="281">
        <f>COUNTA('A2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0.86111111111111116</v>
      </c>
    </row>
    <row r="548" spans="1:4" ht="22.5" x14ac:dyDescent="0.45">
      <c r="A548" s="35" t="s">
        <v>45</v>
      </c>
      <c r="B548" s="179"/>
      <c r="C548" s="180"/>
      <c r="D548" s="181">
        <f>SUM(D544,D533,D513,D502,D443,D390,D357,D45,D317,D265,D157,D480,D204,D102)</f>
        <v>571</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0.92096774193548392</v>
      </c>
    </row>
  </sheetData>
  <sheetProtection algorithmName="SHA-512" hashValue="zwx/wUalxABVN3YtbX/yOoWgqevY+/Gvau25AjlIde3mKQrt6kbDbZBUATn/kUL77qKZyWlQ+mVl2XJwf3CLxA==" saltValue="UcWzmYBj+0s1JLnIAXWed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opLeftCell="A184" zoomScale="90" zoomScaleNormal="90" workbookViewId="0">
      <selection activeCell="F183" sqref="F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0"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123"/>
      <c r="E2" s="91"/>
      <c r="F2" s="91"/>
      <c r="G2" s="123"/>
    </row>
    <row r="3" spans="1:7" s="12" customFormat="1" ht="24" x14ac:dyDescent="0.45">
      <c r="A3" s="11"/>
      <c r="B3" s="24">
        <v>2</v>
      </c>
      <c r="D3" s="123"/>
      <c r="E3" s="91"/>
      <c r="F3" s="91"/>
      <c r="G3" s="123"/>
    </row>
    <row r="4" spans="1:7" s="12" customFormat="1" ht="16.5" customHeight="1" x14ac:dyDescent="0.45">
      <c r="A4" s="11"/>
      <c r="B4" s="24" t="s">
        <v>32</v>
      </c>
      <c r="D4" s="300"/>
      <c r="E4" s="91"/>
      <c r="F4" s="91"/>
      <c r="G4" s="123"/>
    </row>
    <row r="5" spans="1:7" s="12" customFormat="1" ht="16.5" customHeight="1" x14ac:dyDescent="0.45">
      <c r="A5" s="11"/>
      <c r="D5" s="123"/>
      <c r="E5" s="91"/>
      <c r="F5" s="91"/>
      <c r="G5" s="123"/>
    </row>
    <row r="6" spans="1:7" s="12" customFormat="1" ht="37.5" customHeight="1" x14ac:dyDescent="0.45">
      <c r="A6" s="348" t="s">
        <v>50</v>
      </c>
      <c r="B6" s="348"/>
      <c r="C6" s="348"/>
      <c r="D6" s="348"/>
      <c r="E6" s="348"/>
      <c r="F6" s="348"/>
      <c r="G6" s="123"/>
    </row>
    <row r="7" spans="1:7" s="12" customFormat="1" ht="21.75" customHeight="1" x14ac:dyDescent="0.45">
      <c r="A7" s="325" t="str">
        <f>'A3 Exploitation'!A8:F8</f>
        <v>Houmet Souk</v>
      </c>
      <c r="B7" s="325"/>
      <c r="C7" s="325"/>
      <c r="D7" s="325"/>
      <c r="E7" s="325"/>
      <c r="F7" s="325"/>
      <c r="G7" s="123"/>
    </row>
    <row r="8" spans="1:7" s="12" customFormat="1" ht="24" x14ac:dyDescent="0.45">
      <c r="A8" s="14" t="s">
        <v>42</v>
      </c>
      <c r="B8" s="349" t="str">
        <f>'A3 Exploitation'!B9:F9</f>
        <v>Dr Hatem KARAA</v>
      </c>
      <c r="C8" s="349"/>
      <c r="D8" s="349"/>
      <c r="E8" s="349"/>
      <c r="F8" s="349"/>
      <c r="G8" s="123"/>
    </row>
    <row r="9" spans="1:7" s="12" customFormat="1" ht="24" x14ac:dyDescent="0.45">
      <c r="A9" s="15" t="s">
        <v>44</v>
      </c>
      <c r="B9" s="350" t="str">
        <f>'A3 Exploitation'!B10:F10</f>
        <v>Chefs de rayons &amp; Mr Rached Rached</v>
      </c>
      <c r="C9" s="350"/>
      <c r="D9" s="350"/>
      <c r="E9" s="350"/>
      <c r="F9" s="350"/>
      <c r="G9" s="123"/>
    </row>
    <row r="10" spans="1:7" s="12" customFormat="1" ht="24" x14ac:dyDescent="0.45">
      <c r="A10" s="14" t="s">
        <v>43</v>
      </c>
      <c r="B10" s="347">
        <f>'A3 Exploitation'!B11:F11</f>
        <v>43368</v>
      </c>
      <c r="C10" s="347"/>
      <c r="D10" s="347"/>
      <c r="E10" s="347"/>
      <c r="F10" s="347"/>
      <c r="G10" s="123"/>
    </row>
    <row r="11" spans="1:7" s="12" customFormat="1" ht="24" x14ac:dyDescent="0.45">
      <c r="A11" s="14" t="s">
        <v>294</v>
      </c>
      <c r="B11" s="351">
        <f>D199</f>
        <v>0.87391304347826082</v>
      </c>
      <c r="C11" s="351"/>
      <c r="D11" s="351"/>
      <c r="E11" s="351"/>
      <c r="F11" s="351"/>
      <c r="G11" s="123"/>
    </row>
    <row r="12" spans="1:7" s="12" customFormat="1" ht="22.5" x14ac:dyDescent="0.45">
      <c r="A12" s="11"/>
      <c r="D12" s="329"/>
      <c r="E12" s="329"/>
      <c r="F12" s="329"/>
      <c r="G12" s="329"/>
    </row>
    <row r="13" spans="1:7" s="12" customFormat="1" ht="11.25" customHeight="1" x14ac:dyDescent="0.3">
      <c r="A13" s="330" t="s">
        <v>30</v>
      </c>
      <c r="B13" s="331" t="s">
        <v>31</v>
      </c>
      <c r="C13" s="331"/>
      <c r="D13" s="332" t="s">
        <v>46</v>
      </c>
      <c r="E13" s="331" t="s">
        <v>190</v>
      </c>
      <c r="F13" s="331" t="s">
        <v>191</v>
      </c>
      <c r="G13" s="110"/>
    </row>
    <row r="14" spans="1:7" s="12" customFormat="1" ht="12.75" customHeight="1" x14ac:dyDescent="0.3">
      <c r="A14" s="330"/>
      <c r="B14" s="34" t="s">
        <v>34</v>
      </c>
      <c r="C14" s="34" t="s">
        <v>33</v>
      </c>
      <c r="D14" s="332"/>
      <c r="E14" s="331"/>
      <c r="F14" s="331"/>
      <c r="G14" s="125"/>
    </row>
    <row r="15" spans="1:7" x14ac:dyDescent="0.3">
      <c r="A15" s="17"/>
      <c r="B15" s="17"/>
      <c r="C15" s="17"/>
      <c r="D15" s="23"/>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x14ac:dyDescent="0.3">
      <c r="A19" s="17" t="s">
        <v>81</v>
      </c>
      <c r="B19" s="92">
        <v>0</v>
      </c>
      <c r="C19" s="92"/>
      <c r="D19" s="93" t="s">
        <v>531</v>
      </c>
      <c r="E19" s="93" t="s">
        <v>532</v>
      </c>
      <c r="F19" s="92" t="s">
        <v>357</v>
      </c>
    </row>
    <row r="20" spans="1:7" x14ac:dyDescent="0.3">
      <c r="A20" s="17" t="s">
        <v>151</v>
      </c>
      <c r="B20" s="92">
        <v>2</v>
      </c>
      <c r="C20" s="92"/>
      <c r="D20" s="94"/>
      <c r="E20" s="92"/>
      <c r="F20" s="92"/>
    </row>
    <row r="21" spans="1:7" x14ac:dyDescent="0.3">
      <c r="A21" s="44" t="s">
        <v>210</v>
      </c>
      <c r="B21" s="92">
        <v>2</v>
      </c>
      <c r="C21" s="92"/>
      <c r="D21" s="94"/>
      <c r="E21" s="92"/>
      <c r="F21" s="92"/>
    </row>
    <row r="22" spans="1:7" x14ac:dyDescent="0.3">
      <c r="A22" s="357" t="s">
        <v>36</v>
      </c>
      <c r="B22" s="358"/>
      <c r="C22" s="359"/>
      <c r="D22" s="311">
        <f>SUM(B17:C21)</f>
        <v>8</v>
      </c>
    </row>
    <row r="23" spans="1:7" x14ac:dyDescent="0.3">
      <c r="A23" s="352" t="s">
        <v>295</v>
      </c>
      <c r="B23" s="353"/>
      <c r="C23" s="354"/>
      <c r="D23" s="32">
        <f>D22/(COUNT(B17:C21)*2)</f>
        <v>0.8</v>
      </c>
    </row>
    <row r="24" spans="1:7" s="22" customFormat="1" x14ac:dyDescent="0.3">
      <c r="A24" s="26"/>
      <c r="B24" s="27"/>
      <c r="C24" s="27"/>
      <c r="D24" s="31"/>
      <c r="G24" s="124"/>
    </row>
    <row r="25" spans="1:7" ht="19.5" x14ac:dyDescent="0.4">
      <c r="A25" s="360" t="s">
        <v>4</v>
      </c>
      <c r="B25" s="361"/>
      <c r="C25" s="361"/>
      <c r="D25" s="361"/>
      <c r="E25" s="361"/>
      <c r="F25" s="361"/>
    </row>
    <row r="26" spans="1:7" ht="33.75" x14ac:dyDescent="0.35">
      <c r="A26" s="40" t="s">
        <v>97</v>
      </c>
      <c r="B26" s="92">
        <v>1</v>
      </c>
      <c r="C26" s="118" t="str">
        <f>IF(B26=0, -5, "0")</f>
        <v>0</v>
      </c>
      <c r="D26" s="93" t="s">
        <v>547</v>
      </c>
      <c r="E26" s="93"/>
      <c r="F26" s="92" t="s">
        <v>357</v>
      </c>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t="s">
        <v>533</v>
      </c>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310">
        <f>SUM(B26:C32)</f>
        <v>13</v>
      </c>
    </row>
    <row r="34" spans="1:7" x14ac:dyDescent="0.3">
      <c r="A34" s="352" t="s">
        <v>295</v>
      </c>
      <c r="B34" s="353"/>
      <c r="C34" s="354"/>
      <c r="D34" s="32">
        <f>D33/(COUNT(B26:C32)*2)</f>
        <v>0.9285714285714286</v>
      </c>
    </row>
    <row r="35" spans="1:7" s="22" customFormat="1" x14ac:dyDescent="0.3">
      <c r="A35" s="26"/>
      <c r="B35" s="27"/>
      <c r="C35" s="27"/>
      <c r="D35" s="31"/>
      <c r="G35" s="124"/>
    </row>
    <row r="36" spans="1:7" s="22" customFormat="1" ht="19.5" x14ac:dyDescent="0.4">
      <c r="A36" s="360" t="s">
        <v>219</v>
      </c>
      <c r="B36" s="361"/>
      <c r="C36" s="361"/>
      <c r="D36" s="361"/>
      <c r="E36" s="361"/>
      <c r="F36" s="361"/>
      <c r="G36" s="124"/>
    </row>
    <row r="37" spans="1:7" s="22" customFormat="1" ht="18" x14ac:dyDescent="0.35">
      <c r="A37" s="40" t="s">
        <v>97</v>
      </c>
      <c r="B37" s="92">
        <v>0</v>
      </c>
      <c r="C37" s="118">
        <f>IF(B37=0, -5, "0")</f>
        <v>-5</v>
      </c>
      <c r="D37" s="93" t="s">
        <v>534</v>
      </c>
      <c r="E37" s="92"/>
      <c r="F37" s="92" t="s">
        <v>357</v>
      </c>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310">
        <f>SUM(B37:C41)</f>
        <v>3</v>
      </c>
      <c r="E42" s="13"/>
      <c r="F42" s="13"/>
      <c r="G42" s="124"/>
    </row>
    <row r="43" spans="1:7" s="22" customFormat="1" x14ac:dyDescent="0.3">
      <c r="A43" s="352" t="s">
        <v>295</v>
      </c>
      <c r="B43" s="353"/>
      <c r="C43" s="354"/>
      <c r="D43" s="32">
        <f>D42/(COUNT(B37:C41)*2)</f>
        <v>0.25</v>
      </c>
      <c r="E43" s="13"/>
      <c r="F43" s="13"/>
      <c r="G43" s="124"/>
    </row>
    <row r="44" spans="1:7" s="22" customFormat="1" x14ac:dyDescent="0.3">
      <c r="A44" s="47"/>
      <c r="B44" s="48"/>
      <c r="C44" s="48"/>
      <c r="D44" s="301"/>
      <c r="G44" s="124"/>
    </row>
    <row r="45" spans="1:7" ht="19.5" x14ac:dyDescent="0.4">
      <c r="A45" s="362" t="s">
        <v>21</v>
      </c>
      <c r="B45" s="363"/>
      <c r="C45" s="363"/>
      <c r="D45" s="363"/>
      <c r="E45" s="363"/>
      <c r="F45" s="363"/>
    </row>
    <row r="46" spans="1:7" ht="33" x14ac:dyDescent="0.3">
      <c r="A46" s="17" t="s">
        <v>270</v>
      </c>
      <c r="B46" s="92">
        <v>0</v>
      </c>
      <c r="C46" s="92"/>
      <c r="D46" s="93" t="s">
        <v>535</v>
      </c>
      <c r="E46" s="92"/>
      <c r="F46" s="92" t="s">
        <v>356</v>
      </c>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52" t="s">
        <v>36</v>
      </c>
      <c r="B52" s="353"/>
      <c r="C52" s="354"/>
      <c r="D52" s="310">
        <f>SUM(B46:C51)</f>
        <v>10</v>
      </c>
    </row>
    <row r="53" spans="1:7" x14ac:dyDescent="0.3">
      <c r="A53" s="352" t="s">
        <v>295</v>
      </c>
      <c r="B53" s="353"/>
      <c r="C53" s="354"/>
      <c r="D53" s="32">
        <f>D52/(COUNT(B46:C51)*2)</f>
        <v>0.83333333333333337</v>
      </c>
    </row>
    <row r="54" spans="1:7" s="22" customFormat="1" x14ac:dyDescent="0.3">
      <c r="A54" s="26"/>
      <c r="B54" s="27"/>
      <c r="C54" s="27"/>
      <c r="D54" s="31"/>
      <c r="G54" s="124"/>
    </row>
    <row r="55" spans="1:7" ht="19.5" x14ac:dyDescent="0.4">
      <c r="A55" s="360" t="s">
        <v>8</v>
      </c>
      <c r="B55" s="361"/>
      <c r="C55" s="361"/>
      <c r="D55" s="361"/>
      <c r="E55" s="361"/>
      <c r="F55" s="361"/>
    </row>
    <row r="56" spans="1:7" ht="36" x14ac:dyDescent="0.35">
      <c r="A56" s="43" t="s">
        <v>176</v>
      </c>
      <c r="B56" s="92">
        <v>2</v>
      </c>
      <c r="C56" s="118" t="str">
        <f>IF(B56=0, -5, "0")</f>
        <v>0</v>
      </c>
      <c r="D56" s="96"/>
      <c r="E56" s="92"/>
      <c r="F56" s="92"/>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t="s">
        <v>536</v>
      </c>
      <c r="E60" s="92"/>
      <c r="F60" s="92"/>
    </row>
    <row r="61" spans="1:7" ht="18" x14ac:dyDescent="0.35">
      <c r="A61" s="40" t="s">
        <v>297</v>
      </c>
      <c r="B61" s="92">
        <v>2</v>
      </c>
      <c r="C61" s="118" t="str">
        <f>IF(B61=0, -5, "0")</f>
        <v>0</v>
      </c>
      <c r="D61" s="93" t="s">
        <v>536</v>
      </c>
      <c r="E61" s="92"/>
      <c r="F61" s="92"/>
    </row>
    <row r="62" spans="1:7" x14ac:dyDescent="0.3">
      <c r="A62" s="17" t="s">
        <v>293</v>
      </c>
      <c r="B62" s="92">
        <v>2</v>
      </c>
      <c r="C62" s="92"/>
      <c r="D62" s="96"/>
      <c r="E62" s="92"/>
      <c r="F62" s="92"/>
    </row>
    <row r="63" spans="1:7" x14ac:dyDescent="0.3">
      <c r="A63" s="352" t="s">
        <v>36</v>
      </c>
      <c r="B63" s="353"/>
      <c r="C63" s="354"/>
      <c r="D63" s="310">
        <f>SUM(B56:C62)</f>
        <v>14</v>
      </c>
    </row>
    <row r="64" spans="1:7" x14ac:dyDescent="0.3">
      <c r="A64" s="352" t="s">
        <v>295</v>
      </c>
      <c r="B64" s="353"/>
      <c r="C64" s="354"/>
      <c r="D64" s="32">
        <f>D63/(COUNT(B56:C62)*2)</f>
        <v>1</v>
      </c>
    </row>
    <row r="65" spans="1:7" s="22" customFormat="1" x14ac:dyDescent="0.3">
      <c r="A65" s="26"/>
      <c r="B65" s="27"/>
      <c r="C65" s="27"/>
      <c r="D65" s="31"/>
      <c r="G65" s="124"/>
    </row>
    <row r="66" spans="1:7" ht="19.5" x14ac:dyDescent="0.4">
      <c r="A66" s="360" t="s">
        <v>130</v>
      </c>
      <c r="B66" s="361"/>
      <c r="C66" s="361"/>
      <c r="D66" s="361"/>
      <c r="E66" s="361"/>
      <c r="F66" s="361"/>
    </row>
    <row r="67" spans="1:7" ht="19.5" x14ac:dyDescent="0.4">
      <c r="A67" s="17" t="s">
        <v>271</v>
      </c>
      <c r="B67" s="98" t="s">
        <v>32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t="s">
        <v>32</v>
      </c>
      <c r="C70" s="99"/>
      <c r="D70" s="101"/>
      <c r="E70" s="101"/>
      <c r="F70" s="92"/>
    </row>
    <row r="71" spans="1:7" ht="19.5" x14ac:dyDescent="0.4">
      <c r="A71" s="17" t="s">
        <v>84</v>
      </c>
      <c r="B71" s="98" t="s">
        <v>32</v>
      </c>
      <c r="C71" s="99"/>
      <c r="D71" s="101"/>
      <c r="E71" s="101"/>
      <c r="F71" s="92"/>
    </row>
    <row r="72" spans="1:7" ht="19.5" x14ac:dyDescent="0.4">
      <c r="A72" s="17" t="s">
        <v>289</v>
      </c>
      <c r="B72" s="98">
        <v>2</v>
      </c>
      <c r="C72" s="99"/>
      <c r="D72" s="302"/>
      <c r="E72" s="97"/>
      <c r="F72" s="92"/>
    </row>
    <row r="73" spans="1:7" ht="19.5" x14ac:dyDescent="0.4">
      <c r="A73" s="17" t="s">
        <v>94</v>
      </c>
      <c r="B73" s="98">
        <v>2</v>
      </c>
      <c r="C73" s="99"/>
      <c r="D73" s="93"/>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2" t="s">
        <v>36</v>
      </c>
      <c r="B84" s="353"/>
      <c r="C84" s="354"/>
      <c r="D84" s="310">
        <f>SUM(B67:C83)</f>
        <v>24</v>
      </c>
    </row>
    <row r="85" spans="1:7" x14ac:dyDescent="0.3">
      <c r="A85" s="352" t="s">
        <v>295</v>
      </c>
      <c r="B85" s="353"/>
      <c r="C85" s="354"/>
      <c r="D85" s="32">
        <f>D84/(COUNT(B67:C83)*2)</f>
        <v>1</v>
      </c>
    </row>
    <row r="86" spans="1:7" s="22" customFormat="1" x14ac:dyDescent="0.3">
      <c r="A86" s="26"/>
      <c r="B86" s="27"/>
      <c r="C86" s="27"/>
      <c r="D86" s="31"/>
      <c r="G86" s="124"/>
    </row>
    <row r="87" spans="1:7" ht="19.5" x14ac:dyDescent="0.4">
      <c r="A87" s="360" t="s">
        <v>211</v>
      </c>
      <c r="B87" s="361"/>
      <c r="C87" s="361"/>
      <c r="D87" s="361"/>
      <c r="E87" s="361"/>
      <c r="F87" s="361"/>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c r="E99" s="92"/>
      <c r="F99" s="92"/>
    </row>
    <row r="100" spans="1:7" ht="33.75" x14ac:dyDescent="0.35">
      <c r="A100" s="45" t="s">
        <v>297</v>
      </c>
      <c r="B100" s="108">
        <v>2</v>
      </c>
      <c r="C100" s="118" t="str">
        <f>IF(B100=0, -5, "0")</f>
        <v>0</v>
      </c>
      <c r="D100" s="93" t="s">
        <v>537</v>
      </c>
      <c r="E100" s="92"/>
      <c r="F100" s="92"/>
    </row>
    <row r="101" spans="1:7" x14ac:dyDescent="0.3">
      <c r="A101" s="51" t="s">
        <v>232</v>
      </c>
      <c r="B101" s="108">
        <v>2</v>
      </c>
      <c r="C101" s="92"/>
      <c r="D101" s="93"/>
      <c r="E101" s="92"/>
      <c r="F101" s="92"/>
    </row>
    <row r="102" spans="1:7" x14ac:dyDescent="0.3">
      <c r="A102" s="352" t="s">
        <v>36</v>
      </c>
      <c r="B102" s="353"/>
      <c r="C102" s="354"/>
      <c r="D102" s="310">
        <f>SUM(B88:C101)</f>
        <v>28</v>
      </c>
    </row>
    <row r="103" spans="1:7" x14ac:dyDescent="0.3">
      <c r="A103" s="352" t="s">
        <v>295</v>
      </c>
      <c r="B103" s="353"/>
      <c r="C103" s="354"/>
      <c r="D103" s="32">
        <f>D102/(COUNT(B88:C101)*2)</f>
        <v>1</v>
      </c>
    </row>
    <row r="104" spans="1:7" s="22" customFormat="1" x14ac:dyDescent="0.3">
      <c r="A104" s="26"/>
      <c r="B104" s="27"/>
      <c r="C104" s="27"/>
      <c r="D104" s="31"/>
      <c r="G104" s="124"/>
    </row>
    <row r="105" spans="1:7" s="22" customFormat="1" x14ac:dyDescent="0.3">
      <c r="A105" s="47"/>
      <c r="B105" s="48"/>
      <c r="C105" s="48"/>
      <c r="D105" s="301"/>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310">
        <f>SUM(B107:C117)</f>
        <v>22</v>
      </c>
      <c r="E118" s="13"/>
      <c r="F118" s="13"/>
      <c r="G118" s="124"/>
    </row>
    <row r="119" spans="1:7" s="22" customFormat="1" x14ac:dyDescent="0.3">
      <c r="A119" s="352" t="s">
        <v>295</v>
      </c>
      <c r="B119" s="353"/>
      <c r="C119" s="354"/>
      <c r="D119" s="32">
        <f>D118/(COUNT(B107:C117)*2)</f>
        <v>1</v>
      </c>
      <c r="E119" s="13"/>
      <c r="F119" s="13"/>
      <c r="G119" s="124"/>
    </row>
    <row r="120" spans="1:7" s="22" customFormat="1" x14ac:dyDescent="0.3">
      <c r="A120" s="26"/>
      <c r="B120" s="27"/>
      <c r="C120" s="27"/>
      <c r="D120" s="31"/>
      <c r="G120" s="124"/>
    </row>
    <row r="121" spans="1:7" ht="19.5" x14ac:dyDescent="0.4">
      <c r="A121" s="360" t="s">
        <v>185</v>
      </c>
      <c r="B121" s="361"/>
      <c r="C121" s="361"/>
      <c r="D121" s="361"/>
      <c r="E121" s="361"/>
      <c r="F121" s="361"/>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t="s">
        <v>539</v>
      </c>
      <c r="E128" s="93"/>
      <c r="F128" s="92"/>
    </row>
    <row r="129" spans="1:7" x14ac:dyDescent="0.3">
      <c r="A129" s="20" t="s">
        <v>166</v>
      </c>
      <c r="B129" s="109">
        <v>1</v>
      </c>
      <c r="C129" s="119"/>
      <c r="D129" s="93" t="s">
        <v>538</v>
      </c>
      <c r="E129" s="93"/>
      <c r="F129" s="92" t="s">
        <v>356</v>
      </c>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2" t="s">
        <v>36</v>
      </c>
      <c r="B133" s="353"/>
      <c r="C133" s="354"/>
      <c r="D133" s="310">
        <f>SUM(B122:C132)</f>
        <v>21</v>
      </c>
    </row>
    <row r="134" spans="1:7" x14ac:dyDescent="0.3">
      <c r="A134" s="352" t="s">
        <v>295</v>
      </c>
      <c r="B134" s="353"/>
      <c r="C134" s="354"/>
      <c r="D134" s="32">
        <f>D133/(COUNT(B122:C132)*2)</f>
        <v>0.95454545454545459</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26"/>
      <c r="E140" s="92"/>
      <c r="F140" s="92"/>
    </row>
    <row r="141" spans="1:7" s="22" customFormat="1" x14ac:dyDescent="0.3">
      <c r="A141" s="21" t="s">
        <v>303</v>
      </c>
      <c r="B141" s="108">
        <v>2</v>
      </c>
      <c r="C141" s="114"/>
      <c r="D141" s="114"/>
      <c r="E141" s="104"/>
      <c r="F141" s="92"/>
      <c r="G141" s="124"/>
    </row>
    <row r="142" spans="1:7" x14ac:dyDescent="0.3">
      <c r="A142" s="23" t="s">
        <v>284</v>
      </c>
      <c r="B142" s="108">
        <v>1</v>
      </c>
      <c r="C142" s="93"/>
      <c r="D142" s="93" t="s">
        <v>545</v>
      </c>
      <c r="E142" s="92"/>
      <c r="F142" s="92" t="s">
        <v>356</v>
      </c>
    </row>
    <row r="143" spans="1:7" ht="33" x14ac:dyDescent="0.3">
      <c r="A143" s="23" t="s">
        <v>304</v>
      </c>
      <c r="B143" s="108">
        <v>1</v>
      </c>
      <c r="C143" s="120"/>
      <c r="D143" s="93" t="s">
        <v>544</v>
      </c>
      <c r="E143" s="92"/>
      <c r="F143" s="92" t="s">
        <v>356</v>
      </c>
    </row>
    <row r="144" spans="1:7" ht="18" x14ac:dyDescent="0.35">
      <c r="A144" s="40" t="s">
        <v>237</v>
      </c>
      <c r="B144" s="108">
        <v>2</v>
      </c>
      <c r="C144" s="118" t="str">
        <f>IF(B144=0, -5, "0")</f>
        <v>0</v>
      </c>
      <c r="D144" s="302"/>
      <c r="E144" s="92"/>
      <c r="F144" s="92"/>
    </row>
    <row r="145" spans="1:7" ht="18" x14ac:dyDescent="0.35">
      <c r="A145" s="40" t="s">
        <v>195</v>
      </c>
      <c r="B145" s="108">
        <v>2</v>
      </c>
      <c r="C145" s="118" t="str">
        <f>IF(B145=0, -5, "0")</f>
        <v>0</v>
      </c>
      <c r="D145" s="302"/>
      <c r="E145" s="92"/>
      <c r="F145" s="92"/>
    </row>
    <row r="146" spans="1:7" x14ac:dyDescent="0.3">
      <c r="A146" s="23" t="s">
        <v>95</v>
      </c>
      <c r="B146" s="108">
        <v>2</v>
      </c>
      <c r="C146" s="93"/>
      <c r="D146" s="96"/>
      <c r="E146" s="92"/>
      <c r="F146" s="92"/>
    </row>
    <row r="147" spans="1:7" ht="33" x14ac:dyDescent="0.3">
      <c r="A147" s="50" t="s">
        <v>214</v>
      </c>
      <c r="B147" s="108">
        <v>1</v>
      </c>
      <c r="C147" s="93"/>
      <c r="D147" s="93" t="s">
        <v>540</v>
      </c>
      <c r="E147" s="92"/>
      <c r="F147" s="92" t="s">
        <v>357</v>
      </c>
    </row>
    <row r="148" spans="1:7" ht="33" x14ac:dyDescent="0.3">
      <c r="A148" s="17" t="s">
        <v>305</v>
      </c>
      <c r="B148" s="108">
        <v>0</v>
      </c>
      <c r="C148" s="93"/>
      <c r="D148" s="93" t="s">
        <v>541</v>
      </c>
      <c r="E148" s="92"/>
      <c r="F148" s="92" t="s">
        <v>356</v>
      </c>
    </row>
    <row r="149" spans="1:7" x14ac:dyDescent="0.3">
      <c r="A149" s="352" t="s">
        <v>36</v>
      </c>
      <c r="B149" s="353"/>
      <c r="C149" s="354"/>
      <c r="D149" s="310">
        <f>SUM(B137:C148)</f>
        <v>19</v>
      </c>
    </row>
    <row r="150" spans="1:7" x14ac:dyDescent="0.3">
      <c r="A150" s="352" t="s">
        <v>295</v>
      </c>
      <c r="B150" s="353"/>
      <c r="C150" s="354"/>
      <c r="D150" s="32">
        <f>D149/(COUNT(B137:C148)*2)</f>
        <v>0.79166666666666663</v>
      </c>
    </row>
    <row r="151" spans="1:7" s="22" customFormat="1" x14ac:dyDescent="0.3">
      <c r="A151" s="26"/>
      <c r="B151" s="27"/>
      <c r="C151" s="27"/>
      <c r="D151" s="31"/>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27"/>
      <c r="E158" s="92"/>
      <c r="F158" s="92"/>
    </row>
    <row r="159" spans="1:7" x14ac:dyDescent="0.3">
      <c r="A159" s="75" t="s">
        <v>321</v>
      </c>
      <c r="B159" s="92">
        <v>2</v>
      </c>
      <c r="C159" s="92"/>
      <c r="D159" s="303"/>
      <c r="E159" s="92"/>
      <c r="F159" s="92"/>
    </row>
    <row r="160" spans="1:7" x14ac:dyDescent="0.3">
      <c r="A160" s="75" t="s">
        <v>164</v>
      </c>
      <c r="B160" s="92">
        <v>2</v>
      </c>
      <c r="C160" s="92"/>
      <c r="D160" s="303"/>
      <c r="E160" s="92"/>
      <c r="F160" s="92"/>
    </row>
    <row r="161" spans="1:7" x14ac:dyDescent="0.3">
      <c r="A161" s="352" t="s">
        <v>36</v>
      </c>
      <c r="B161" s="358"/>
      <c r="C161" s="359"/>
      <c r="D161" s="311">
        <f>SUM(B153:C160)</f>
        <v>16</v>
      </c>
    </row>
    <row r="162" spans="1:7" x14ac:dyDescent="0.3">
      <c r="A162" s="352" t="s">
        <v>295</v>
      </c>
      <c r="B162" s="353"/>
      <c r="C162" s="354"/>
      <c r="D162" s="32">
        <f>D161/(COUNT(B153:C160)*2)</f>
        <v>1</v>
      </c>
    </row>
    <row r="163" spans="1:7" s="22" customFormat="1" x14ac:dyDescent="0.3">
      <c r="A163" s="26"/>
      <c r="B163" s="27"/>
      <c r="C163" s="29"/>
      <c r="D163" s="304"/>
      <c r="G163" s="124"/>
    </row>
    <row r="164" spans="1:7" ht="19.5" x14ac:dyDescent="0.4">
      <c r="A164" s="360" t="s">
        <v>77</v>
      </c>
      <c r="B164" s="361"/>
      <c r="C164" s="361"/>
      <c r="D164" s="361"/>
      <c r="E164" s="361"/>
      <c r="F164" s="361"/>
    </row>
    <row r="165" spans="1:7" ht="18" x14ac:dyDescent="0.35">
      <c r="A165" s="40" t="s">
        <v>286</v>
      </c>
      <c r="B165" s="92">
        <v>2</v>
      </c>
      <c r="C165" s="118" t="str">
        <f>IF(B165=0, -5, "0")</f>
        <v>0</v>
      </c>
      <c r="D165" s="93"/>
      <c r="E165" s="92"/>
      <c r="F165" s="92"/>
    </row>
    <row r="166" spans="1:7" ht="66" x14ac:dyDescent="0.3">
      <c r="A166" s="17" t="s">
        <v>287</v>
      </c>
      <c r="B166" s="92">
        <v>1</v>
      </c>
      <c r="C166" s="92"/>
      <c r="D166" s="93" t="s">
        <v>543</v>
      </c>
      <c r="E166" s="92"/>
      <c r="F166" s="92" t="s">
        <v>356</v>
      </c>
    </row>
    <row r="167" spans="1:7" x14ac:dyDescent="0.3">
      <c r="A167" s="44" t="s">
        <v>215</v>
      </c>
      <c r="B167" s="92">
        <v>0</v>
      </c>
      <c r="C167" s="92"/>
      <c r="D167" s="93" t="s">
        <v>542</v>
      </c>
      <c r="E167" s="92"/>
      <c r="F167" s="92" t="s">
        <v>356</v>
      </c>
    </row>
    <row r="168" spans="1:7" x14ac:dyDescent="0.3">
      <c r="A168" s="17" t="s">
        <v>86</v>
      </c>
      <c r="B168" s="92">
        <v>2</v>
      </c>
      <c r="C168" s="92"/>
      <c r="D168" s="93"/>
      <c r="E168" s="93"/>
      <c r="F168" s="92"/>
    </row>
    <row r="169" spans="1:7" x14ac:dyDescent="0.3">
      <c r="A169" s="352" t="s">
        <v>36</v>
      </c>
      <c r="B169" s="353"/>
      <c r="C169" s="354"/>
      <c r="D169" s="310">
        <f>SUM(B165:C168)</f>
        <v>5</v>
      </c>
    </row>
    <row r="170" spans="1:7" x14ac:dyDescent="0.3">
      <c r="A170" s="352" t="s">
        <v>295</v>
      </c>
      <c r="B170" s="353"/>
      <c r="C170" s="354"/>
      <c r="D170" s="32">
        <f>D169/(COUNT(B165:C168)*2)</f>
        <v>0.625</v>
      </c>
    </row>
    <row r="171" spans="1:7" s="22" customFormat="1" x14ac:dyDescent="0.3">
      <c r="A171" s="26"/>
      <c r="B171" s="27"/>
      <c r="C171" s="27"/>
      <c r="D171" s="31"/>
      <c r="G171" s="124"/>
    </row>
    <row r="172" spans="1:7" ht="19.5" x14ac:dyDescent="0.4">
      <c r="A172" s="364" t="s">
        <v>17</v>
      </c>
      <c r="B172" s="365"/>
      <c r="C172" s="365"/>
      <c r="D172" s="365"/>
      <c r="E172" s="365"/>
      <c r="F172" s="365"/>
    </row>
    <row r="173" spans="1:7" x14ac:dyDescent="0.3">
      <c r="A173" s="20" t="s">
        <v>180</v>
      </c>
      <c r="B173" s="92">
        <v>2</v>
      </c>
      <c r="C173" s="92"/>
      <c r="D173" s="117"/>
      <c r="E173" s="92"/>
      <c r="F173" s="92"/>
    </row>
    <row r="174" spans="1:7" ht="33" x14ac:dyDescent="0.3">
      <c r="A174" s="17" t="s">
        <v>87</v>
      </c>
      <c r="B174" s="92">
        <v>0</v>
      </c>
      <c r="C174" s="92"/>
      <c r="D174" s="93" t="s">
        <v>546</v>
      </c>
      <c r="E174" s="92"/>
      <c r="F174" s="92" t="s">
        <v>356</v>
      </c>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2" t="s">
        <v>36</v>
      </c>
      <c r="B177" s="353"/>
      <c r="C177" s="354"/>
      <c r="D177" s="310">
        <f>SUM(B173:C176)</f>
        <v>6</v>
      </c>
    </row>
    <row r="178" spans="1:7" x14ac:dyDescent="0.3">
      <c r="A178" s="352" t="s">
        <v>295</v>
      </c>
      <c r="B178" s="353"/>
      <c r="C178" s="354"/>
      <c r="D178" s="32">
        <f>D177/(COUNT(B173:C176)*2)</f>
        <v>0.75</v>
      </c>
    </row>
    <row r="179" spans="1:7" s="22" customFormat="1" x14ac:dyDescent="0.3">
      <c r="A179" s="26"/>
      <c r="B179" s="27"/>
      <c r="C179" s="27"/>
      <c r="D179" s="31"/>
      <c r="G179" s="124"/>
    </row>
    <row r="180" spans="1:7" ht="19.5" x14ac:dyDescent="0.4">
      <c r="A180" s="360" t="s">
        <v>78</v>
      </c>
      <c r="B180" s="361"/>
      <c r="C180" s="361"/>
      <c r="D180" s="361"/>
      <c r="E180" s="361"/>
      <c r="F180" s="361"/>
    </row>
    <row r="181" spans="1:7" ht="99" x14ac:dyDescent="0.3">
      <c r="A181" s="44" t="s">
        <v>315</v>
      </c>
      <c r="B181" s="92">
        <v>0</v>
      </c>
      <c r="C181" s="92"/>
      <c r="D181" s="93" t="s">
        <v>476</v>
      </c>
      <c r="E181" s="93" t="s">
        <v>477</v>
      </c>
      <c r="F181" s="92" t="s">
        <v>357</v>
      </c>
    </row>
    <row r="182" spans="1:7" ht="33" x14ac:dyDescent="0.3">
      <c r="A182" s="52" t="s">
        <v>220</v>
      </c>
      <c r="B182" s="92">
        <v>0</v>
      </c>
      <c r="C182" s="92"/>
      <c r="D182" s="93" t="s">
        <v>475</v>
      </c>
      <c r="E182" s="69"/>
      <c r="F182" s="92" t="s">
        <v>356</v>
      </c>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2" t="s">
        <v>36</v>
      </c>
      <c r="B186" s="353"/>
      <c r="C186" s="354"/>
      <c r="D186" s="310">
        <f>SUM(B181:C185)</f>
        <v>6</v>
      </c>
    </row>
    <row r="187" spans="1:7" x14ac:dyDescent="0.3">
      <c r="A187" s="352" t="s">
        <v>295</v>
      </c>
      <c r="B187" s="353"/>
      <c r="C187" s="354"/>
      <c r="D187" s="32">
        <f>D186/(COUNT(B181:C185)*2)</f>
        <v>0.6</v>
      </c>
    </row>
    <row r="188" spans="1:7" s="22" customFormat="1" x14ac:dyDescent="0.3">
      <c r="A188" s="26"/>
      <c r="B188" s="27"/>
      <c r="C188" s="27"/>
      <c r="D188" s="31"/>
      <c r="G188" s="124"/>
    </row>
    <row r="189" spans="1:7" ht="19.5" x14ac:dyDescent="0.4">
      <c r="A189" s="360" t="s">
        <v>216</v>
      </c>
      <c r="B189" s="361"/>
      <c r="C189" s="361"/>
      <c r="D189" s="361"/>
      <c r="E189" s="361"/>
      <c r="F189" s="361"/>
    </row>
    <row r="190" spans="1:7" x14ac:dyDescent="0.3">
      <c r="A190" s="44" t="s">
        <v>371</v>
      </c>
      <c r="B190" s="92">
        <v>2</v>
      </c>
      <c r="C190" s="92"/>
      <c r="D190" s="93"/>
      <c r="E190" s="92"/>
      <c r="F190" s="92"/>
      <c r="G190" s="13"/>
    </row>
    <row r="191" spans="1:7" ht="18" x14ac:dyDescent="0.35">
      <c r="A191" s="67" t="s">
        <v>316</v>
      </c>
      <c r="B191" s="92" t="s">
        <v>32</v>
      </c>
      <c r="C191" s="118" t="str">
        <f>IF(B191=0, -5, "0")</f>
        <v>0</v>
      </c>
      <c r="D191" s="93"/>
      <c r="E191" s="92"/>
      <c r="F191" s="92"/>
    </row>
    <row r="192" spans="1:7" x14ac:dyDescent="0.3">
      <c r="A192" s="20" t="s">
        <v>311</v>
      </c>
      <c r="B192" s="92">
        <v>2</v>
      </c>
      <c r="C192" s="92"/>
      <c r="D192" s="93"/>
      <c r="E192" s="92"/>
      <c r="F192" s="92"/>
    </row>
    <row r="193" spans="1:6" x14ac:dyDescent="0.3">
      <c r="A193" s="53" t="s">
        <v>189</v>
      </c>
      <c r="B193" s="92">
        <v>2</v>
      </c>
      <c r="C193" s="92"/>
      <c r="D193" s="93"/>
      <c r="E193" s="92"/>
      <c r="F193" s="92"/>
    </row>
    <row r="194" spans="1:6" x14ac:dyDescent="0.3">
      <c r="A194" s="352" t="s">
        <v>36</v>
      </c>
      <c r="B194" s="353"/>
      <c r="C194" s="354"/>
      <c r="D194" s="54">
        <f>SUM(B190:C193)</f>
        <v>6</v>
      </c>
    </row>
    <row r="195" spans="1:6" x14ac:dyDescent="0.3">
      <c r="A195" s="352" t="s">
        <v>295</v>
      </c>
      <c r="B195" s="353"/>
      <c r="C195" s="354"/>
      <c r="D195" s="32">
        <f>D194/(COUNT(B190:C193)*2)</f>
        <v>1</v>
      </c>
    </row>
    <row r="197" spans="1:6" ht="18" x14ac:dyDescent="0.35">
      <c r="A197" s="64" t="s">
        <v>246</v>
      </c>
      <c r="B197" s="63"/>
      <c r="C197" s="63"/>
      <c r="D197" s="313">
        <f>E197/F197</f>
        <v>0.5</v>
      </c>
      <c r="E197" s="284">
        <f>COUNTIF('A2 Technique'!F17:F193,"ok")</f>
        <v>6</v>
      </c>
      <c r="F197" s="285">
        <f>COUNTA('A2 Technique'!F17:F193)</f>
        <v>12</v>
      </c>
    </row>
    <row r="198" spans="1:6" ht="22.5" x14ac:dyDescent="0.3">
      <c r="A198" s="35" t="s">
        <v>322</v>
      </c>
      <c r="B198" s="36"/>
      <c r="C198" s="37"/>
      <c r="D198" s="306">
        <f>SUM(D194,D186,D177,D169,D161,D63,D52,D33,D22,D118,D149,D133,D102,D84,D42)</f>
        <v>201</v>
      </c>
    </row>
    <row r="199" spans="1:6" ht="22.5" x14ac:dyDescent="0.3">
      <c r="A199" s="35" t="s">
        <v>323</v>
      </c>
      <c r="B199" s="36"/>
      <c r="C199" s="37"/>
      <c r="D199" s="307">
        <f>D198/(COUNT(B190:C193,B181:C185,B173:C176,B165:C168,B153:C160,B56:C62,B46:C51,B26:C32,B17:C21,B107:C117,B137:C148,B122:C132,B88:C101,B67:C83,B37:C41)*2)</f>
        <v>0.87391304347826082</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531" zoomScale="81" zoomScaleSheetLayoutView="81" workbookViewId="0">
      <selection activeCell="B291" sqref="B29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3"/>
      <c r="E1" s="323"/>
      <c r="F1" s="323"/>
      <c r="G1" s="323"/>
    </row>
    <row r="2" spans="1:7" ht="24" x14ac:dyDescent="0.45">
      <c r="C2" s="24">
        <v>1</v>
      </c>
      <c r="D2" s="257"/>
      <c r="E2" s="244"/>
      <c r="F2" s="197"/>
      <c r="G2" s="123"/>
    </row>
    <row r="3" spans="1:7" ht="24" x14ac:dyDescent="0.45">
      <c r="C3" s="24">
        <v>2</v>
      </c>
      <c r="D3" s="257"/>
      <c r="E3" s="244"/>
      <c r="F3" s="197"/>
      <c r="G3" s="123"/>
    </row>
    <row r="4" spans="1:7" ht="24" x14ac:dyDescent="0.45">
      <c r="C4" s="24" t="s">
        <v>32</v>
      </c>
      <c r="D4" s="257"/>
      <c r="E4" s="244"/>
      <c r="F4" s="197"/>
      <c r="G4" s="123"/>
    </row>
    <row r="5" spans="1:7" ht="24" x14ac:dyDescent="0.45">
      <c r="D5" s="257"/>
      <c r="E5" s="244"/>
      <c r="F5" s="197"/>
      <c r="G5" s="123"/>
    </row>
    <row r="6" spans="1:7" ht="24" x14ac:dyDescent="0.45">
      <c r="D6" s="257"/>
      <c r="E6" s="244"/>
      <c r="F6" s="197"/>
      <c r="G6" s="123"/>
    </row>
    <row r="7" spans="1:7" ht="24.75" x14ac:dyDescent="0.45">
      <c r="A7" s="324" t="s">
        <v>179</v>
      </c>
      <c r="B7" s="324"/>
      <c r="C7" s="324"/>
      <c r="D7" s="324"/>
      <c r="E7" s="324"/>
      <c r="F7" s="324"/>
      <c r="G7" s="123"/>
    </row>
    <row r="8" spans="1:7" ht="29.25" x14ac:dyDescent="0.45">
      <c r="A8" s="325" t="str">
        <f>'Page de garde'!D18</f>
        <v>Houmet Souk</v>
      </c>
      <c r="B8" s="325"/>
      <c r="C8" s="325"/>
      <c r="D8" s="325"/>
      <c r="E8" s="325"/>
      <c r="F8" s="325"/>
      <c r="G8" s="123"/>
    </row>
    <row r="9" spans="1:7" ht="24" x14ac:dyDescent="0.45">
      <c r="A9" s="14" t="s">
        <v>42</v>
      </c>
      <c r="B9" s="326" t="s">
        <v>453</v>
      </c>
      <c r="C9" s="326"/>
      <c r="D9" s="326"/>
      <c r="E9" s="326"/>
      <c r="F9" s="326"/>
      <c r="G9" s="123"/>
    </row>
    <row r="10" spans="1:7" ht="24" x14ac:dyDescent="0.45">
      <c r="A10" s="15" t="s">
        <v>44</v>
      </c>
      <c r="B10" s="327" t="s">
        <v>548</v>
      </c>
      <c r="C10" s="327"/>
      <c r="D10" s="327"/>
      <c r="E10" s="327"/>
      <c r="F10" s="327"/>
      <c r="G10" s="123"/>
    </row>
    <row r="11" spans="1:7" ht="24" x14ac:dyDescent="0.45">
      <c r="A11" s="14" t="s">
        <v>43</v>
      </c>
      <c r="B11" s="322">
        <v>43452</v>
      </c>
      <c r="C11" s="322"/>
      <c r="D11" s="322"/>
      <c r="E11" s="322"/>
      <c r="F11" s="322"/>
      <c r="G11" s="123"/>
    </row>
    <row r="12" spans="1:7" ht="24" x14ac:dyDescent="0.45">
      <c r="A12" s="14" t="s">
        <v>239</v>
      </c>
      <c r="B12" s="328">
        <f>D549</f>
        <v>0.92691029900332222</v>
      </c>
      <c r="C12" s="328"/>
      <c r="D12" s="328"/>
      <c r="E12" s="328"/>
      <c r="F12" s="328"/>
      <c r="G12" s="123"/>
    </row>
    <row r="13" spans="1:7" ht="22.5" x14ac:dyDescent="0.45">
      <c r="D13" s="329"/>
      <c r="E13" s="329"/>
      <c r="F13" s="329"/>
      <c r="G13" s="32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43452</v>
      </c>
      <c r="B16" s="186"/>
      <c r="C16" s="186"/>
      <c r="D16" s="186"/>
      <c r="E16" s="186"/>
      <c r="F16" s="200"/>
    </row>
    <row r="17" spans="1:8" ht="16.5" customHeight="1" x14ac:dyDescent="0.3">
      <c r="A17" s="330" t="s">
        <v>30</v>
      </c>
      <c r="B17" s="331" t="s">
        <v>31</v>
      </c>
      <c r="C17" s="331"/>
      <c r="D17" s="331" t="s">
        <v>46</v>
      </c>
      <c r="E17" s="333" t="s">
        <v>310</v>
      </c>
      <c r="F17" s="333" t="s">
        <v>358</v>
      </c>
    </row>
    <row r="18" spans="1:8" ht="16.5" customHeight="1" x14ac:dyDescent="0.3">
      <c r="A18" s="330"/>
      <c r="B18" s="41" t="s">
        <v>34</v>
      </c>
      <c r="C18" s="41" t="s">
        <v>33</v>
      </c>
      <c r="D18" s="331"/>
      <c r="E18" s="333"/>
      <c r="F18" s="333"/>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1</v>
      </c>
      <c r="C34" s="216" t="str">
        <f>IF(B34=0, -5, "0")</f>
        <v>0</v>
      </c>
      <c r="D34" s="93" t="s">
        <v>568</v>
      </c>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v>2</v>
      </c>
      <c r="C39" s="128"/>
      <c r="D39" s="93"/>
      <c r="E39" s="92"/>
      <c r="F39" s="202"/>
    </row>
    <row r="40" spans="1:7" ht="30.75" customHeight="1" x14ac:dyDescent="0.3">
      <c r="A40" s="70" t="s">
        <v>381</v>
      </c>
      <c r="B40" s="128">
        <v>2</v>
      </c>
      <c r="C40" s="128"/>
      <c r="D40" s="93"/>
      <c r="E40" s="92"/>
      <c r="F40" s="202"/>
    </row>
    <row r="41" spans="1:7" ht="45" x14ac:dyDescent="0.3">
      <c r="A41" s="4" t="s">
        <v>249</v>
      </c>
      <c r="B41" s="278" t="str">
        <f>IF(D41=1, 2, IF(AND(D41&lt;1,D41&gt;0), 1, IF(D41=0,"0","NA")))</f>
        <v>NA</v>
      </c>
      <c r="C41" s="128"/>
      <c r="D41" s="279" t="str">
        <f>IFERROR(E41/F41,"N.A")</f>
        <v>N.A</v>
      </c>
      <c r="E41" s="280">
        <f>COUNTIF('A3 Exploitation'!F21:F40,"ok")</f>
        <v>0</v>
      </c>
      <c r="F41" s="281">
        <f>COUNTA('A3 Exploitation'!F21:F40)</f>
        <v>0</v>
      </c>
    </row>
    <row r="42" spans="1:7" x14ac:dyDescent="0.3">
      <c r="A42" s="59" t="s">
        <v>36</v>
      </c>
      <c r="B42" s="59"/>
      <c r="C42" s="59"/>
      <c r="D42" s="59">
        <f>SUM(B29:C37,B39:C41)</f>
        <v>21</v>
      </c>
    </row>
    <row r="43" spans="1:7" x14ac:dyDescent="0.3">
      <c r="A43" s="5" t="s">
        <v>35</v>
      </c>
      <c r="B43" s="130"/>
      <c r="C43" s="131"/>
      <c r="D43" s="132">
        <f>D42/(COUNT(B29:C37,B39:C41)*2)</f>
        <v>0.95454545454545459</v>
      </c>
    </row>
    <row r="44" spans="1:7" x14ac:dyDescent="0.3">
      <c r="A44" s="2"/>
      <c r="B44" s="133"/>
      <c r="C44" s="133"/>
      <c r="D44" s="133"/>
    </row>
    <row r="45" spans="1:7" ht="18" x14ac:dyDescent="0.35">
      <c r="A45" s="42" t="s">
        <v>38</v>
      </c>
      <c r="B45" s="139"/>
      <c r="C45" s="140"/>
      <c r="D45" s="141">
        <f>SUM(D42,D25)</f>
        <v>27</v>
      </c>
    </row>
    <row r="46" spans="1:7" ht="18" x14ac:dyDescent="0.35">
      <c r="A46" s="42" t="s">
        <v>198</v>
      </c>
      <c r="B46" s="139"/>
      <c r="C46" s="140"/>
      <c r="D46" s="142">
        <f>D45/(COUNT(B29:C37,B21:C24,B39:C41)*2)</f>
        <v>0.9642857142857143</v>
      </c>
    </row>
    <row r="47" spans="1:7" x14ac:dyDescent="0.3">
      <c r="A47" s="143"/>
      <c r="B47" s="122"/>
      <c r="C47" s="133"/>
      <c r="D47" s="122"/>
    </row>
    <row r="48" spans="1:7" ht="18" x14ac:dyDescent="0.35">
      <c r="A48" s="183" t="s">
        <v>124</v>
      </c>
      <c r="B48" s="183"/>
      <c r="C48" s="183"/>
      <c r="D48" s="183"/>
      <c r="E48" s="183"/>
      <c r="F48" s="199"/>
    </row>
    <row r="49" spans="1:7" x14ac:dyDescent="0.3">
      <c r="A49" s="144">
        <f>B11</f>
        <v>43452</v>
      </c>
      <c r="B49" s="122"/>
      <c r="C49" s="133"/>
      <c r="D49" s="122"/>
    </row>
    <row r="50" spans="1:7" ht="16.5" customHeight="1" x14ac:dyDescent="0.3">
      <c r="A50" s="330" t="s">
        <v>30</v>
      </c>
      <c r="B50" s="331" t="s">
        <v>31</v>
      </c>
      <c r="C50" s="331"/>
      <c r="D50" s="331" t="s">
        <v>46</v>
      </c>
      <c r="E50" s="333" t="s">
        <v>310</v>
      </c>
      <c r="F50" s="333" t="s">
        <v>360</v>
      </c>
      <c r="G50" s="125"/>
    </row>
    <row r="51" spans="1:7" ht="16.5" customHeight="1" x14ac:dyDescent="0.3">
      <c r="A51" s="330"/>
      <c r="B51" s="41" t="s">
        <v>34</v>
      </c>
      <c r="C51" s="41" t="s">
        <v>33</v>
      </c>
      <c r="D51" s="331"/>
      <c r="E51" s="333"/>
      <c r="F51" s="333"/>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9"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14</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73"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t="s">
        <v>32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ht="33" x14ac:dyDescent="0.3">
      <c r="A75" s="70" t="s">
        <v>251</v>
      </c>
      <c r="B75" s="128">
        <v>1</v>
      </c>
      <c r="C75" s="129"/>
      <c r="D75" s="149" t="s">
        <v>555</v>
      </c>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94.5" customHeight="1" x14ac:dyDescent="0.3">
      <c r="A82" s="269" t="s">
        <v>388</v>
      </c>
      <c r="B82" s="128">
        <v>1</v>
      </c>
      <c r="C82" s="134" t="str">
        <f>IF(B82=0, -10, "0")</f>
        <v>0</v>
      </c>
      <c r="D82" s="149" t="s">
        <v>571</v>
      </c>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28</v>
      </c>
    </row>
    <row r="85" spans="1:7" x14ac:dyDescent="0.3">
      <c r="A85" s="5" t="s">
        <v>35</v>
      </c>
      <c r="B85" s="130"/>
      <c r="C85" s="131"/>
      <c r="D85" s="132">
        <f>D84/(COUNT(B65:C83)*2)</f>
        <v>0.93333333333333335</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9" t="s">
        <v>55</v>
      </c>
      <c r="B89" s="128">
        <v>2</v>
      </c>
      <c r="C89" s="134" t="str">
        <f>IF(B89=0, -10, IF(B89=1, -5, "0"))</f>
        <v>0</v>
      </c>
      <c r="D89" s="127"/>
      <c r="E89" s="92"/>
      <c r="F89" s="202"/>
    </row>
    <row r="90" spans="1:7" ht="30" x14ac:dyDescent="0.3">
      <c r="A90" s="8" t="s">
        <v>222</v>
      </c>
      <c r="B90" s="128">
        <v>2</v>
      </c>
      <c r="C90" s="128"/>
      <c r="D90" s="127"/>
      <c r="E90" s="92"/>
      <c r="F90" s="202"/>
    </row>
    <row r="91" spans="1:7" ht="78" customHeight="1" x14ac:dyDescent="0.3">
      <c r="A91" s="267" t="s">
        <v>375</v>
      </c>
      <c r="B91" s="128">
        <v>1</v>
      </c>
      <c r="C91" s="134" t="str">
        <f>IF(B91=0, -10, "0")</f>
        <v>0</v>
      </c>
      <c r="D91" s="367" t="s">
        <v>556</v>
      </c>
      <c r="E91" s="104"/>
      <c r="F91" s="202"/>
      <c r="G91" s="125"/>
    </row>
    <row r="92" spans="1:7" ht="146.25" customHeight="1" x14ac:dyDescent="0.3">
      <c r="A92" s="70" t="s">
        <v>384</v>
      </c>
      <c r="B92" s="128">
        <v>1</v>
      </c>
      <c r="C92" s="216"/>
      <c r="D92" s="145" t="s">
        <v>557</v>
      </c>
      <c r="E92" s="104"/>
      <c r="F92" s="202"/>
    </row>
    <row r="93" spans="1:7" ht="30"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498</v>
      </c>
      <c r="B96" s="128">
        <v>2</v>
      </c>
      <c r="C96" s="211"/>
      <c r="D96" s="221"/>
      <c r="E96" s="104"/>
      <c r="F96" s="202"/>
      <c r="G96" s="125"/>
    </row>
    <row r="97" spans="1:7" s="110" customFormat="1" ht="31.5" customHeight="1" x14ac:dyDescent="0.3">
      <c r="A97" s="217" t="s">
        <v>499</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IF(D99=0,"0","NA")))</f>
        <v>2</v>
      </c>
      <c r="C99" s="211"/>
      <c r="D99" s="279">
        <f>IFERROR(E99/F99,"N.A")</f>
        <v>1</v>
      </c>
      <c r="E99" s="280">
        <f>COUNTIF('A3 Exploitation'!F53:F98,"ok")</f>
        <v>1</v>
      </c>
      <c r="F99" s="281">
        <f>COUNTA('A3 Exploitation'!F53:F98)</f>
        <v>1</v>
      </c>
      <c r="G99" s="125"/>
    </row>
    <row r="100" spans="1:7" x14ac:dyDescent="0.3">
      <c r="A100" s="5" t="s">
        <v>36</v>
      </c>
      <c r="B100" s="5"/>
      <c r="C100" s="5"/>
      <c r="D100" s="5">
        <f>SUM(B88:C93,B95:C99)</f>
        <v>20</v>
      </c>
    </row>
    <row r="101" spans="1:7" x14ac:dyDescent="0.3">
      <c r="A101" s="5" t="s">
        <v>35</v>
      </c>
      <c r="B101" s="130"/>
      <c r="C101" s="131"/>
      <c r="D101" s="132">
        <f>D100/(COUNT(B88:C93,B95:C99)*2)</f>
        <v>0.90909090909090906</v>
      </c>
    </row>
    <row r="102" spans="1:7" ht="18" x14ac:dyDescent="0.35">
      <c r="A102" s="42" t="s">
        <v>61</v>
      </c>
      <c r="B102" s="150"/>
      <c r="C102" s="151"/>
      <c r="D102" s="141">
        <f>SUM(D84,D100,D61)</f>
        <v>62</v>
      </c>
    </row>
    <row r="103" spans="1:7" ht="18" x14ac:dyDescent="0.35">
      <c r="A103" s="42" t="s">
        <v>199</v>
      </c>
      <c r="B103" s="150"/>
      <c r="C103" s="151"/>
      <c r="D103" s="142">
        <f>D102/(COUNT(B88:C93,B53:C60,B65:C83,B95:C99)*2)</f>
        <v>0.93939393939393945</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43452</v>
      </c>
      <c r="B106" s="122"/>
      <c r="C106" s="133"/>
      <c r="D106" s="122"/>
    </row>
    <row r="107" spans="1:7" ht="16.5" customHeight="1" x14ac:dyDescent="0.3">
      <c r="A107" s="330" t="s">
        <v>30</v>
      </c>
      <c r="B107" s="331" t="s">
        <v>31</v>
      </c>
      <c r="C107" s="331"/>
      <c r="D107" s="331" t="s">
        <v>46</v>
      </c>
      <c r="E107" s="333" t="s">
        <v>310</v>
      </c>
      <c r="F107" s="333" t="s">
        <v>360</v>
      </c>
    </row>
    <row r="108" spans="1:7" ht="16.5" customHeight="1" x14ac:dyDescent="0.3">
      <c r="A108" s="330"/>
      <c r="B108" s="41" t="s">
        <v>34</v>
      </c>
      <c r="C108" s="41" t="s">
        <v>33</v>
      </c>
      <c r="D108" s="331"/>
      <c r="E108" s="333"/>
      <c r="F108" s="333"/>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30" x14ac:dyDescent="0.3">
      <c r="A114" s="10" t="s">
        <v>158</v>
      </c>
      <c r="B114" s="128">
        <v>2</v>
      </c>
      <c r="C114" s="128"/>
      <c r="D114" s="121"/>
      <c r="E114" s="92"/>
      <c r="F114" s="202"/>
    </row>
    <row r="115" spans="1:6" ht="17.25" x14ac:dyDescent="0.35">
      <c r="A115" s="259" t="s">
        <v>55</v>
      </c>
      <c r="B115" s="128">
        <v>2</v>
      </c>
      <c r="C115" s="134" t="str">
        <f>IF(B115=0, -10, IF(B115=1, -5, "0"))</f>
        <v>0</v>
      </c>
      <c r="D115" s="93"/>
      <c r="E115" s="92"/>
      <c r="F115" s="202"/>
    </row>
    <row r="116" spans="1:6" ht="30"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2</v>
      </c>
      <c r="C121" s="128"/>
      <c r="D121" s="111"/>
      <c r="E121" s="111"/>
      <c r="F121" s="202"/>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500</v>
      </c>
      <c r="B129" s="128">
        <v>2</v>
      </c>
      <c r="C129" s="211"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ht="213.75" customHeight="1" x14ac:dyDescent="0.3">
      <c r="A132" s="208" t="s">
        <v>157</v>
      </c>
      <c r="B132" s="128">
        <v>0</v>
      </c>
      <c r="C132" s="148">
        <f>IF(B132=0, -5, "0")</f>
        <v>-5</v>
      </c>
      <c r="D132" s="298" t="s">
        <v>580</v>
      </c>
      <c r="E132" s="93" t="s">
        <v>581</v>
      </c>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04"/>
      <c r="F138" s="202"/>
      <c r="G138" s="125"/>
    </row>
    <row r="139" spans="1:7" x14ac:dyDescent="0.3">
      <c r="A139" s="5" t="s">
        <v>36</v>
      </c>
      <c r="B139" s="5"/>
      <c r="C139" s="5"/>
      <c r="D139" s="59">
        <f>SUM(B121:C138)</f>
        <v>29</v>
      </c>
    </row>
    <row r="140" spans="1:7" x14ac:dyDescent="0.3">
      <c r="A140" s="5" t="s">
        <v>35</v>
      </c>
      <c r="B140" s="130"/>
      <c r="C140" s="131"/>
      <c r="D140" s="132">
        <f>D139/(COUNT(B121:C138)*2)</f>
        <v>0.76315789473684215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5"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498</v>
      </c>
      <c r="B150" s="128">
        <v>2</v>
      </c>
      <c r="C150" s="223"/>
      <c r="D150" s="114"/>
      <c r="E150" s="114"/>
      <c r="F150" s="202"/>
      <c r="G150" s="125"/>
    </row>
    <row r="151" spans="1:7" s="110" customFormat="1" ht="30" x14ac:dyDescent="0.3">
      <c r="A151" s="217" t="s">
        <v>499</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2</v>
      </c>
      <c r="C153" s="138"/>
      <c r="D153" s="279">
        <f>IFERROR(E153/F153,"N.A")</f>
        <v>1</v>
      </c>
      <c r="E153" s="280">
        <f>COUNTIF('A3 Exploitation'!F110:F152,"ok")</f>
        <v>3</v>
      </c>
      <c r="F153" s="281">
        <f>COUNTA('A3 Exploitation'!F110:F152)</f>
        <v>3</v>
      </c>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63</v>
      </c>
    </row>
    <row r="158" spans="1:7" ht="18" x14ac:dyDescent="0.35">
      <c r="A158" s="42" t="s">
        <v>200</v>
      </c>
      <c r="B158" s="150"/>
      <c r="C158" s="151"/>
      <c r="D158" s="142">
        <f>D157/(COUNT(B143:C147,B110:C116,B121:C138,B149:C153)*2)</f>
        <v>0.875</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43452</v>
      </c>
      <c r="B161" s="122"/>
      <c r="C161" s="133"/>
      <c r="D161" s="125"/>
    </row>
    <row r="162" spans="1:7" ht="16.5" customHeight="1" x14ac:dyDescent="0.3">
      <c r="A162" s="330" t="s">
        <v>30</v>
      </c>
      <c r="B162" s="331" t="s">
        <v>31</v>
      </c>
      <c r="C162" s="331"/>
      <c r="D162" s="331" t="s">
        <v>46</v>
      </c>
      <c r="E162" s="333" t="s">
        <v>310</v>
      </c>
      <c r="F162" s="333" t="s">
        <v>360</v>
      </c>
      <c r="G162" s="125"/>
    </row>
    <row r="163" spans="1:7" ht="16.5" customHeight="1" x14ac:dyDescent="0.3">
      <c r="A163" s="330"/>
      <c r="B163" s="41" t="s">
        <v>34</v>
      </c>
      <c r="C163" s="41" t="s">
        <v>33</v>
      </c>
      <c r="D163" s="331"/>
      <c r="E163" s="333"/>
      <c r="F163" s="333"/>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9"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1</v>
      </c>
      <c r="C176" s="128"/>
      <c r="D176" s="111" t="s">
        <v>549</v>
      </c>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9" t="s">
        <v>375</v>
      </c>
      <c r="B181" s="128">
        <v>2</v>
      </c>
      <c r="C181" s="134" t="str">
        <f>IF(B181=0, -10, "0")</f>
        <v>0</v>
      </c>
      <c r="D181" s="218"/>
      <c r="E181" s="104"/>
      <c r="F181" s="202"/>
      <c r="G181" s="125"/>
    </row>
    <row r="182" spans="1:7" ht="17.25" x14ac:dyDescent="0.35">
      <c r="A182" s="259"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74" t="s">
        <v>186</v>
      </c>
      <c r="B186" s="128">
        <v>2</v>
      </c>
      <c r="C186" s="134" t="str">
        <f>IF(B186=0, -10, "0")</f>
        <v>0</v>
      </c>
      <c r="D186" s="240"/>
      <c r="E186" s="92"/>
      <c r="F186" s="202"/>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7" t="s">
        <v>388</v>
      </c>
      <c r="B194" s="128">
        <v>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498</v>
      </c>
      <c r="B197" s="128">
        <v>2</v>
      </c>
      <c r="C197" s="129"/>
      <c r="D197" s="114"/>
      <c r="E197" s="104"/>
      <c r="F197" s="202"/>
      <c r="G197" s="125"/>
    </row>
    <row r="198" spans="1:7" s="110" customFormat="1" ht="33" customHeight="1" x14ac:dyDescent="0.3">
      <c r="A198" s="10" t="s">
        <v>499</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IF(D200=0,"0","NA")))</f>
        <v>2</v>
      </c>
      <c r="C200" s="128"/>
      <c r="D200" s="279">
        <f>IFERROR(E200/F200,"N.A")</f>
        <v>1</v>
      </c>
      <c r="E200" s="280">
        <f>COUNTIF('A3 Exploitation'!F165:F199,"ok")</f>
        <v>1</v>
      </c>
      <c r="F200" s="281">
        <f>COUNTA('A3 Exploitation'!F165:F199)</f>
        <v>1</v>
      </c>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61</v>
      </c>
    </row>
    <row r="205" spans="1:7" ht="18" x14ac:dyDescent="0.35">
      <c r="A205" s="42" t="s">
        <v>201</v>
      </c>
      <c r="B205" s="150"/>
      <c r="C205" s="151"/>
      <c r="D205" s="142">
        <f>D204/(COUNT(B165:C171,B176:C194,B196:C200)*2)</f>
        <v>0.9838709677419355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43452</v>
      </c>
      <c r="B208" s="122"/>
      <c r="C208" s="133"/>
      <c r="D208" s="122"/>
    </row>
    <row r="209" spans="1:7" ht="16.5" customHeight="1" x14ac:dyDescent="0.3">
      <c r="A209" s="330" t="s">
        <v>30</v>
      </c>
      <c r="B209" s="331" t="s">
        <v>31</v>
      </c>
      <c r="C209" s="331"/>
      <c r="D209" s="331" t="s">
        <v>46</v>
      </c>
      <c r="E209" s="333" t="s">
        <v>310</v>
      </c>
      <c r="F209" s="333" t="s">
        <v>360</v>
      </c>
      <c r="G209" s="125"/>
    </row>
    <row r="210" spans="1:7" ht="16.5" customHeight="1" x14ac:dyDescent="0.3">
      <c r="A210" s="330"/>
      <c r="B210" s="41" t="s">
        <v>34</v>
      </c>
      <c r="C210" s="41" t="s">
        <v>33</v>
      </c>
      <c r="D210" s="331"/>
      <c r="E210" s="333"/>
      <c r="F210" s="333"/>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7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45" x14ac:dyDescent="0.3">
      <c r="A227" s="206" t="s">
        <v>314</v>
      </c>
      <c r="B227" s="128">
        <v>2</v>
      </c>
      <c r="C227" s="148" t="str">
        <f>IF(B227=0, -5, "0")</f>
        <v>0</v>
      </c>
      <c r="D227" s="93"/>
      <c r="E227" s="92"/>
      <c r="F227" s="202"/>
      <c r="G227" s="125"/>
    </row>
    <row r="228" spans="1:7" ht="47.25" customHeight="1" x14ac:dyDescent="0.3">
      <c r="A228" s="4" t="s">
        <v>173</v>
      </c>
      <c r="B228" s="128">
        <v>1</v>
      </c>
      <c r="C228" s="134"/>
      <c r="D228" s="111" t="s">
        <v>554</v>
      </c>
      <c r="E228" s="92"/>
      <c r="F228" s="202"/>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30" x14ac:dyDescent="0.3">
      <c r="A235" s="219"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x14ac:dyDescent="0.3">
      <c r="A238" s="207" t="s">
        <v>66</v>
      </c>
      <c r="B238" s="128">
        <v>2</v>
      </c>
      <c r="C238" s="148" t="str">
        <f>IF(B238=0, -5, "0")</f>
        <v>0</v>
      </c>
      <c r="D238" s="240"/>
      <c r="E238" s="92"/>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66" x14ac:dyDescent="0.3">
      <c r="A242" s="70" t="s">
        <v>178</v>
      </c>
      <c r="B242" s="128">
        <v>1</v>
      </c>
      <c r="C242" s="128"/>
      <c r="D242" s="127" t="s">
        <v>572</v>
      </c>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34</v>
      </c>
    </row>
    <row r="245" spans="1:7" x14ac:dyDescent="0.3">
      <c r="A245" s="5" t="s">
        <v>35</v>
      </c>
      <c r="B245" s="130"/>
      <c r="C245" s="131"/>
      <c r="D245" s="132">
        <f>D244/(COUNT(B226:C243)*2)</f>
        <v>0.94444444444444442</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x14ac:dyDescent="0.3">
      <c r="A252" s="206" t="s">
        <v>504</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40" t="s">
        <v>379</v>
      </c>
      <c r="B256" s="340"/>
      <c r="C256" s="340"/>
      <c r="D256" s="340"/>
      <c r="E256" s="340"/>
      <c r="F256" s="340"/>
    </row>
    <row r="257" spans="1:7" ht="31.5" customHeight="1" x14ac:dyDescent="0.3">
      <c r="A257" s="58" t="s">
        <v>361</v>
      </c>
      <c r="B257" s="128">
        <v>2</v>
      </c>
      <c r="C257" s="225"/>
      <c r="D257" s="225"/>
      <c r="E257" s="225"/>
      <c r="F257" s="202"/>
      <c r="G257" s="125"/>
    </row>
    <row r="258" spans="1:7" x14ac:dyDescent="0.3">
      <c r="A258" s="55" t="s">
        <v>498</v>
      </c>
      <c r="B258" s="128">
        <v>2</v>
      </c>
      <c r="C258" s="129"/>
      <c r="D258" s="145"/>
      <c r="E258" s="104"/>
      <c r="F258" s="202"/>
      <c r="G258" s="125"/>
    </row>
    <row r="259" spans="1:7" ht="30" x14ac:dyDescent="0.3">
      <c r="A259" s="217" t="s">
        <v>499</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IF(D261=0,"0","NA")))</f>
        <v>2</v>
      </c>
      <c r="C261" s="138"/>
      <c r="D261" s="279">
        <f>IFERROR(E261/F261,"N.A")</f>
        <v>1</v>
      </c>
      <c r="E261" s="280">
        <f>COUNTIF('A3 Exploitation'!F212:F260,"ok")</f>
        <v>5</v>
      </c>
      <c r="F261" s="281">
        <f>COUNTA('A3 Exploitation'!F212:F260)</f>
        <v>5</v>
      </c>
    </row>
    <row r="262" spans="1:7" x14ac:dyDescent="0.3">
      <c r="A262" s="5" t="s">
        <v>36</v>
      </c>
      <c r="B262" s="5"/>
      <c r="C262" s="5"/>
      <c r="D262" s="5">
        <f>SUM(B248:C255,B257:C261)</f>
        <v>26</v>
      </c>
    </row>
    <row r="263" spans="1:7" x14ac:dyDescent="0.3">
      <c r="A263" s="5" t="s">
        <v>35</v>
      </c>
      <c r="B263" s="130"/>
      <c r="C263" s="131"/>
      <c r="D263" s="132">
        <f>D262/(COUNT(B248:C255,B257:C261)*2)</f>
        <v>1</v>
      </c>
    </row>
    <row r="264" spans="1:7" x14ac:dyDescent="0.3">
      <c r="A264" s="143"/>
      <c r="B264" s="122"/>
      <c r="C264" s="133"/>
      <c r="D264" s="122"/>
    </row>
    <row r="265" spans="1:7" ht="18" x14ac:dyDescent="0.35">
      <c r="A265" s="42" t="s">
        <v>70</v>
      </c>
      <c r="B265" s="150"/>
      <c r="C265" s="151"/>
      <c r="D265" s="141">
        <f>SUM(D262,D222,D244)</f>
        <v>80</v>
      </c>
    </row>
    <row r="266" spans="1:7" ht="18" x14ac:dyDescent="0.35">
      <c r="A266" s="57" t="s">
        <v>202</v>
      </c>
      <c r="B266" s="158"/>
      <c r="C266" s="159"/>
      <c r="D266" s="160">
        <f>D265/(COUNT(B226:C243,B248:C255,B212:C221,B257:C261)*2)</f>
        <v>0.97560975609756095</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43452</v>
      </c>
      <c r="B269" s="122"/>
      <c r="C269" s="133"/>
      <c r="D269" s="122"/>
      <c r="F269" s="204"/>
      <c r="G269" s="212"/>
    </row>
    <row r="270" spans="1:7" s="16" customFormat="1" ht="16.5" customHeight="1" x14ac:dyDescent="0.3">
      <c r="A270" s="330" t="s">
        <v>30</v>
      </c>
      <c r="B270" s="331" t="s">
        <v>31</v>
      </c>
      <c r="C270" s="331"/>
      <c r="D270" s="331" t="s">
        <v>46</v>
      </c>
      <c r="E270" s="333" t="s">
        <v>310</v>
      </c>
      <c r="F270" s="333" t="s">
        <v>360</v>
      </c>
      <c r="G270" s="212"/>
    </row>
    <row r="271" spans="1:7" s="16" customFormat="1" ht="16.5" customHeight="1" x14ac:dyDescent="0.3">
      <c r="A271" s="330"/>
      <c r="B271" s="41" t="s">
        <v>34</v>
      </c>
      <c r="C271" s="41" t="s">
        <v>33</v>
      </c>
      <c r="D271" s="331"/>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3" x14ac:dyDescent="0.3">
      <c r="A279" s="10" t="s">
        <v>174</v>
      </c>
      <c r="B279" s="128">
        <v>1</v>
      </c>
      <c r="C279" s="128"/>
      <c r="D279" s="114" t="s">
        <v>565</v>
      </c>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23</v>
      </c>
      <c r="F285" s="204"/>
      <c r="G285" s="212"/>
    </row>
    <row r="286" spans="1:7" s="16" customFormat="1" x14ac:dyDescent="0.3">
      <c r="A286" s="5" t="s">
        <v>35</v>
      </c>
      <c r="B286" s="130"/>
      <c r="C286" s="131"/>
      <c r="D286" s="132">
        <f>D285/(COUNT(B273:C284)*2)</f>
        <v>0.95833333333333337</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2</v>
      </c>
      <c r="C293" s="128"/>
      <c r="D293" s="154"/>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0"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2</v>
      </c>
      <c r="C309" s="211"/>
      <c r="D309" s="163"/>
      <c r="E309" s="104"/>
      <c r="F309" s="202"/>
      <c r="G309" s="212"/>
    </row>
    <row r="310" spans="1:7" s="16" customFormat="1" x14ac:dyDescent="0.3">
      <c r="A310" s="55" t="s">
        <v>498</v>
      </c>
      <c r="B310" s="128">
        <v>2</v>
      </c>
      <c r="C310" s="211"/>
      <c r="D310" s="163"/>
      <c r="E310" s="104"/>
      <c r="F310" s="202"/>
      <c r="G310" s="212"/>
    </row>
    <row r="311" spans="1:7" s="16" customFormat="1" ht="30" x14ac:dyDescent="0.3">
      <c r="A311" s="217" t="s">
        <v>499</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IF(D313=0,"0","NA")))</f>
        <v>2</v>
      </c>
      <c r="C313" s="138"/>
      <c r="D313" s="279">
        <f>IFERROR(E313/F313,"N.A")</f>
        <v>1</v>
      </c>
      <c r="E313" s="280">
        <f>COUNTIF('A3 Exploitation'!F273:F312,"ok")</f>
        <v>1</v>
      </c>
      <c r="F313" s="281">
        <f>COUNTA('A3 Exploitation'!F273:F312)</f>
        <v>1</v>
      </c>
      <c r="G313" s="212"/>
    </row>
    <row r="314" spans="1:7" s="16" customFormat="1" x14ac:dyDescent="0.3">
      <c r="A314" s="5" t="s">
        <v>36</v>
      </c>
      <c r="B314" s="5"/>
      <c r="C314" s="5"/>
      <c r="D314" s="5">
        <f>SUM(B289:C307,B309:C313)</f>
        <v>46</v>
      </c>
      <c r="F314" s="204"/>
      <c r="G314" s="212"/>
    </row>
    <row r="315" spans="1:7" s="16" customFormat="1" x14ac:dyDescent="0.3">
      <c r="A315" s="5" t="s">
        <v>35</v>
      </c>
      <c r="B315" s="130"/>
      <c r="C315" s="131"/>
      <c r="D315" s="132">
        <f>D314/(COUNT(B289:C307,B309:C313)*2)</f>
        <v>1</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69</v>
      </c>
      <c r="F317" s="204"/>
      <c r="G317" s="212"/>
    </row>
    <row r="318" spans="1:7" s="16" customFormat="1" ht="18" x14ac:dyDescent="0.35">
      <c r="A318" s="42" t="s">
        <v>203</v>
      </c>
      <c r="B318" s="150"/>
      <c r="C318" s="151"/>
      <c r="D318" s="142">
        <f>D317/(COUNT(B273:C284,B289:C307,B309:C313)*2)</f>
        <v>0.98571428571428577</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43452</v>
      </c>
      <c r="B321" s="122"/>
      <c r="C321" s="133"/>
      <c r="D321" s="125"/>
    </row>
    <row r="322" spans="1:7" ht="16.5" customHeight="1" x14ac:dyDescent="0.3">
      <c r="A322" s="330" t="s">
        <v>30</v>
      </c>
      <c r="B322" s="331" t="s">
        <v>31</v>
      </c>
      <c r="C322" s="331"/>
      <c r="D322" s="331" t="s">
        <v>46</v>
      </c>
      <c r="E322" s="333" t="s">
        <v>310</v>
      </c>
      <c r="F322" s="333" t="s">
        <v>360</v>
      </c>
      <c r="G322" s="125"/>
    </row>
    <row r="323" spans="1:7" ht="16.5" customHeight="1" x14ac:dyDescent="0.3">
      <c r="A323" s="330"/>
      <c r="B323" s="41" t="s">
        <v>34</v>
      </c>
      <c r="C323" s="41" t="s">
        <v>33</v>
      </c>
      <c r="D323" s="331"/>
      <c r="E323" s="333"/>
      <c r="F323" s="333"/>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49.5" x14ac:dyDescent="0.3">
      <c r="A346" s="70" t="s">
        <v>178</v>
      </c>
      <c r="B346" s="128">
        <v>1</v>
      </c>
      <c r="C346" s="128"/>
      <c r="D346" s="93" t="s">
        <v>558</v>
      </c>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2</v>
      </c>
      <c r="C350" s="225"/>
      <c r="D350" s="225"/>
      <c r="E350" s="225"/>
      <c r="F350" s="202"/>
      <c r="G350" s="125"/>
    </row>
    <row r="351" spans="1:7" s="110" customFormat="1" ht="30" x14ac:dyDescent="0.3">
      <c r="A351" s="217" t="s">
        <v>499</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f>IF(D353=1, 2, IF(AND(D353&lt;1,D353&gt;0), 1, IF(D353=0,"0","NA")))</f>
        <v>2</v>
      </c>
      <c r="C353" s="128"/>
      <c r="D353" s="279">
        <f>IFERROR(E353/F353,"N.A")</f>
        <v>1</v>
      </c>
      <c r="E353" s="280">
        <f>COUNTIF('A3 Exploitation'!F325:F352,"ok")</f>
        <v>3</v>
      </c>
      <c r="F353" s="281">
        <f>COUNTA('A3 Exploitation'!F325:F352)</f>
        <v>3</v>
      </c>
    </row>
    <row r="354" spans="1:7" x14ac:dyDescent="0.3">
      <c r="A354" s="5" t="s">
        <v>36</v>
      </c>
      <c r="B354" s="59"/>
      <c r="C354" s="59"/>
      <c r="D354" s="230">
        <f>SUM(B337:C348,B350:C353)</f>
        <v>31</v>
      </c>
    </row>
    <row r="355" spans="1:7" x14ac:dyDescent="0.3">
      <c r="A355" s="5" t="s">
        <v>35</v>
      </c>
      <c r="B355" s="130"/>
      <c r="C355" s="131"/>
      <c r="D355" s="132">
        <f>D354/(COUNT(B337:C348,B350:C353)*2)</f>
        <v>0.96875</v>
      </c>
    </row>
    <row r="356" spans="1:7" x14ac:dyDescent="0.3">
      <c r="A356" s="2"/>
      <c r="B356" s="133"/>
      <c r="C356" s="133"/>
      <c r="D356" s="133"/>
    </row>
    <row r="357" spans="1:7" ht="18" x14ac:dyDescent="0.35">
      <c r="A357" s="42" t="s">
        <v>39</v>
      </c>
      <c r="B357" s="150"/>
      <c r="C357" s="151"/>
      <c r="D357" s="141">
        <f>SUM(D354,D333)</f>
        <v>47</v>
      </c>
    </row>
    <row r="358" spans="1:7" ht="18" x14ac:dyDescent="0.35">
      <c r="A358" s="42" t="s">
        <v>204</v>
      </c>
      <c r="B358" s="150"/>
      <c r="C358" s="151"/>
      <c r="D358" s="142">
        <f>D357/(COUNT(B337:C348,B325:C332,B350:C353)*2)</f>
        <v>0.97916666666666663</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43452</v>
      </c>
      <c r="B361" s="122"/>
      <c r="C361" s="133"/>
      <c r="D361" s="122"/>
    </row>
    <row r="362" spans="1:7" ht="16.5" customHeight="1" x14ac:dyDescent="0.3">
      <c r="A362" s="330" t="s">
        <v>30</v>
      </c>
      <c r="B362" s="331" t="s">
        <v>31</v>
      </c>
      <c r="C362" s="331"/>
      <c r="D362" s="331" t="s">
        <v>46</v>
      </c>
      <c r="E362" s="333" t="s">
        <v>310</v>
      </c>
      <c r="F362" s="333" t="s">
        <v>360</v>
      </c>
      <c r="G362" s="125"/>
    </row>
    <row r="363" spans="1:7" ht="16.5" customHeight="1" x14ac:dyDescent="0.3">
      <c r="A363" s="330"/>
      <c r="B363" s="41" t="s">
        <v>34</v>
      </c>
      <c r="C363" s="41" t="s">
        <v>33</v>
      </c>
      <c r="D363" s="331"/>
      <c r="E363" s="333"/>
      <c r="F363" s="333"/>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14</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33.75" x14ac:dyDescent="0.35">
      <c r="A378" s="259" t="s">
        <v>7</v>
      </c>
      <c r="B378" s="128">
        <v>1</v>
      </c>
      <c r="C378" s="134">
        <f>IF(B378=0, -10, IF(B378=1, -5, "0"))</f>
        <v>-5</v>
      </c>
      <c r="D378" s="93" t="s">
        <v>567</v>
      </c>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t="s">
        <v>32</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2</v>
      </c>
      <c r="C384" s="128"/>
      <c r="D384" s="147"/>
      <c r="E384" s="92"/>
      <c r="F384" s="202"/>
      <c r="G384" s="125"/>
    </row>
    <row r="385" spans="1:7" ht="27" customHeight="1" x14ac:dyDescent="0.3">
      <c r="A385" s="10" t="s">
        <v>499</v>
      </c>
      <c r="B385" s="128">
        <v>2</v>
      </c>
      <c r="C385" s="128"/>
      <c r="D385" s="111"/>
      <c r="E385" s="92"/>
      <c r="F385" s="202"/>
      <c r="G385" s="125"/>
    </row>
    <row r="386" spans="1:7" ht="45" x14ac:dyDescent="0.3">
      <c r="A386" s="8" t="s">
        <v>249</v>
      </c>
      <c r="B386" s="278" t="str">
        <f>IF(D386=1, 2, IF(AND(D386&lt;1,D386&gt;0), 1,IF(D386=0,"0","NA")))</f>
        <v>NA</v>
      </c>
      <c r="C386" s="128"/>
      <c r="D386" s="279" t="str">
        <f>IFERROR(E386/F386,"N.A")</f>
        <v>N.A</v>
      </c>
      <c r="E386" s="280">
        <f>COUNTIF('A3 Exploitation'!F365:F385,"ok")</f>
        <v>0</v>
      </c>
      <c r="F386" s="281">
        <f>COUNTA('A3 Exploitation'!F365:F385)</f>
        <v>0</v>
      </c>
      <c r="G386" s="125"/>
    </row>
    <row r="387" spans="1:7" ht="39.75" customHeight="1" x14ac:dyDescent="0.3">
      <c r="A387" s="59" t="s">
        <v>36</v>
      </c>
      <c r="B387" s="59"/>
      <c r="C387" s="59"/>
      <c r="D387" s="59">
        <f>SUM(B377:C382,B384:C386)</f>
        <v>8</v>
      </c>
      <c r="G387" s="125"/>
    </row>
    <row r="388" spans="1:7" x14ac:dyDescent="0.3">
      <c r="A388" s="5" t="s">
        <v>35</v>
      </c>
      <c r="B388" s="130"/>
      <c r="C388" s="131"/>
      <c r="D388" s="132">
        <f>D387/(COUNT(B377:C382,B384:C386)*2)</f>
        <v>0.5</v>
      </c>
      <c r="G388" s="125"/>
    </row>
    <row r="389" spans="1:7" x14ac:dyDescent="0.3">
      <c r="A389" s="2"/>
      <c r="B389" s="133"/>
      <c r="C389" s="133"/>
      <c r="D389" s="133"/>
      <c r="G389" s="125"/>
    </row>
    <row r="390" spans="1:7" ht="18" x14ac:dyDescent="0.35">
      <c r="A390" s="42" t="s">
        <v>40</v>
      </c>
      <c r="B390" s="150"/>
      <c r="C390" s="151"/>
      <c r="D390" s="141">
        <f>SUM(D387,D373)</f>
        <v>22</v>
      </c>
      <c r="G390" s="125"/>
    </row>
    <row r="391" spans="1:7" ht="18" x14ac:dyDescent="0.35">
      <c r="A391" s="42" t="s">
        <v>205</v>
      </c>
      <c r="B391" s="150"/>
      <c r="C391" s="151"/>
      <c r="D391" s="166">
        <f>D390/(COUNT(B377:C382,B365:C372,B384:C386)*2)</f>
        <v>0.73333333333333328</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43452</v>
      </c>
      <c r="B394" s="122"/>
      <c r="C394" s="133"/>
      <c r="D394" s="125"/>
      <c r="G394" s="125"/>
    </row>
    <row r="395" spans="1:7" ht="16.5" customHeight="1" x14ac:dyDescent="0.3">
      <c r="A395" s="330" t="s">
        <v>30</v>
      </c>
      <c r="B395" s="331" t="s">
        <v>31</v>
      </c>
      <c r="C395" s="331"/>
      <c r="D395" s="331" t="s">
        <v>46</v>
      </c>
      <c r="E395" s="333" t="s">
        <v>310</v>
      </c>
      <c r="F395" s="333" t="s">
        <v>360</v>
      </c>
      <c r="G395" s="125"/>
    </row>
    <row r="396" spans="1:7" ht="16.5" customHeight="1" x14ac:dyDescent="0.3">
      <c r="A396" s="330"/>
      <c r="B396" s="41" t="s">
        <v>34</v>
      </c>
      <c r="C396" s="41" t="s">
        <v>33</v>
      </c>
      <c r="D396" s="331"/>
      <c r="E396" s="333"/>
      <c r="F396" s="333"/>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2</v>
      </c>
      <c r="C436" s="128"/>
      <c r="D436" s="127"/>
      <c r="E436" s="92"/>
      <c r="F436" s="202"/>
      <c r="G436" s="231"/>
    </row>
    <row r="437" spans="1:7" ht="30" x14ac:dyDescent="0.3">
      <c r="A437" s="10" t="s">
        <v>499</v>
      </c>
      <c r="B437" s="128">
        <v>2</v>
      </c>
      <c r="C437" s="128"/>
      <c r="D437" s="127"/>
      <c r="E437" s="92"/>
      <c r="F437" s="202"/>
      <c r="G437" s="12"/>
    </row>
    <row r="438" spans="1:7" ht="33" x14ac:dyDescent="0.3">
      <c r="A438" s="10" t="s">
        <v>392</v>
      </c>
      <c r="B438" s="128">
        <v>1</v>
      </c>
      <c r="C438" s="148" t="str">
        <f>IF(B438=0, -5, "0")</f>
        <v>0</v>
      </c>
      <c r="D438" s="127" t="s">
        <v>573</v>
      </c>
      <c r="E438" s="92"/>
      <c r="F438" s="202"/>
      <c r="G438" s="12"/>
    </row>
    <row r="439" spans="1:7" ht="45" x14ac:dyDescent="0.3">
      <c r="A439" s="4" t="s">
        <v>249</v>
      </c>
      <c r="B439" s="278">
        <f>IF(D439=1, 2, IF(AND(D439&lt;1,D439&gt;0), 1, IF(D439=0,"0","NA")))</f>
        <v>2</v>
      </c>
      <c r="C439" s="128"/>
      <c r="D439" s="279">
        <f>IFERROR(E439/F439,"N.A")</f>
        <v>1</v>
      </c>
      <c r="E439" s="280">
        <f>COUNTIF('A3 Exploitation'!F398:F438,"ok")</f>
        <v>3</v>
      </c>
      <c r="F439" s="281">
        <f>COUNTA('A3 Exploitation'!F398:F438)</f>
        <v>3</v>
      </c>
      <c r="G439" s="12"/>
    </row>
    <row r="440" spans="1:7" ht="27.75" customHeight="1" x14ac:dyDescent="0.3">
      <c r="A440" s="59" t="s">
        <v>36</v>
      </c>
      <c r="B440" s="59"/>
      <c r="C440" s="59"/>
      <c r="D440" s="59">
        <f>SUM(B430:C434,B436:C439)</f>
        <v>17</v>
      </c>
    </row>
    <row r="441" spans="1:7" x14ac:dyDescent="0.3">
      <c r="A441" s="5" t="s">
        <v>35</v>
      </c>
      <c r="B441" s="130"/>
      <c r="C441" s="131"/>
      <c r="D441" s="132">
        <f>D440/(COUNT(B430:C434,B436:C439)*2)</f>
        <v>0.94444444444444442</v>
      </c>
    </row>
    <row r="442" spans="1:7" x14ac:dyDescent="0.3">
      <c r="A442" s="2"/>
      <c r="B442" s="133"/>
      <c r="C442" s="133"/>
      <c r="D442" s="133"/>
    </row>
    <row r="443" spans="1:7" ht="18" x14ac:dyDescent="0.35">
      <c r="A443" s="42" t="s">
        <v>41</v>
      </c>
      <c r="B443" s="150"/>
      <c r="C443" s="151"/>
      <c r="D443" s="141">
        <f>SUM(D440,D417,D426,D406)</f>
        <v>57</v>
      </c>
    </row>
    <row r="444" spans="1:7" ht="18" x14ac:dyDescent="0.35">
      <c r="A444" s="42" t="s">
        <v>206</v>
      </c>
      <c r="B444" s="150"/>
      <c r="C444" s="151"/>
      <c r="D444" s="142">
        <f>D443/(COUNT(B430:C434,B410:C416,B421:C425,B398:C405,B436:C439)*2)</f>
        <v>0.98275862068965514</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43452</v>
      </c>
      <c r="B447" s="122"/>
      <c r="C447" s="133"/>
      <c r="D447" s="122"/>
    </row>
    <row r="448" spans="1:7" ht="16.5" customHeight="1" x14ac:dyDescent="0.3">
      <c r="A448" s="330" t="s">
        <v>30</v>
      </c>
      <c r="B448" s="331" t="s">
        <v>31</v>
      </c>
      <c r="C448" s="331"/>
      <c r="D448" s="331" t="s">
        <v>46</v>
      </c>
      <c r="E448" s="333" t="s">
        <v>310</v>
      </c>
      <c r="F448" s="333" t="s">
        <v>360</v>
      </c>
      <c r="G448" s="125"/>
    </row>
    <row r="449" spans="1:6" ht="16.5" customHeight="1" x14ac:dyDescent="0.3">
      <c r="A449" s="330"/>
      <c r="B449" s="41" t="s">
        <v>34</v>
      </c>
      <c r="C449" s="41" t="s">
        <v>33</v>
      </c>
      <c r="D449" s="331"/>
      <c r="E449" s="333"/>
      <c r="F449" s="333"/>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83.25" x14ac:dyDescent="0.35">
      <c r="A465" s="259" t="s">
        <v>57</v>
      </c>
      <c r="B465" s="128">
        <v>0</v>
      </c>
      <c r="C465" s="134">
        <f>IF(B465=0, -10, IF(B465=1, -5, "0"))</f>
        <v>-10</v>
      </c>
      <c r="D465" s="93" t="s">
        <v>574</v>
      </c>
      <c r="E465" s="93" t="s">
        <v>563</v>
      </c>
      <c r="F465" s="202"/>
    </row>
    <row r="466" spans="1:7" ht="49.5"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2</v>
      </c>
      <c r="C472" s="211"/>
      <c r="D472" s="114"/>
      <c r="E472" s="104"/>
      <c r="F472" s="202"/>
      <c r="G472" s="125"/>
    </row>
    <row r="473" spans="1:7" s="110" customFormat="1" x14ac:dyDescent="0.3">
      <c r="A473" s="55" t="s">
        <v>498</v>
      </c>
      <c r="B473" s="128">
        <v>2</v>
      </c>
      <c r="C473" s="211"/>
      <c r="D473" s="114"/>
      <c r="E473" s="104"/>
      <c r="F473" s="202"/>
      <c r="G473" s="125"/>
    </row>
    <row r="474" spans="1:7" s="110" customFormat="1" ht="30" x14ac:dyDescent="0.3">
      <c r="A474" s="217" t="s">
        <v>499</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309" t="str">
        <f>IF(D476=1, 2, IF(AND(D476&lt;1,D476&gt;0), 1, IF(D476=0,"0","NA")))</f>
        <v>NA</v>
      </c>
      <c r="C476" s="138"/>
      <c r="D476" s="279" t="str">
        <f>IFERROR(E476/F476,"N.A")</f>
        <v>N.A</v>
      </c>
      <c r="E476" s="280">
        <f>COUNTIF('A3 Exploitation'!F451:F475,"ok")</f>
        <v>0</v>
      </c>
      <c r="F476" s="281">
        <f>COUNTA('A3 Exploitation'!F451:F475)</f>
        <v>0</v>
      </c>
    </row>
    <row r="477" spans="1:7" x14ac:dyDescent="0.3">
      <c r="A477" s="5" t="s">
        <v>36</v>
      </c>
      <c r="B477" s="5"/>
      <c r="C477" s="5"/>
      <c r="D477" s="232">
        <f>SUM(B461:C470,B472:C476)</f>
        <v>16</v>
      </c>
    </row>
    <row r="478" spans="1:7" x14ac:dyDescent="0.3">
      <c r="A478" s="5" t="s">
        <v>35</v>
      </c>
      <c r="B478" s="130"/>
      <c r="C478" s="131"/>
      <c r="D478" s="132">
        <f>D477/(COUNT(B461:C470,B472:C476)*2)</f>
        <v>0.53333333333333333</v>
      </c>
    </row>
    <row r="479" spans="1:7" x14ac:dyDescent="0.3">
      <c r="A479" s="2"/>
      <c r="B479" s="133"/>
      <c r="C479" s="133"/>
      <c r="D479" s="133"/>
    </row>
    <row r="480" spans="1:7" ht="18" x14ac:dyDescent="0.35">
      <c r="A480" s="42" t="s">
        <v>115</v>
      </c>
      <c r="B480" s="150"/>
      <c r="C480" s="151"/>
      <c r="D480" s="141">
        <f>SUM(D477,D457)</f>
        <v>28</v>
      </c>
    </row>
    <row r="481" spans="1:7" ht="18" x14ac:dyDescent="0.35">
      <c r="A481" s="42" t="s">
        <v>207</v>
      </c>
      <c r="B481" s="150"/>
      <c r="C481" s="151"/>
      <c r="D481" s="142">
        <f>D480/(COUNT(B461:C470,B451:C456,B472:C476)*2)</f>
        <v>0.66666666666666663</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43452</v>
      </c>
      <c r="B484" s="122"/>
      <c r="C484" s="133"/>
      <c r="D484" s="122"/>
    </row>
    <row r="485" spans="1:7" ht="16.5" customHeight="1" x14ac:dyDescent="0.3">
      <c r="A485" s="330" t="s">
        <v>30</v>
      </c>
      <c r="B485" s="331" t="s">
        <v>31</v>
      </c>
      <c r="C485" s="331"/>
      <c r="D485" s="331" t="s">
        <v>46</v>
      </c>
      <c r="E485" s="333" t="s">
        <v>310</v>
      </c>
      <c r="F485" s="333" t="s">
        <v>360</v>
      </c>
      <c r="G485" s="125"/>
    </row>
    <row r="486" spans="1:7" ht="16.5" customHeight="1" x14ac:dyDescent="0.3">
      <c r="A486" s="330"/>
      <c r="B486" s="41" t="s">
        <v>34</v>
      </c>
      <c r="C486" s="41" t="s">
        <v>33</v>
      </c>
      <c r="D486" s="331"/>
      <c r="E486" s="333"/>
      <c r="F486" s="333"/>
    </row>
    <row r="487" spans="1:7" ht="18" x14ac:dyDescent="0.3">
      <c r="A487" s="192" t="s">
        <v>368</v>
      </c>
      <c r="B487" s="193"/>
      <c r="C487" s="193"/>
      <c r="D487" s="193"/>
      <c r="E487" s="193"/>
      <c r="F487" s="195"/>
    </row>
    <row r="488" spans="1:7" ht="30"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t="str">
        <f>IF(D498=1, 2, IF(AND(D498&lt;1,D498&gt;0), 1, IF(D498=0,"0","NA")))</f>
        <v>NA</v>
      </c>
      <c r="C498" s="211"/>
      <c r="D498" s="279" t="str">
        <f>IFERROR(E498/F498,"N.A")</f>
        <v>N.A</v>
      </c>
      <c r="E498" s="280">
        <f>COUNTIF('A3 Exploitation'!F488:F497,"ok")</f>
        <v>0</v>
      </c>
      <c r="F498" s="281">
        <f>COUNTA('A3 Exploitation'!F488:F497)</f>
        <v>0</v>
      </c>
    </row>
    <row r="499" spans="1:7" x14ac:dyDescent="0.3">
      <c r="A499" s="5" t="s">
        <v>36</v>
      </c>
      <c r="B499" s="5"/>
      <c r="C499" s="5"/>
      <c r="D499" s="232">
        <f>SUM(B496:C498)</f>
        <v>4</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43452</v>
      </c>
      <c r="B506" s="122"/>
      <c r="C506" s="133"/>
      <c r="D506" s="122"/>
    </row>
    <row r="507" spans="1:7" ht="16.5" customHeight="1" x14ac:dyDescent="0.3">
      <c r="A507" s="330" t="s">
        <v>30</v>
      </c>
      <c r="B507" s="331" t="s">
        <v>31</v>
      </c>
      <c r="C507" s="331"/>
      <c r="D507" s="331" t="s">
        <v>46</v>
      </c>
      <c r="E507" s="333" t="s">
        <v>310</v>
      </c>
      <c r="F507" s="333" t="s">
        <v>360</v>
      </c>
      <c r="G507" s="125"/>
    </row>
    <row r="508" spans="1:7" ht="16.5" customHeight="1" x14ac:dyDescent="0.3">
      <c r="A508" s="330"/>
      <c r="B508" s="41" t="s">
        <v>34</v>
      </c>
      <c r="C508" s="41" t="s">
        <v>33</v>
      </c>
      <c r="D508" s="331"/>
      <c r="E508" s="333"/>
      <c r="F508" s="333"/>
    </row>
    <row r="509" spans="1:7" x14ac:dyDescent="0.3">
      <c r="A509" s="6" t="s">
        <v>15</v>
      </c>
      <c r="B509" s="128">
        <v>2</v>
      </c>
      <c r="C509" s="128"/>
      <c r="D509" s="93"/>
      <c r="E509" s="92"/>
      <c r="F509" s="202"/>
    </row>
    <row r="510" spans="1:7" ht="33" x14ac:dyDescent="0.3">
      <c r="A510" s="9" t="s">
        <v>218</v>
      </c>
      <c r="B510" s="128">
        <v>1</v>
      </c>
      <c r="C510" s="128"/>
      <c r="D510" s="136" t="s">
        <v>566</v>
      </c>
      <c r="E510" s="92"/>
      <c r="F510" s="202"/>
    </row>
    <row r="511" spans="1:7" x14ac:dyDescent="0.3">
      <c r="A511" s="9" t="s">
        <v>16</v>
      </c>
      <c r="B511" s="128">
        <v>2</v>
      </c>
      <c r="C511" s="128"/>
      <c r="D511" s="136"/>
      <c r="E511" s="92"/>
      <c r="F511" s="202"/>
    </row>
    <row r="512" spans="1:7" ht="45" x14ac:dyDescent="0.3">
      <c r="A512" s="62" t="s">
        <v>249</v>
      </c>
      <c r="B512" s="278" t="str">
        <f>IF(D512=1, 2, IF(AND(D512&lt;1,D512&gt;0), 1, IF(D512=0,"0","NA")))</f>
        <v>NA</v>
      </c>
      <c r="C512" s="138"/>
      <c r="D512" s="279" t="str">
        <f>IFERROR(E512/F512,"N.A")</f>
        <v>N.A</v>
      </c>
      <c r="E512" s="282">
        <f>COUNTIF('A3 Exploitation'!F509:F511,"ok")</f>
        <v>0</v>
      </c>
      <c r="F512" s="283">
        <f>COUNTA('A3 Exploitation'!F509:F511)</f>
        <v>0</v>
      </c>
    </row>
    <row r="513" spans="1:7" x14ac:dyDescent="0.3">
      <c r="A513" s="5" t="s">
        <v>36</v>
      </c>
      <c r="B513" s="5"/>
      <c r="C513" s="5"/>
      <c r="D513" s="59">
        <f>SUM(B509:C512)</f>
        <v>5</v>
      </c>
    </row>
    <row r="514" spans="1:7" x14ac:dyDescent="0.3">
      <c r="A514" s="5" t="s">
        <v>35</v>
      </c>
      <c r="B514" s="130"/>
      <c r="C514" s="131"/>
      <c r="D514" s="132">
        <f>D513/(COUNT(B509:C512)*2)</f>
        <v>0.83333333333333337</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43452</v>
      </c>
      <c r="B517" s="122"/>
      <c r="C517" s="133"/>
      <c r="D517" s="122"/>
    </row>
    <row r="518" spans="1:7" ht="16.5" customHeight="1" x14ac:dyDescent="0.3">
      <c r="A518" s="330" t="s">
        <v>30</v>
      </c>
      <c r="B518" s="331" t="s">
        <v>31</v>
      </c>
      <c r="C518" s="331"/>
      <c r="D518" s="331" t="s">
        <v>46</v>
      </c>
      <c r="E518" s="333" t="s">
        <v>310</v>
      </c>
      <c r="F518" s="333" t="s">
        <v>360</v>
      </c>
      <c r="G518" s="125"/>
    </row>
    <row r="519" spans="1:7" ht="16.5" customHeight="1" x14ac:dyDescent="0.3">
      <c r="A519" s="330"/>
      <c r="B519" s="41" t="s">
        <v>34</v>
      </c>
      <c r="C519" s="41" t="s">
        <v>33</v>
      </c>
      <c r="D519" s="331"/>
      <c r="E519" s="333"/>
      <c r="F519" s="333"/>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t="s">
        <v>32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v>1</v>
      </c>
      <c r="C529" s="138"/>
      <c r="D529" s="172" t="s">
        <v>569</v>
      </c>
      <c r="E529" s="92"/>
      <c r="F529" s="202"/>
    </row>
    <row r="530" spans="1:7" s="110" customFormat="1" ht="36" customHeight="1" x14ac:dyDescent="0.3">
      <c r="A530" s="66" t="s">
        <v>394</v>
      </c>
      <c r="B530" s="128" t="s">
        <v>32</v>
      </c>
      <c r="C530" s="148" t="str">
        <f>IF(B530=0, -5, "0")</f>
        <v>0</v>
      </c>
      <c r="D530" s="114" t="s">
        <v>525</v>
      </c>
      <c r="E530" s="104"/>
      <c r="F530" s="202"/>
      <c r="G530" s="125"/>
    </row>
    <row r="531" spans="1:7" s="110" customFormat="1" ht="38.25" customHeight="1" x14ac:dyDescent="0.3">
      <c r="A531" s="222" t="s">
        <v>395</v>
      </c>
      <c r="B531" s="128">
        <v>2</v>
      </c>
      <c r="C531" s="223"/>
      <c r="D531" s="226"/>
      <c r="E531" s="104"/>
      <c r="F531" s="202"/>
      <c r="G531" s="125"/>
    </row>
    <row r="532" spans="1:7" ht="45" x14ac:dyDescent="0.3">
      <c r="A532" s="55" t="s">
        <v>249</v>
      </c>
      <c r="B532" s="278" t="str">
        <f>IF(D532=1, 2, IF(AND(D532&lt;1,D532&gt;0), 1, IF(D532=0,"0","NA")))</f>
        <v>NA</v>
      </c>
      <c r="C532" s="138"/>
      <c r="D532" s="279" t="str">
        <f>IFERROR(E532/F532,"N.A")</f>
        <v>N.A</v>
      </c>
      <c r="E532" s="280">
        <f>COUNTIF('A3 Exploitation'!F520:F531,"ok")</f>
        <v>0</v>
      </c>
      <c r="F532" s="281">
        <f>COUNTA('A3 Exploitation'!F520:F531)</f>
        <v>0</v>
      </c>
    </row>
    <row r="533" spans="1:7" x14ac:dyDescent="0.3">
      <c r="A533" s="5" t="s">
        <v>36</v>
      </c>
      <c r="B533" s="5"/>
      <c r="C533" s="5"/>
      <c r="D533" s="5">
        <f>SUM(B520:C532)</f>
        <v>17</v>
      </c>
    </row>
    <row r="534" spans="1:7" x14ac:dyDescent="0.3">
      <c r="A534" s="5" t="s">
        <v>35</v>
      </c>
      <c r="B534" s="130"/>
      <c r="C534" s="131"/>
      <c r="D534" s="132">
        <f>D533/(COUNT(B520:C532)*2)</f>
        <v>0.94444444444444442</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43452</v>
      </c>
      <c r="B537" s="122"/>
      <c r="C537" s="133"/>
      <c r="D537" s="122"/>
      <c r="G537" s="125"/>
    </row>
    <row r="538" spans="1:7" ht="16.5" customHeight="1" x14ac:dyDescent="0.3">
      <c r="A538" s="330" t="s">
        <v>30</v>
      </c>
      <c r="B538" s="331" t="s">
        <v>31</v>
      </c>
      <c r="C538" s="331"/>
      <c r="D538" s="331" t="s">
        <v>46</v>
      </c>
      <c r="E538" s="333" t="s">
        <v>310</v>
      </c>
      <c r="F538" s="333" t="s">
        <v>360</v>
      </c>
      <c r="G538" s="125"/>
    </row>
    <row r="539" spans="1:7" ht="16.5" customHeight="1" x14ac:dyDescent="0.3">
      <c r="A539" s="330"/>
      <c r="B539" s="41" t="s">
        <v>34</v>
      </c>
      <c r="C539" s="41" t="s">
        <v>33</v>
      </c>
      <c r="D539" s="331"/>
      <c r="E539" s="333"/>
      <c r="F539" s="333"/>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t="str">
        <f>IF(D543=1, 2, IF(AND(D543&lt;1,D543&gt;0), 1, IF(D543=0,"0","NA")))</f>
        <v>NA</v>
      </c>
      <c r="C543" s="128"/>
      <c r="D543" s="279" t="str">
        <f>IFERROR(E543/F543,"N.A")</f>
        <v>N.A</v>
      </c>
      <c r="E543" s="280">
        <f>COUNTIF('A3 Exploitation'!F540:F542,"ok")</f>
        <v>0</v>
      </c>
      <c r="F543" s="281">
        <f>COUNTA('A3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1</v>
      </c>
    </row>
    <row r="548" spans="1:4" ht="22.5" x14ac:dyDescent="0.45">
      <c r="A548" s="35" t="s">
        <v>45</v>
      </c>
      <c r="B548" s="179"/>
      <c r="C548" s="180"/>
      <c r="D548" s="181">
        <f>SUM(D544,D533,D513,D502,D443,D390,D357,D45,D317,D265,D157,D480,D204,D102)</f>
        <v>558</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0.92691029900332222</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78" zoomScaleNormal="90" zoomScaleSheetLayoutView="78" workbookViewId="0">
      <selection activeCell="D41" sqref="D4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3"/>
      <c r="E1" s="323"/>
      <c r="F1" s="323"/>
      <c r="G1" s="323"/>
    </row>
    <row r="2" spans="1:7" s="12" customFormat="1" ht="24" x14ac:dyDescent="0.45">
      <c r="A2" s="11"/>
      <c r="B2" s="24">
        <v>1</v>
      </c>
      <c r="D2" s="244"/>
      <c r="E2" s="244"/>
      <c r="F2" s="244"/>
      <c r="G2" s="123"/>
    </row>
    <row r="3" spans="1:7" s="12" customFormat="1" ht="24" x14ac:dyDescent="0.45">
      <c r="A3" s="11"/>
      <c r="B3" s="24">
        <v>2</v>
      </c>
      <c r="D3" s="244"/>
      <c r="E3" s="244"/>
      <c r="F3" s="244"/>
      <c r="G3" s="123"/>
    </row>
    <row r="4" spans="1:7" s="12" customFormat="1" ht="16.5" customHeight="1" x14ac:dyDescent="0.45">
      <c r="A4" s="11"/>
      <c r="B4" s="24" t="s">
        <v>32</v>
      </c>
      <c r="D4" s="13"/>
      <c r="E4" s="244"/>
      <c r="F4" s="244"/>
      <c r="G4" s="123"/>
    </row>
    <row r="5" spans="1:7" s="12" customFormat="1" ht="16.5" customHeight="1" x14ac:dyDescent="0.45">
      <c r="A5" s="11"/>
      <c r="D5" s="244"/>
      <c r="E5" s="244"/>
      <c r="F5" s="244"/>
      <c r="G5" s="123"/>
    </row>
    <row r="6" spans="1:7" s="12" customFormat="1" ht="37.5" customHeight="1" x14ac:dyDescent="0.45">
      <c r="A6" s="348" t="s">
        <v>50</v>
      </c>
      <c r="B6" s="348"/>
      <c r="C6" s="348"/>
      <c r="D6" s="348"/>
      <c r="E6" s="348"/>
      <c r="F6" s="348"/>
      <c r="G6" s="123"/>
    </row>
    <row r="7" spans="1:7" s="12" customFormat="1" ht="21.75" customHeight="1" x14ac:dyDescent="0.45">
      <c r="A7" s="325" t="str">
        <f>'A3 Exploitation'!A8:F8</f>
        <v>Houmet Souk</v>
      </c>
      <c r="B7" s="325"/>
      <c r="C7" s="325"/>
      <c r="D7" s="325"/>
      <c r="E7" s="325"/>
      <c r="F7" s="325"/>
      <c r="G7" s="123"/>
    </row>
    <row r="8" spans="1:7" s="12" customFormat="1" ht="24" x14ac:dyDescent="0.45">
      <c r="A8" s="14" t="s">
        <v>42</v>
      </c>
      <c r="B8" s="349" t="str">
        <f>'A4 Exploitation'!B9:F9</f>
        <v>Mme Meriam CHOUCHENE</v>
      </c>
      <c r="C8" s="349"/>
      <c r="D8" s="349"/>
      <c r="E8" s="349"/>
      <c r="F8" s="349"/>
      <c r="G8" s="123"/>
    </row>
    <row r="9" spans="1:7" s="12" customFormat="1" ht="24" x14ac:dyDescent="0.45">
      <c r="A9" s="15" t="s">
        <v>44</v>
      </c>
      <c r="B9" s="350" t="str">
        <f>'A4 Exploitation'!B10:F10</f>
        <v>Directeur magasin &amp; chefs rayons</v>
      </c>
      <c r="C9" s="350"/>
      <c r="D9" s="350"/>
      <c r="E9" s="350"/>
      <c r="F9" s="350"/>
      <c r="G9" s="123"/>
    </row>
    <row r="10" spans="1:7" s="12" customFormat="1" ht="24" x14ac:dyDescent="0.45">
      <c r="A10" s="14" t="s">
        <v>43</v>
      </c>
      <c r="B10" s="347">
        <f>'A4 Exploitation'!A11:F11</f>
        <v>43452</v>
      </c>
      <c r="C10" s="347"/>
      <c r="D10" s="347"/>
      <c r="E10" s="347"/>
      <c r="F10" s="347"/>
      <c r="G10" s="123"/>
    </row>
    <row r="11" spans="1:7" s="12" customFormat="1" ht="24" x14ac:dyDescent="0.45">
      <c r="A11" s="14" t="s">
        <v>294</v>
      </c>
      <c r="B11" s="351">
        <f>D199</f>
        <v>0.91150442477876104</v>
      </c>
      <c r="C11" s="351"/>
      <c r="D11" s="351"/>
      <c r="E11" s="351"/>
      <c r="F11" s="351"/>
      <c r="G11" s="123"/>
    </row>
    <row r="12" spans="1:7" s="12" customFormat="1" ht="22.5" x14ac:dyDescent="0.45">
      <c r="A12" s="11"/>
      <c r="D12" s="329"/>
      <c r="E12" s="329"/>
      <c r="F12" s="329"/>
      <c r="G12" s="329"/>
    </row>
    <row r="13" spans="1:7" s="12" customFormat="1" ht="11.25" customHeight="1" x14ac:dyDescent="0.3">
      <c r="A13" s="330" t="s">
        <v>30</v>
      </c>
      <c r="B13" s="331" t="s">
        <v>31</v>
      </c>
      <c r="C13" s="331"/>
      <c r="D13" s="331" t="s">
        <v>46</v>
      </c>
      <c r="E13" s="331" t="s">
        <v>190</v>
      </c>
      <c r="F13" s="331" t="s">
        <v>191</v>
      </c>
      <c r="G13" s="110"/>
    </row>
    <row r="14" spans="1:7" s="12" customFormat="1" ht="12.75" customHeight="1" x14ac:dyDescent="0.3">
      <c r="A14" s="330"/>
      <c r="B14" s="34" t="s">
        <v>34</v>
      </c>
      <c r="C14" s="34" t="s">
        <v>33</v>
      </c>
      <c r="D14" s="331"/>
      <c r="E14" s="331"/>
      <c r="F14" s="331"/>
      <c r="G14" s="125"/>
    </row>
    <row r="15" spans="1:7" x14ac:dyDescent="0.3">
      <c r="A15" s="17"/>
      <c r="B15" s="17"/>
      <c r="C15" s="17"/>
      <c r="D15" s="17"/>
    </row>
    <row r="16" spans="1:7" ht="19.5" x14ac:dyDescent="0.4">
      <c r="A16" s="355" t="s">
        <v>0</v>
      </c>
      <c r="B16" s="356"/>
      <c r="C16" s="356"/>
      <c r="D16" s="356"/>
      <c r="E16" s="356"/>
      <c r="F16" s="356"/>
      <c r="G16" s="124" t="s">
        <v>356</v>
      </c>
    </row>
    <row r="17" spans="1:7" ht="33" x14ac:dyDescent="0.3">
      <c r="A17" s="17" t="s">
        <v>269</v>
      </c>
      <c r="B17" s="92">
        <v>1</v>
      </c>
      <c r="C17" s="92"/>
      <c r="D17" s="93" t="s">
        <v>550</v>
      </c>
      <c r="E17" s="92"/>
      <c r="F17" s="92"/>
      <c r="G17" s="124" t="s">
        <v>357</v>
      </c>
    </row>
    <row r="18" spans="1:7" x14ac:dyDescent="0.3">
      <c r="A18" s="20" t="s">
        <v>80</v>
      </c>
      <c r="B18" s="92">
        <v>2</v>
      </c>
      <c r="C18" s="92"/>
      <c r="D18" s="93"/>
      <c r="E18" s="92"/>
      <c r="F18" s="92"/>
    </row>
    <row r="19" spans="1:7" ht="33" x14ac:dyDescent="0.3">
      <c r="A19" s="17" t="s">
        <v>81</v>
      </c>
      <c r="B19" s="92">
        <v>0</v>
      </c>
      <c r="C19" s="92"/>
      <c r="D19" s="93" t="s">
        <v>575</v>
      </c>
      <c r="E19" s="93" t="s">
        <v>576</v>
      </c>
      <c r="F19" s="92"/>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7" t="s">
        <v>36</v>
      </c>
      <c r="B22" s="358"/>
      <c r="C22" s="359"/>
      <c r="D22" s="243">
        <f>SUM(B17:C21)</f>
        <v>7</v>
      </c>
    </row>
    <row r="23" spans="1:7" x14ac:dyDescent="0.3">
      <c r="A23" s="352" t="s">
        <v>295</v>
      </c>
      <c r="B23" s="353"/>
      <c r="C23" s="354"/>
      <c r="D23" s="33">
        <f>D22/(COUNT(B17:C21)*2)</f>
        <v>0.7</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v>1</v>
      </c>
      <c r="C26" s="118" t="str">
        <f>IF(B26=0, -5, "0")</f>
        <v>0</v>
      </c>
      <c r="D26" s="93" t="s">
        <v>577</v>
      </c>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242">
        <f>SUM(B26:C32)</f>
        <v>13</v>
      </c>
    </row>
    <row r="34" spans="1:7" x14ac:dyDescent="0.3">
      <c r="A34" s="352" t="s">
        <v>295</v>
      </c>
      <c r="B34" s="353"/>
      <c r="C34" s="354"/>
      <c r="D34" s="33">
        <f>D33/(COUNT(B26:C32)*2)</f>
        <v>0.9285714285714286</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v>0</v>
      </c>
      <c r="C37" s="118">
        <f>IF(B37=0, -5, "0")</f>
        <v>-5</v>
      </c>
      <c r="D37" s="93" t="s">
        <v>578</v>
      </c>
      <c r="E37" s="92" t="s">
        <v>579</v>
      </c>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242">
        <f>SUM(B37:C41)</f>
        <v>3</v>
      </c>
      <c r="E42" s="13"/>
      <c r="F42" s="13"/>
      <c r="G42" s="124"/>
    </row>
    <row r="43" spans="1:7" s="22" customFormat="1" x14ac:dyDescent="0.3">
      <c r="A43" s="352" t="s">
        <v>295</v>
      </c>
      <c r="B43" s="353"/>
      <c r="C43" s="354"/>
      <c r="D43" s="33">
        <f>D42/(COUNT(B37:C41)*2)</f>
        <v>0.25</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52" t="s">
        <v>36</v>
      </c>
      <c r="B52" s="353"/>
      <c r="C52" s="354"/>
      <c r="D52" s="242">
        <f>SUM(B46:C51)</f>
        <v>12</v>
      </c>
    </row>
    <row r="53" spans="1:7" x14ac:dyDescent="0.3">
      <c r="A53" s="352" t="s">
        <v>295</v>
      </c>
      <c r="B53" s="353"/>
      <c r="C53" s="354"/>
      <c r="D53" s="33">
        <f>D52/(COUNT(B46:C51)*2)</f>
        <v>1</v>
      </c>
    </row>
    <row r="54" spans="1:7" s="22" customFormat="1" x14ac:dyDescent="0.3">
      <c r="A54" s="26"/>
      <c r="B54" s="27"/>
      <c r="C54" s="27"/>
      <c r="D54" s="28"/>
      <c r="G54" s="124"/>
    </row>
    <row r="55" spans="1:7" ht="19.5" x14ac:dyDescent="0.4">
      <c r="A55" s="360" t="s">
        <v>8</v>
      </c>
      <c r="B55" s="361"/>
      <c r="C55" s="361"/>
      <c r="D55" s="361"/>
      <c r="E55" s="361"/>
      <c r="F55" s="361"/>
    </row>
    <row r="56" spans="1:7" ht="39.75" customHeight="1" x14ac:dyDescent="0.35">
      <c r="A56" s="43" t="s">
        <v>176</v>
      </c>
      <c r="B56" s="92">
        <v>1</v>
      </c>
      <c r="C56" s="118" t="str">
        <f>IF(B56=0, -5, "0")</f>
        <v>0</v>
      </c>
      <c r="D56" s="111" t="s">
        <v>570</v>
      </c>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26.25" customHeight="1"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52" t="s">
        <v>36</v>
      </c>
      <c r="B63" s="353"/>
      <c r="C63" s="354"/>
      <c r="D63" s="242">
        <f>SUM(B56:C62)</f>
        <v>13</v>
      </c>
    </row>
    <row r="64" spans="1:7" x14ac:dyDescent="0.3">
      <c r="A64" s="352" t="s">
        <v>295</v>
      </c>
      <c r="B64" s="353"/>
      <c r="C64" s="354"/>
      <c r="D64" s="33">
        <f>D63/(COUNT(B56:C62)*2)</f>
        <v>0.9285714285714286</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t="s">
        <v>32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t="s">
        <v>32</v>
      </c>
      <c r="C70" s="99"/>
      <c r="D70" s="93" t="s">
        <v>551</v>
      </c>
      <c r="E70" s="101"/>
      <c r="F70" s="92"/>
    </row>
    <row r="71" spans="1:7" ht="19.5" x14ac:dyDescent="0.4">
      <c r="A71" s="17" t="s">
        <v>84</v>
      </c>
      <c r="B71" s="98" t="s">
        <v>32</v>
      </c>
      <c r="C71" s="99"/>
      <c r="D71" s="101"/>
      <c r="E71" s="101"/>
      <c r="F71" s="92"/>
    </row>
    <row r="72" spans="1:7" ht="19.5" x14ac:dyDescent="0.4">
      <c r="A72" s="17" t="s">
        <v>289</v>
      </c>
      <c r="B72" s="98" t="s">
        <v>32</v>
      </c>
      <c r="C72" s="99"/>
      <c r="D72" s="97"/>
      <c r="E72" s="97"/>
      <c r="F72" s="92"/>
    </row>
    <row r="73" spans="1:7" ht="19.5" x14ac:dyDescent="0.4">
      <c r="A73" s="17" t="s">
        <v>94</v>
      </c>
      <c r="B73" s="98">
        <v>2</v>
      </c>
      <c r="C73" s="99"/>
      <c r="D73" s="92"/>
      <c r="E73" s="92"/>
      <c r="F73" s="92"/>
    </row>
    <row r="74" spans="1:7" x14ac:dyDescent="0.3">
      <c r="A74" s="20" t="s">
        <v>298</v>
      </c>
      <c r="B74" s="98" t="s">
        <v>32</v>
      </c>
      <c r="C74" s="92"/>
      <c r="D74" s="102"/>
      <c r="E74" s="102"/>
      <c r="F74" s="92"/>
    </row>
    <row r="75" spans="1:7" ht="24.75" customHeight="1"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2" t="s">
        <v>36</v>
      </c>
      <c r="B84" s="353"/>
      <c r="C84" s="354"/>
      <c r="D84" s="242">
        <f>SUM(B67:C83)</f>
        <v>22</v>
      </c>
    </row>
    <row r="85" spans="1:7" x14ac:dyDescent="0.3">
      <c r="A85" s="352" t="s">
        <v>295</v>
      </c>
      <c r="B85" s="353"/>
      <c r="C85" s="354"/>
      <c r="D85" s="33">
        <f>D84/(COUNT(B67:C83)*2)</f>
        <v>1</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v>2</v>
      </c>
      <c r="C94" s="118" t="str">
        <f>IF(B94=0, -5, "0")</f>
        <v>0</v>
      </c>
      <c r="D94" s="93" t="s">
        <v>552</v>
      </c>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c r="E99" s="92"/>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52" t="s">
        <v>36</v>
      </c>
      <c r="B102" s="353"/>
      <c r="C102" s="354"/>
      <c r="D102" s="242">
        <f>SUM(B88:C101)</f>
        <v>28</v>
      </c>
    </row>
    <row r="103" spans="1:7" x14ac:dyDescent="0.3">
      <c r="A103" s="352" t="s">
        <v>295</v>
      </c>
      <c r="B103" s="353"/>
      <c r="C103" s="354"/>
      <c r="D103" s="33">
        <f>D102/(COUNT(B88:C101)*2)</f>
        <v>1</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242">
        <f>SUM(B107:C117)</f>
        <v>22</v>
      </c>
      <c r="E118" s="13"/>
      <c r="F118" s="13"/>
      <c r="G118" s="124"/>
    </row>
    <row r="119" spans="1:7" s="22" customFormat="1" x14ac:dyDescent="0.3">
      <c r="A119" s="352" t="s">
        <v>295</v>
      </c>
      <c r="B119" s="353"/>
      <c r="C119" s="354"/>
      <c r="D119" s="33">
        <f>D118/(COUNT(B107:C117)*2)</f>
        <v>1</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34.5" x14ac:dyDescent="0.4">
      <c r="A125" s="20" t="s">
        <v>247</v>
      </c>
      <c r="B125" s="109">
        <v>1</v>
      </c>
      <c r="C125" s="99"/>
      <c r="D125" s="93" t="s">
        <v>553</v>
      </c>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2" t="s">
        <v>36</v>
      </c>
      <c r="B133" s="353"/>
      <c r="C133" s="354"/>
      <c r="D133" s="242">
        <f>SUM(B122:C132)</f>
        <v>21</v>
      </c>
    </row>
    <row r="134" spans="1:7" x14ac:dyDescent="0.3">
      <c r="A134" s="352" t="s">
        <v>295</v>
      </c>
      <c r="B134" s="353"/>
      <c r="C134" s="354"/>
      <c r="D134" s="32">
        <f>D133/(COUNT(B122:C132)*2)</f>
        <v>0.95454545454545459</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97"/>
      <c r="E144" s="92"/>
      <c r="F144" s="92"/>
    </row>
    <row r="145" spans="1:7" ht="18" x14ac:dyDescent="0.35">
      <c r="A145" s="40" t="s">
        <v>195</v>
      </c>
      <c r="B145" s="108">
        <v>2</v>
      </c>
      <c r="C145" s="118" t="str">
        <f>IF(B145=0, -5, "0")</f>
        <v>0</v>
      </c>
      <c r="D145" s="97"/>
      <c r="E145" s="92"/>
      <c r="F145" s="92"/>
    </row>
    <row r="146" spans="1:7" x14ac:dyDescent="0.3">
      <c r="A146" s="23" t="s">
        <v>95</v>
      </c>
      <c r="B146" s="108">
        <v>2</v>
      </c>
      <c r="C146" s="93"/>
      <c r="D146" s="96"/>
      <c r="E146" s="92"/>
      <c r="F146" s="92"/>
    </row>
    <row r="147" spans="1:7" ht="36" customHeight="1" x14ac:dyDescent="0.3">
      <c r="A147" s="50" t="s">
        <v>214</v>
      </c>
      <c r="B147" s="108">
        <v>1</v>
      </c>
      <c r="C147" s="93"/>
      <c r="D147" s="93" t="s">
        <v>559</v>
      </c>
      <c r="E147" s="92"/>
      <c r="F147" s="92"/>
    </row>
    <row r="148" spans="1:7" x14ac:dyDescent="0.3">
      <c r="A148" s="17" t="s">
        <v>305</v>
      </c>
      <c r="B148" s="108">
        <v>2</v>
      </c>
      <c r="C148" s="93"/>
      <c r="D148" s="113"/>
      <c r="E148" s="92"/>
      <c r="F148" s="92"/>
    </row>
    <row r="149" spans="1:7" x14ac:dyDescent="0.3">
      <c r="A149" s="352" t="s">
        <v>36</v>
      </c>
      <c r="B149" s="353"/>
      <c r="C149" s="354"/>
      <c r="D149" s="242">
        <f>SUM(B137:C148)</f>
        <v>23</v>
      </c>
    </row>
    <row r="150" spans="1:7" x14ac:dyDescent="0.3">
      <c r="A150" s="352" t="s">
        <v>295</v>
      </c>
      <c r="B150" s="353"/>
      <c r="C150" s="354"/>
      <c r="D150" s="33">
        <f>D149/(COUNT(B137:C148)*2)</f>
        <v>0.95833333333333337</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52" t="s">
        <v>36</v>
      </c>
      <c r="B161" s="358"/>
      <c r="C161" s="359"/>
      <c r="D161" s="243">
        <f>SUM(B153:C160)</f>
        <v>16</v>
      </c>
    </row>
    <row r="162" spans="1:7" x14ac:dyDescent="0.3">
      <c r="A162" s="352" t="s">
        <v>295</v>
      </c>
      <c r="B162" s="353"/>
      <c r="C162" s="354"/>
      <c r="D162" s="33">
        <f>D161/(COUNT(B153:C160)*2)</f>
        <v>1</v>
      </c>
    </row>
    <row r="163" spans="1:7" s="22" customFormat="1" x14ac:dyDescent="0.3">
      <c r="A163" s="26"/>
      <c r="B163" s="27"/>
      <c r="C163" s="29"/>
      <c r="D163" s="30"/>
      <c r="G163" s="124"/>
    </row>
    <row r="164" spans="1:7" ht="19.5" x14ac:dyDescent="0.4">
      <c r="A164" s="360" t="s">
        <v>77</v>
      </c>
      <c r="B164" s="361"/>
      <c r="C164" s="361"/>
      <c r="D164" s="361"/>
      <c r="E164" s="361"/>
      <c r="F164" s="361"/>
    </row>
    <row r="165" spans="1:7" ht="33.75" x14ac:dyDescent="0.35">
      <c r="A165" s="40" t="s">
        <v>286</v>
      </c>
      <c r="B165" s="92">
        <v>1</v>
      </c>
      <c r="C165" s="118" t="str">
        <f>IF(B165=0, -5, "0")</f>
        <v>0</v>
      </c>
      <c r="D165" s="93" t="s">
        <v>560</v>
      </c>
      <c r="E165" s="92"/>
      <c r="F165" s="92"/>
    </row>
    <row r="166" spans="1:7" x14ac:dyDescent="0.3">
      <c r="A166" s="17" t="s">
        <v>287</v>
      </c>
      <c r="B166" s="92">
        <v>2</v>
      </c>
      <c r="C166" s="92"/>
      <c r="D166" s="93"/>
      <c r="E166" s="92"/>
      <c r="F166" s="92"/>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52" t="s">
        <v>36</v>
      </c>
      <c r="B169" s="353"/>
      <c r="C169" s="354"/>
      <c r="D169" s="242">
        <f>SUM(B165:C168)</f>
        <v>7</v>
      </c>
    </row>
    <row r="170" spans="1:7" x14ac:dyDescent="0.3">
      <c r="A170" s="352" t="s">
        <v>295</v>
      </c>
      <c r="B170" s="353"/>
      <c r="C170" s="354"/>
      <c r="D170" s="33">
        <f>D169/(COUNT(B165:C168)*2)</f>
        <v>0.875</v>
      </c>
    </row>
    <row r="171" spans="1:7" s="22" customFormat="1" x14ac:dyDescent="0.3">
      <c r="A171" s="26"/>
      <c r="B171" s="27"/>
      <c r="C171" s="27"/>
      <c r="D171" s="28"/>
      <c r="G171" s="124"/>
    </row>
    <row r="172" spans="1:7" ht="19.5" x14ac:dyDescent="0.4">
      <c r="A172" s="364" t="s">
        <v>17</v>
      </c>
      <c r="B172" s="365"/>
      <c r="C172" s="365"/>
      <c r="D172" s="365"/>
      <c r="E172" s="365"/>
      <c r="F172" s="365"/>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2" t="s">
        <v>36</v>
      </c>
      <c r="B177" s="353"/>
      <c r="C177" s="354"/>
      <c r="D177" s="242">
        <f>SUM(B173:C176)</f>
        <v>8</v>
      </c>
    </row>
    <row r="178" spans="1:7" x14ac:dyDescent="0.3">
      <c r="A178" s="352" t="s">
        <v>295</v>
      </c>
      <c r="B178" s="353"/>
      <c r="C178" s="354"/>
      <c r="D178" s="33">
        <f>D177/(COUNT(B173:C176)*2)</f>
        <v>1</v>
      </c>
    </row>
    <row r="179" spans="1:7" s="22" customFormat="1" x14ac:dyDescent="0.3">
      <c r="A179" s="26"/>
      <c r="B179" s="27"/>
      <c r="C179" s="27"/>
      <c r="D179" s="28"/>
      <c r="G179" s="124"/>
    </row>
    <row r="180" spans="1:7" ht="19.5" x14ac:dyDescent="0.4">
      <c r="A180" s="360" t="s">
        <v>78</v>
      </c>
      <c r="B180" s="361"/>
      <c r="C180" s="361"/>
      <c r="D180" s="361"/>
      <c r="E180" s="361"/>
      <c r="F180" s="361"/>
    </row>
    <row r="181" spans="1:7" ht="66" x14ac:dyDescent="0.3">
      <c r="A181" s="44" t="s">
        <v>315</v>
      </c>
      <c r="B181" s="92">
        <v>0</v>
      </c>
      <c r="C181" s="92"/>
      <c r="D181" s="93" t="s">
        <v>561</v>
      </c>
      <c r="E181" s="93" t="s">
        <v>562</v>
      </c>
      <c r="F181" s="92"/>
    </row>
    <row r="182" spans="1:7" x14ac:dyDescent="0.3">
      <c r="A182" s="52" t="s">
        <v>220</v>
      </c>
      <c r="B182" s="92">
        <v>2</v>
      </c>
      <c r="C182" s="92"/>
      <c r="D182" s="93"/>
      <c r="E182" s="69"/>
      <c r="F182" s="92"/>
    </row>
    <row r="183" spans="1:7" ht="33" x14ac:dyDescent="0.3">
      <c r="A183" s="17" t="s">
        <v>88</v>
      </c>
      <c r="B183" s="92">
        <v>1</v>
      </c>
      <c r="C183" s="92"/>
      <c r="D183" s="93" t="s">
        <v>564</v>
      </c>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2" t="s">
        <v>36</v>
      </c>
      <c r="B186" s="353"/>
      <c r="C186" s="354"/>
      <c r="D186" s="242">
        <f>SUM(B181:C185)</f>
        <v>7</v>
      </c>
    </row>
    <row r="187" spans="1:7" x14ac:dyDescent="0.3">
      <c r="A187" s="352" t="s">
        <v>295</v>
      </c>
      <c r="B187" s="353"/>
      <c r="C187" s="354"/>
      <c r="D187" s="33">
        <f>D186/(COUNT(B181:C185)*2)</f>
        <v>0.7</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2</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2</v>
      </c>
      <c r="C192" s="92"/>
      <c r="D192" s="92"/>
      <c r="E192" s="92"/>
      <c r="F192" s="92"/>
    </row>
    <row r="193" spans="1:6" x14ac:dyDescent="0.3">
      <c r="A193" s="53" t="s">
        <v>189</v>
      </c>
      <c r="B193" s="92" t="s">
        <v>32</v>
      </c>
      <c r="C193" s="92"/>
      <c r="D193" s="92"/>
      <c r="E193" s="92"/>
      <c r="F193" s="92"/>
    </row>
    <row r="194" spans="1:6" x14ac:dyDescent="0.3">
      <c r="A194" s="352" t="s">
        <v>36</v>
      </c>
      <c r="B194" s="353"/>
      <c r="C194" s="354"/>
      <c r="D194" s="54">
        <f>SUM(B190:C193)</f>
        <v>4</v>
      </c>
    </row>
    <row r="195" spans="1:6" x14ac:dyDescent="0.3">
      <c r="A195" s="352" t="s">
        <v>295</v>
      </c>
      <c r="B195" s="353"/>
      <c r="C195" s="354"/>
      <c r="D195" s="33">
        <f>D194/(COUNT(B190:C193)*2)</f>
        <v>1</v>
      </c>
    </row>
    <row r="197" spans="1:6" ht="18" x14ac:dyDescent="0.35">
      <c r="A197" s="64" t="s">
        <v>494</v>
      </c>
      <c r="B197" s="63"/>
      <c r="C197" s="63"/>
      <c r="D197" s="293">
        <f>E197/F197</f>
        <v>0.6428571428571429</v>
      </c>
      <c r="E197" s="284">
        <f>COUNTIF('A3 Technique'!F17:F193,"ok")</f>
        <v>9</v>
      </c>
      <c r="F197" s="285">
        <f>COUNTA('A3 Technique'!F17:F193)</f>
        <v>14</v>
      </c>
    </row>
    <row r="198" spans="1:6" ht="22.5" x14ac:dyDescent="0.3">
      <c r="A198" s="35" t="s">
        <v>45</v>
      </c>
      <c r="B198" s="36"/>
      <c r="C198" s="37"/>
      <c r="D198" s="38">
        <f>SUM(D194,D186,D177,D169,D161,D63,D52,D33,D22,D118,D149,D133,D102,D84,D42)</f>
        <v>206</v>
      </c>
    </row>
    <row r="199" spans="1:6" ht="22.5" x14ac:dyDescent="0.3">
      <c r="A199" s="35" t="s">
        <v>323</v>
      </c>
      <c r="B199" s="36"/>
      <c r="C199" s="37"/>
      <c r="D199" s="39">
        <f>D198/(COUNT(B190:C193,B181:C185,B173:C176,B165:C168,B153:C160,B56:C62,B46:C51,B26:C32,B17:C21,B107:C117,B137:C148,B122:C132,B88:C101,B67:C83,B37:C41)*2)</f>
        <v>0.91150442477876104</v>
      </c>
    </row>
  </sheetData>
  <sheetProtection algorithmName="SHA-512" hashValue="BDoRVqmAd6Kgx+AwbFQO8hTQuKs1NGhbRLrtn8EEOKZFf0qy3VBEQcy8zEQoOzu4QyR2l2VMgBRtviiKdaW1kA==" saltValue="rGZyXiHZXWSOt4xklZ31L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2018-10-03T09:01:41Z</cp:lastPrinted>
  <dcterms:created xsi:type="dcterms:W3CDTF">2015-10-03T07:44:26Z</dcterms:created>
  <dcterms:modified xsi:type="dcterms:W3CDTF">2018-12-27T11:47:06Z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