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uali-Consult\Desktop\Audit CM Grombalia octobre 2019\"/>
    </mc:Choice>
  </mc:AlternateContent>
  <bookViews>
    <workbookView xWindow="0" yWindow="0" windowWidth="20490" windowHeight="7365" tabRatio="916" activeTab="3"/>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35" i="48" l="1"/>
  <c r="D59" i="45" l="1"/>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D705" i="48" s="1"/>
  <c r="A694" i="48"/>
  <c r="C684" i="48"/>
  <c r="C677" i="48"/>
  <c r="C672" i="48"/>
  <c r="A666" i="48"/>
  <c r="C654" i="48"/>
  <c r="C648" i="48"/>
  <c r="C646" i="48"/>
  <c r="C634" i="48"/>
  <c r="D639" i="48" s="1"/>
  <c r="D640" i="48" s="1"/>
  <c r="C628" i="48"/>
  <c r="C627" i="48"/>
  <c r="C621" i="48"/>
  <c r="C615" i="48"/>
  <c r="C612" i="48"/>
  <c r="D616" i="48" s="1"/>
  <c r="D617" i="48" s="1"/>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D385" i="48" s="1"/>
  <c r="D386" i="48" s="1"/>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629" i="48" l="1"/>
  <c r="D630" i="48" s="1"/>
  <c r="D596" i="48"/>
  <c r="D597" i="48" s="1"/>
  <c r="D578" i="48"/>
  <c r="D579" i="48" s="1"/>
  <c r="D199" i="48"/>
  <c r="D200" i="48" s="1"/>
  <c r="D261" i="48"/>
  <c r="D262" i="48" s="1"/>
  <c r="D223" i="48"/>
  <c r="D224" i="48" s="1"/>
  <c r="D339" i="48"/>
  <c r="D340" i="48" s="1"/>
  <c r="D710" i="48"/>
  <c r="B710" i="48" s="1"/>
  <c r="D711" i="48" s="1"/>
  <c r="D689" i="48"/>
  <c r="B689" i="48" s="1"/>
  <c r="D657" i="48"/>
  <c r="B657" i="48" s="1"/>
  <c r="D658" i="48" s="1"/>
  <c r="D659" i="48" s="1"/>
  <c r="D555" i="48"/>
  <c r="B555" i="48" s="1"/>
  <c r="D556" i="48" s="1"/>
  <c r="D515" i="48"/>
  <c r="B515" i="48" s="1"/>
  <c r="D516" i="48" s="1"/>
  <c r="D517" i="48" s="1"/>
  <c r="B81" i="29" s="1"/>
  <c r="D466" i="48"/>
  <c r="B466" i="48" s="1"/>
  <c r="D467" i="48" s="1"/>
  <c r="D470" i="48" s="1"/>
  <c r="D471" i="48" s="1"/>
  <c r="B76" i="29" s="1"/>
  <c r="D361" i="48"/>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420" i="48"/>
  <c r="C124" i="44"/>
  <c r="C96" i="44"/>
  <c r="B361" i="48" l="1"/>
  <c r="D362" i="48" s="1"/>
  <c r="D599" i="48"/>
  <c r="D600" i="48" s="1"/>
  <c r="B91" i="29" s="1"/>
  <c r="D244" i="48"/>
  <c r="D245" i="48" s="1"/>
  <c r="B56" i="29" s="1"/>
  <c r="D690" i="48"/>
  <c r="D691" i="48" s="1"/>
  <c r="B102" i="29" s="1"/>
  <c r="D712" i="48"/>
  <c r="D714" i="48"/>
  <c r="D715" i="48" s="1"/>
  <c r="D661" i="48"/>
  <c r="D662" i="48" s="1"/>
  <c r="B96" i="29" s="1"/>
  <c r="D559" i="48"/>
  <c r="D560" i="48" s="1"/>
  <c r="B86" i="29" s="1"/>
  <c r="D557" i="48"/>
  <c r="D468" i="48"/>
  <c r="D299" i="48"/>
  <c r="D300" i="48" s="1"/>
  <c r="B61" i="29" s="1"/>
  <c r="D242" i="48"/>
  <c r="D717" i="48"/>
  <c r="D47" i="48"/>
  <c r="D48" i="48" s="1"/>
  <c r="B41" i="29" s="1"/>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363" i="48" l="1"/>
  <c r="D365" i="48"/>
  <c r="D366" i="48" s="1"/>
  <c r="B66" i="29" s="1"/>
  <c r="B107" i="29"/>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D134" i="45" s="1"/>
  <c r="D135" i="45" s="1"/>
  <c r="C116" i="45"/>
  <c r="C115" i="45"/>
  <c r="C110" i="45"/>
  <c r="C109" i="45"/>
  <c r="C98" i="45"/>
  <c r="C96" i="45"/>
  <c r="C93" i="45"/>
  <c r="C92" i="45"/>
  <c r="C91" i="45"/>
  <c r="C77" i="45"/>
  <c r="C76" i="45"/>
  <c r="C72" i="45"/>
  <c r="C67" i="45"/>
  <c r="D68" i="45" s="1"/>
  <c r="D69" i="45" s="1"/>
  <c r="C57" i="45"/>
  <c r="C55" i="45"/>
  <c r="C52" i="45"/>
  <c r="C51" i="45"/>
  <c r="C50" i="45"/>
  <c r="D58" i="45" s="1"/>
  <c r="C37" i="45"/>
  <c r="D42" i="45" s="1"/>
  <c r="D43" i="45" s="1"/>
  <c r="C26" i="45"/>
  <c r="D33" i="45" s="1"/>
  <c r="D34" i="45" s="1"/>
  <c r="D22" i="45"/>
  <c r="D23" i="45" s="1"/>
  <c r="A7" i="45"/>
  <c r="B361" i="44"/>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D386" i="44" s="1"/>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718" i="48" l="1"/>
  <c r="D719" i="48" s="1"/>
  <c r="B12" i="48" s="1"/>
  <c r="D165" i="47"/>
  <c r="D166" i="47" s="1"/>
  <c r="D79" i="45"/>
  <c r="D80" i="45" s="1"/>
  <c r="D596" i="44"/>
  <c r="D597" i="44" s="1"/>
  <c r="D578" i="44"/>
  <c r="D100" i="45"/>
  <c r="D101" i="45" s="1"/>
  <c r="D58" i="47"/>
  <c r="D59" i="47" s="1"/>
  <c r="D134" i="47"/>
  <c r="D135" i="47" s="1"/>
  <c r="D118" i="47"/>
  <c r="D119" i="47" s="1"/>
  <c r="B43" i="44"/>
  <c r="D44" i="44" s="1"/>
  <c r="B181" i="44"/>
  <c r="D182" i="44" s="1"/>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B36" i="29" s="1"/>
  <c r="D211" i="47"/>
  <c r="B657" i="44"/>
  <c r="D658" i="44" s="1"/>
  <c r="D659" i="44" s="1"/>
  <c r="B240" i="44"/>
  <c r="D241" i="44" s="1"/>
  <c r="D242" i="44" s="1"/>
  <c r="B295" i="44"/>
  <c r="D296" i="44" s="1"/>
  <c r="D297" i="44" s="1"/>
  <c r="B419" i="44"/>
  <c r="D420" i="44" s="1"/>
  <c r="B466" i="44"/>
  <c r="D467" i="44" s="1"/>
  <c r="D468" i="44" s="1"/>
  <c r="B689" i="44"/>
  <c r="D690" i="44" s="1"/>
  <c r="D710" i="44"/>
  <c r="B555" i="44"/>
  <c r="D556" i="44" s="1"/>
  <c r="D557" i="44" s="1"/>
  <c r="D515" i="44"/>
  <c r="B515" i="44" s="1"/>
  <c r="D516" i="44" s="1"/>
  <c r="D362" i="44"/>
  <c r="D363" i="44" s="1"/>
  <c r="D127" i="44"/>
  <c r="B127" i="44" s="1"/>
  <c r="D128" i="44" s="1"/>
  <c r="B31" i="29" l="1"/>
  <c r="D129" i="44"/>
  <c r="B45" i="29" s="1"/>
  <c r="B710" i="44"/>
  <c r="D711" i="44" s="1"/>
  <c r="D691" i="44"/>
  <c r="B101" i="29" s="1"/>
  <c r="D517" i="44"/>
  <c r="B80" i="29" s="1"/>
  <c r="D423" i="44"/>
  <c r="D424" i="44" s="1"/>
  <c r="B70" i="29" s="1"/>
  <c r="D421" i="44"/>
  <c r="D183" i="44"/>
  <c r="B50" i="29" s="1"/>
  <c r="D47" i="44"/>
  <c r="D48" i="44" s="1"/>
  <c r="B40" i="29" s="1"/>
  <c r="D45" i="44"/>
  <c r="D599" i="44"/>
  <c r="D600" i="44" s="1"/>
  <c r="D579" i="44"/>
  <c r="D214" i="47"/>
  <c r="D215" i="47" s="1"/>
  <c r="D717" i="44"/>
  <c r="B35" i="29" s="1"/>
  <c r="D214" i="45"/>
  <c r="D215" i="45" s="1"/>
  <c r="B111" i="29" s="1"/>
  <c r="D244" i="44"/>
  <c r="D661" i="44"/>
  <c r="D299" i="44"/>
  <c r="D559" i="44"/>
  <c r="D470" i="44"/>
  <c r="D365" i="44"/>
  <c r="B11" i="47" l="1"/>
  <c r="B112" i="29"/>
  <c r="B25" i="29"/>
  <c r="D714" i="44"/>
  <c r="D715" i="44" s="1"/>
  <c r="B106" i="29" s="1"/>
  <c r="D712" i="44"/>
  <c r="D662" i="44"/>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<sst xmlns="http://schemas.openxmlformats.org/spreadsheetml/2006/main" count="2398" uniqueCount="680">
  <si>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</si>
  <si>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</si>
  <si>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</si>
  <si>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</si>
  <si>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</si>
  <si>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</si>
  <si>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</si>
  <si>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</si>
  <si>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</si>
  <si>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</si>
  <si>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</si>
  <si>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</si>
  <si>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</si>
  <si>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</si>
  <si>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</si>
  <si>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</si>
  <si>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</si>
  <si>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</si>
  <si>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</si>
  <si>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</si>
  <si>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</si>
  <si>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</si>
  <si>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</si>
  <si>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</si>
  <si>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</si>
  <si>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</si>
  <si>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</si>
  <si>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</si>
  <si>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</si>
  <si>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</si>
  <si>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</si>
  <si>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</si>
  <si>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</si>
  <si>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</si>
  <si>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</si>
  <si>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</si>
  <si>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</si>
  <si>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</si>
  <si>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</si>
  <si>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</si>
  <si>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</si>
  <si>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</si>
  <si>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</si>
  <si>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</si>
  <si>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</si>
  <si>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</si>
  <si>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</si>
  <si>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</si>
  <si>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</si>
  <si>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</si>
  <si>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</si>
  <si>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</si>
  <si>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</si>
  <si>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</si>
  <si>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</si>
  <si>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</si>
  <si>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</si>
  <si>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</si>
  <si>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</si>
  <si>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</si>
  <si>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</si>
  <si>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</si>
  <si>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</si>
  <si>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</si>
  <si>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</si>
  <si>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</si>
  <si>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</si>
  <si>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</si>
  <si>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</si>
  <si>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</si>
  <si>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</si>
  <si>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</si>
  <si>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</si>
  <si>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</si>
  <si>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</si>
  <si>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</si>
  <si>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</si>
  <si>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</si>
  <si>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</si>
  <si>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</si>
  <si>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</si>
  <si>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</si>
  <si>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</si>
  <si>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</si>
  <si>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</si>
  <si>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</si>
  <si>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</si>
  <si>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</si>
  <si>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</si>
  <si>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</si>
  <si>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</si>
  <si>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</si>
  <si>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</si>
  <si>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</si>
  <si>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</si>
  <si>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</si>
  <si>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</si>
  <si>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</si>
  <si>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</si>
  <si>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</si>
  <si>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</si>
  <si>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</si>
  <si>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</si>
  <si>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</si>
  <si>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</si>
  <si>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</si>
  <si>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</si>
  <si>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</si>
  <si>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</si>
  <si>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</si>
  <si>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</si>
  <si>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</si>
  <si>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</si>
  <si>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</si>
  <si>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</si>
  <si>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</si>
  <si>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</si>
  <si>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</si>
  <si>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</si>
  <si>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</si>
  <si>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</si>
  <si>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</si>
  <si>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</si>
  <si>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</si>
  <si>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</si>
  <si>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</si>
  <si>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</si>
  <si>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</si>
  <si>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</si>
  <si>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</si>
  <si>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</si>
  <si>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</si>
  <si>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</si>
  <si>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</si>
  <si>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</si>
  <si>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</si>
  <si>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</si>
  <si>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</si>
  <si>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</si>
  <si>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</si>
  <si>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</si>
  <si>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</si>
  <si>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</si>
  <si>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</si>
  <si>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</si>
  <si>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</si>
  <si>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</si>
  <si>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</si>
  <si>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</si>
  <si>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</si>
  <si>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</si>
  <si>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</si>
  <si>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</si>
  <si>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</si>
  <si>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</si>
  <si>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</si>
  <si>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</si>
  <si>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</si>
  <si>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</si>
  <si>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</si>
  <si>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</si>
  <si>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</si>
  <si>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</si>
  <si>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</si>
  <si>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</si>
  <si>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</si>
  <si>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</si>
  <si>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</si>
  <si>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</si>
  <si>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</si>
  <si>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</si>
  <si>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</si>
  <si>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</si>
  <si>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</si>
  <si>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</si>
  <si>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</si>
  <si>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</si>
  <si>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</si>
  <si>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</si>
  <si>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</si>
  <si>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</si>
  <si>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</si>
  <si>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</si>
  <si>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</si>
  <si>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</si>
  <si>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</si>
  <si>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</si>
  <si>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</si>
  <si>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</si>
  <si>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</si>
  <si>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</si>
  <si>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</si>
  <si>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</si>
  <si>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</si>
  <si>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</si>
  <si>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</si>
  <si>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</si>
  <si>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</si>
  <si>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</si>
  <si>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</si>
  <si>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</si>
  <si>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</si>
  <si>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</si>
  <si>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</si>
  <si>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</si>
  <si>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</si>
  <si>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</si>
  <si>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</si>
  <si>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</si>
  <si>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</si>
  <si>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</si>
  <si>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</si>
  <si>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</si>
  <si>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</si>
  <si>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</si>
  <si>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</si>
  <si>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</si>
  <si>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</si>
  <si>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</si>
  <si>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</si>
  <si>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</si>
  <si>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</si>
  <si>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</si>
  <si>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</si>
  <si>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</si>
  <si>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</si>
  <si>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</si>
  <si>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</si>
  <si>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</si>
  <si>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</si>
  <si>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</si>
  <si>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</si>
  <si>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</si>
  <si>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</si>
  <si>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</si>
  <si>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</si>
  <si>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</si>
  <si>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</si>
  <si>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</si>
  <si>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</si>
  <si>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</si>
  <si>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</si>
  <si>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</si>
  <si>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</si>
  <si>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</si>
  <si>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</si>
  <si>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</si>
  <si>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</si>
  <si>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</si>
  <si>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</si>
  <si>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</si>
  <si>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</si>
  <si>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</si>
  <si>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</si>
  <si>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</si>
  <si>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</si>
  <si>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</si>
  <si>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</si>
  <si>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</si>
  <si>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</si>
  <si>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</si>
  <si>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</si>
  <si>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</si>
  <si>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</si>
  <si>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</si>
  <si>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</si>
  <si>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</si>
  <si>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</si>
  <si>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</si>
  <si>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</si>
  <si>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</si>
  <si>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</si>
  <si>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</si>
  <si>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</si>
  <si>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</si>
  <si>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</si>
  <si>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</si>
  <si>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</si>
  <si>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</si>
  <si>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</si>
  <si>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</si>
  <si>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</si>
  <si>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</si>
  <si>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</si>
  <si>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</si>
  <si>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</si>
  <si>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</si>
  <si>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</si>
  <si>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</si>
  <si>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</si>
  <si>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</si>
  <si>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</si>
  <si>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</si>
  <si>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</si>
  <si>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</si>
  <si>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</si>
  <si>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</si>
  <si>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</si>
  <si>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</si>
  <si>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</si>
  <si>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</si>
  <si>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</si>
  <si>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</si>
  <si>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</si>
  <si>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</si>
  <si>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</si>
  <si>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</si>
  <si>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</si>
  <si>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</si>
  <si>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</si>
  <si>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</si>
  <si>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</si>
  <si>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</si>
  <si>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</si>
  <si>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</si>
  <si>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</si>
  <si>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</si>
  <si>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</si>
  <si>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</si>
  <si>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</si>
  <si>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</si>
  <si>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</si>
  <si>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</si>
  <si>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</si>
  <si>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</si>
  <si>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</si>
  <si>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</si>
  <si>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</si>
  <si>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</si>
  <si>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</si>
  <si>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</si>
  <si>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</si>
  <si>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</si>
  <si>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</si>
  <si>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</si>
  <si>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</si>
  <si>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</si>
  <si>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</si>
  <si>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</si>
  <si>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</si>
  <si>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</si>
  <si>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</si>
  <si>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</si>
  <si>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</si>
  <si>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</si>
  <si>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</si>
  <si>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</si>
  <si>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</si>
  <si>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</si>
  <si>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</si>
  <si>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</si>
  <si>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</si>
  <si>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</si>
  <si>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</si>
  <si>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</si>
  <si>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</si>
  <si>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</si>
  <si>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</si>
  <si>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</si>
  <si>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</si>
  <si>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</si>
  <si>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</si>
  <si>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</si>
  <si>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</si>
  <si>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</si>
  <si>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</si>
  <si>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</si>
  <si>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</si>
  <si>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</si>
  <si>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</si>
  <si>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</si>
  <si>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</si>
  <si>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</si>
  <si>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</si>
  <si>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</si>
  <si>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</si>
  <si>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</si>
  <si>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</si>
  <si>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</si>
  <si>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</si>
  <si>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</si>
  <si>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</si>
  <si>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</si>
  <si>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</si>
  <si>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</si>
  <si>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</si>
  <si>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</si>
  <si>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</si>
  <si>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</si>
  <si>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</si>
  <si>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</si>
  <si>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</si>
  <si>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</si>
  <si>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</si>
  <si>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</si>
  <si>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</si>
  <si>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</si>
  <si>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</si>
  <si>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</si>
  <si>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</si>
  <si>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</si>
  <si>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</si>
  <si>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</si>
  <si>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</si>
  <si>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</si>
  <si>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</si>
  <si>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</si>
  <si>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</si>
  <si>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</si>
  <si>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</si>
  <si>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</si>
  <si>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</si>
  <si>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</si>
  <si>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</si>
  <si>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</si>
  <si>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</si>
  <si>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</si>
  <si>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</si>
  <si>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</si>
  <si>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</si>
  <si>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</si>
  <si>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</si>
  <si>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</si>
  <si>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</si>
  <si>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</si>
  <si>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</si>
  <si>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</si>
  <si>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</si>
  <si>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</si>
  <si>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</si>
  <si>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</si>
  <si>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</si>
  <si>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</si>
  <si>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</si>
  <si>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</si>
  <si>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</si>
  <si>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</si>
  <si>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</si>
  <si>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</si>
  <si>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</si>
  <si>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</si>
  <si>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</si>
  <si>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</si>
  <si>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</si>
  <si>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</si>
  <si>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</si>
  <si>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</si>
  <si>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</si>
  <si>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</si>
  <si>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</si>
  <si>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</si>
  <si>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</si>
  <si>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</si>
  <si>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</si>
  <si>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</si>
  <si>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</si>
  <si>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</si>
  <si>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</si>
  <si>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</si>
  <si>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</si>
  <si>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</si>
  <si>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</si>
  <si>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</si>
  <si>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</si>
  <si>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</si>
  <si>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Etat des élements de sockage</t>
  </si>
  <si>
    <t>Dr Hend KAMOUN</t>
  </si>
  <si>
    <t>Directeur du magasin et chefs rayons</t>
  </si>
  <si>
    <t>les murs et la table de travail sont sales</t>
  </si>
  <si>
    <t>renforcer le nettoyage des murs et de la table de travail</t>
  </si>
  <si>
    <t>GROMBALIA</t>
  </si>
  <si>
    <t>les certificats de salubrité des poissons frais ne sont pas disponibles vu le probleme de fonctionnement du mail</t>
  </si>
  <si>
    <t>assurer l'archivage des certificats de salubrité</t>
  </si>
  <si>
    <t>absence des lingettes désinfectantes</t>
  </si>
  <si>
    <t>prevoir un produit desinfectant</t>
  </si>
  <si>
    <t>poids pain de compagne est non conforme poids vérifié 188gr &lt;poids sur étiquette 200gr</t>
  </si>
  <si>
    <t xml:space="preserve">contacter le fournisseur </t>
  </si>
  <si>
    <t>absence des produits d'entretien agrées par UHD</t>
  </si>
  <si>
    <t>utiliser les produits agrées par UHD</t>
  </si>
  <si>
    <t xml:space="preserve">colmater les brèches et les fissures au niveau du mur à l’entrée du laboratoire  </t>
  </si>
  <si>
    <t>Présence de breches et fissures au niveau du mur à l'entrée du labo</t>
  </si>
  <si>
    <t>chambre froide de preparation sale</t>
  </si>
  <si>
    <t>assurer le nettoyage desinfection de la chambre froide de preparation</t>
  </si>
  <si>
    <t>utilisation de chutes de charcuterie</t>
  </si>
  <si>
    <t>eviter l'utilisation de chutes de charcuterie</t>
  </si>
  <si>
    <t>Les meubles d’exposition étaient dépourvus des vitres protectrices, nous avons constaté une présence excessive de mouches au niveau du traiteur et des autres rayons.
Présence d'une seul vitre coulissante pour le meuble froid d'exposition.</t>
  </si>
  <si>
    <t>Fournir et installer des vitres protectrices pour les meubles.</t>
  </si>
  <si>
    <t>Installer une deuxième vitre coulissante pour protéger complétement le meuble.
Revoir le bon fonctionnement du meuble.</t>
  </si>
  <si>
    <t>Le meuble était à une température de 10,5°C.
T° affichée: 11,7°C.</t>
  </si>
  <si>
    <t>absence des lingettes désinfectantes, la vérification du thermomètre est faite pour un seul thermomètre parmi les 3 thermomètres: celui de fromages, chercuterie, traiteur, et volailles trad</t>
  </si>
  <si>
    <t>prevoir un produit desinfectant
assurer la verification du thermomètre dans une fiche a part</t>
  </si>
  <si>
    <t>polyvalence :l'employé travaille au rayon traiteur et fromages charcuterie</t>
  </si>
  <si>
    <t>eviter la polyvalence</t>
  </si>
  <si>
    <t>Le nettoyage est à renforcer.</t>
  </si>
  <si>
    <t xml:space="preserve">Meuble des charcuteries non propre, présence de cadavre de mouche </t>
  </si>
  <si>
    <t>Température affichée: 3,2°C et mesurée 2,1°C.</t>
  </si>
  <si>
    <t>absence des lingettes désinfectantes, la vérification du thermomètre est faite pour un seul thermomètre parmi les 3 thermomètres: celui de fromages, charcuterie, traiteur, et volailles trad</t>
  </si>
  <si>
    <t>polyvalence: le meme employé assure le travail au rayon volaille trad et fleg</t>
  </si>
  <si>
    <t>manque de papier seche main au niveau du poste lave main</t>
  </si>
  <si>
    <t>prevoir le papier seche main</t>
  </si>
  <si>
    <t xml:space="preserve"> les étiquettes sont piquées dans les produits
présence de volailles baignant dans son exsudat (risque de contamination microbiologique des produits)</t>
  </si>
  <si>
    <t>Eviter de piquer les étiquettes dans les produits
eliminer l'exsudat des produits</t>
  </si>
  <si>
    <t xml:space="preserve">attente d'une caisse d'escalope de dinde au niveau du stand de volailles trad </t>
  </si>
  <si>
    <t>eviter les attentes a température ambiante</t>
  </si>
  <si>
    <t>non respect du FIFO : le 27/08/19 exposition d'escalope dont la DLC 01/09 alors que le 28/08 il y a eu exposition d'escalope de dinde dont la DLC 30/08/19</t>
  </si>
  <si>
    <t>assurer le respect de FIFO</t>
  </si>
  <si>
    <t>Barbe non protégée</t>
  </si>
  <si>
    <t>assurer la protection de barbe</t>
  </si>
  <si>
    <t>port de chaussures de ville par l'employé</t>
  </si>
  <si>
    <t>assurer le port de chaussures de travail</t>
  </si>
  <si>
    <t xml:space="preserve">pour le Blanc de poulet  et l'escalope de dinde la DLC carrefour 31/08/19&gt; DLC fournisseur 30/08/19
</t>
  </si>
  <si>
    <t>revoir les DLC produits</t>
  </si>
  <si>
    <t>Températures affichées: 2,5°C et vérifiées:  3,5°C.</t>
  </si>
  <si>
    <t>les caisses de poisson ne sont pas identifiées par la date de réception</t>
  </si>
  <si>
    <t>assurer l'identification des caisses de poisson par la date de réception</t>
  </si>
  <si>
    <t>utilisation de pot vide de ricotte pour le prelevemnt de la glace</t>
  </si>
  <si>
    <t>prevoir une pelle</t>
  </si>
  <si>
    <t>présence d’un bac de glaces au dessus des poissons</t>
  </si>
  <si>
    <t>eviter l'emplacement de bacs au dessus des poissons exposés</t>
  </si>
  <si>
    <t>les certificas de salubrité des produits surgelés ne sont pas disponibles
les certificats de salubrité des poissons frais ne sont pas disponibles vu le probleme de fonctionnement du mail</t>
  </si>
  <si>
    <t>Pas de produits surgelés exposés car le bac est en cours d'essai suite à la reparation</t>
  </si>
  <si>
    <t>le bac surgelé est en cours d'essai suite à la reparation</t>
  </si>
  <si>
    <t xml:space="preserve">éliminer les paquets de figues sèches mouillées
</t>
  </si>
  <si>
    <t xml:space="preserve"> les paquets de figues sèches sont mouillées
</t>
  </si>
  <si>
    <t>l’harissa et la pâte d’ail ne sont pas protégées</t>
  </si>
  <si>
    <t xml:space="preserve">protégez l’harissa et la pâte d’ail </t>
  </si>
  <si>
    <t>l'etiquetage DLC et DF illisible sur le paquet d'amandes grillés</t>
  </si>
  <si>
    <t>renforcer le contrôle de L'étiquetage</t>
  </si>
  <si>
    <t>Certains linéaires étaient rouillés.</t>
  </si>
  <si>
    <t>Entretenir ces meubles d'exposition.</t>
  </si>
  <si>
    <t>Aucune source d'aération n'était installée.</t>
  </si>
  <si>
    <t>L'installation d'un extracteur ou autre source d'aération est à prévoir.</t>
  </si>
  <si>
    <t>La jointure du four était usée et décollé</t>
  </si>
  <si>
    <t>Prévoir le remplacement de le jointure du four</t>
  </si>
  <si>
    <t>présence d'un paquet de fraises surgelés périmés dont La DLC 02/06/19</t>
  </si>
  <si>
    <t>Renforcer le contrôle de DLC</t>
  </si>
  <si>
    <t>Les produits casses et retours ne sont pas identifiés dans la chambre froide négative</t>
  </si>
  <si>
    <t xml:space="preserve">identifier les produits casses et retours </t>
  </si>
  <si>
    <t xml:space="preserve">La procédure de destruction n'était pas présente. </t>
  </si>
  <si>
    <t>Imprimer la procédure, la classer et appliquer son contenu.</t>
  </si>
  <si>
    <t>Vestiaires des femmes: certains casiers étaient rouillés.</t>
  </si>
  <si>
    <t>Entretenir les casiers altérés par la rouille.</t>
  </si>
  <si>
    <t>présence de biscuits dans le casier du personnel</t>
  </si>
  <si>
    <t>eviter de placer les aliments dans les casiers</t>
  </si>
  <si>
    <t xml:space="preserve">Charcuterie/fromage: égouttage à partir de la conduite du système 3 bacs. </t>
  </si>
  <si>
    <t>Procéder à la réparation de la conduite défaillante.</t>
  </si>
  <si>
    <t>Charcuterie/fromage: la douchette était rouillée.
CF poissonnerie: le revêtement externe de la fabrique de glace était altérée par la rouille.
Le sol était rouillé prés de l’entrée de la CF.</t>
  </si>
  <si>
    <t>Entretenir la douchette et la fabrique de glace.</t>
  </si>
  <si>
    <t>Le local poubelle n'était pas muni d'une porte ni d'une source de climatisation.</t>
  </si>
  <si>
    <t>Mettre en place une porte et installer un système de climatisation.</t>
  </si>
  <si>
    <t>Traiteur: la pédale de la poubelle est défaillante.</t>
  </si>
  <si>
    <t>Réparer ces éléments.</t>
  </si>
  <si>
    <t>Stagnation d'eau au niveau de la CF positive de la poissonnerie.</t>
  </si>
  <si>
    <t>Revoir le niveau du revêtement de la CF.</t>
  </si>
  <si>
    <t>Chambre froide négative: présence d’excès de givre au niveau du sol
depot de givre au niveau du meuble des produits surgelés</t>
  </si>
  <si>
    <t>Assurer le dégivrage de cette enceinte frigorifique et du meuble surgelé</t>
  </si>
  <si>
    <t>le linéaire des produits surgelés est sale</t>
  </si>
  <si>
    <t>renforcer le nettoyage du couvercle du linéaire des produits surgelés</t>
  </si>
  <si>
    <t>Mme Meriam CHOUCHENE</t>
  </si>
  <si>
    <t>Directeur magasin&amp; chefs rayons</t>
  </si>
  <si>
    <t xml:space="preserve">POINT TRANSERVESE DIRECTEUR MAGASIN </t>
  </si>
  <si>
    <t>Maintenir ces récipients dans un endroit adapté.</t>
  </si>
  <si>
    <t xml:space="preserve">Un boudin de charcuterie casse a été jeté directement dans la poubelle du rayon. </t>
  </si>
  <si>
    <t>Entreposer les produits casse dans leur zone appropriée avant leur destruction comme indiqué à la procédure en question.</t>
  </si>
  <si>
    <t>Absence de lingettes désinfectantes.</t>
  </si>
  <si>
    <t>Fournir des lingettes désinfectantes.</t>
  </si>
  <si>
    <t>Le DEIV du rayon volaille trad. est en panne.</t>
  </si>
  <si>
    <t>Réparer les DEIV et vérifier le bon fonctionnement des DEIV en marche.</t>
  </si>
  <si>
    <t>Le thermomètre s'est mis en panne le jour de l'audit.</t>
  </si>
  <si>
    <t>Réparer ou remplacer le thermomètre.</t>
  </si>
  <si>
    <t>Ecaillement du meuble au rayon volaille trad.</t>
  </si>
  <si>
    <t>Entretenir le meuble.</t>
  </si>
  <si>
    <t>Manque d'indication des noms des fournisseurs sur les fiches de traçabilité des volailles trad.</t>
  </si>
  <si>
    <t>Remplir tous les paramètres des fiches de traçabilité.</t>
  </si>
  <si>
    <t>Respecter la durée de vie maximale pour utilisation des matières premières.</t>
  </si>
  <si>
    <t xml:space="preserve">La DLC UHD 'Osso Bucco' est supérieure à celle du fournisseur 'Mazraa'. </t>
  </si>
  <si>
    <t>Présence de cadavres d'insectes sur les meubles froids.</t>
  </si>
  <si>
    <t>Renforcer le nettoyage et désinfection des meubles.</t>
  </si>
  <si>
    <t>Etat de propreté insatisfaisant de la trancheuse en début du service.</t>
  </si>
  <si>
    <t>Non disponibilité de produit de nettoyage référencé UHD au rayon.</t>
  </si>
  <si>
    <t>Fournir les produits de nettoyage référencés UHD.</t>
  </si>
  <si>
    <t>Absence de stations de nettoyage au rayon volaillerie trad..</t>
  </si>
  <si>
    <t>Installer une station de nettoyage à ce niveau.</t>
  </si>
  <si>
    <t>Inclure ces opérateurs au plan de formation.</t>
  </si>
  <si>
    <t xml:space="preserve">Respecter le flux du personnel par rayon.
Le cas échéant, respecter les bonnes pratiques de manipulation. </t>
  </si>
  <si>
    <t>Non maitrise du protocole de lavage des mains.</t>
  </si>
  <si>
    <t>Polyvalence des opérateurs avec rayon traiteur. Le lavage des mains et port de tablier jetable ne sont pas systématiquement respectés dans les deux rayons.</t>
  </si>
  <si>
    <t>Huile de friture usagée et brunâtres.
Des résidus incinérés sont collés sur les parois de la friteuse.
Les opérations de filtration intermédiaire et finale ne sont pas réalisées.</t>
  </si>
  <si>
    <t>Fournir les dispositifs de filtration et respecter le protocole.</t>
  </si>
  <si>
    <t>Renforcer le dégraissage et nettoyage de ces équipements.</t>
  </si>
  <si>
    <t>Absence du visa du chef rayon sur les fiches des autocontrôles.</t>
  </si>
  <si>
    <t>Remplir tous les paramètres des autocontrôles.</t>
  </si>
  <si>
    <t>Utilisation de chutes de jambon pour la fabrication des pizzas.</t>
  </si>
  <si>
    <t>Interdire cette pratique.</t>
  </si>
  <si>
    <t>Protéger correctement les œufs.</t>
  </si>
  <si>
    <t>Entreposage des œufs non décontaminés dans un bac partiellement protégé au niveau de la chambre froide.</t>
  </si>
  <si>
    <t>T° affiché 6,1°C, T° mesurée dans la partie haute 24°C.</t>
  </si>
  <si>
    <t>Ajuster la température du meuble.</t>
  </si>
  <si>
    <t>T° prélevée des produits exposés 'Ain Sbaniouria' est 12°C.</t>
  </si>
  <si>
    <t>Accumulation de givre sur le moteur du meuble froid traiteur.</t>
  </si>
  <si>
    <t>Procéder au dégivrage et réparation du meuble froid.</t>
  </si>
  <si>
    <t>Le meuble d'exposition à température ambiante est partiellement protégé.
Le meuble froid manque d'étanchéité.</t>
  </si>
  <si>
    <t>Protéger correctement les meubles.</t>
  </si>
  <si>
    <t>Crevassement du revêtement mural à plusieurs niveaux au rayon.</t>
  </si>
  <si>
    <t>Entretenir le revêtement mural.</t>
  </si>
  <si>
    <t>Utilisation de grattoir métallique effilée dans les opérations de nettoyage.</t>
  </si>
  <si>
    <t>Utiliser uniquement les outils de nettoyage indiqués au plan de nettoyage.</t>
  </si>
  <si>
    <t>Renforcer le nettoyage et désinfection du meuble de rangement.</t>
  </si>
  <si>
    <t>Assurer le ravitaillement régulier en glaçage.</t>
  </si>
  <si>
    <t>Manque de glaçage sur l'étal.
Le mur en glace ne répond pas aux exigences UHD.</t>
  </si>
  <si>
    <t>Identifier les produits correctement en deux langues (arabe et français).</t>
  </si>
  <si>
    <t>Fournir les produits de nettoyage.</t>
  </si>
  <si>
    <t>Certains poissons ne sont pas identifiés au niveau de la chambre froide.</t>
  </si>
  <si>
    <t>Présence de cadavres de mouches dans le meuble surgelé.</t>
  </si>
  <si>
    <t>Renforcer le nettoyage du meuble.</t>
  </si>
  <si>
    <t>Archiver au rayon tous les documents sanitaires pour une durée de 2 ans.</t>
  </si>
  <si>
    <t>En panne</t>
  </si>
  <si>
    <t>GTC en panne.</t>
  </si>
  <si>
    <t>Mettre en marche le GTC.</t>
  </si>
  <si>
    <t>Le meuble surgelé n'est pas muni de couvercle et présente une vitre cassée.</t>
  </si>
  <si>
    <t>Fournir un couvercle pour ce meuble et remplacer la vitre abimée.</t>
  </si>
  <si>
    <t>Présence de signe de décongélation et recongélation sur plusieurs paquets de produits de la mer surgelés.</t>
  </si>
  <si>
    <t>Renforcer le contrôle de conformité des températures du meuble.</t>
  </si>
  <si>
    <t>Non disponibilité de certains certificats sanitaires des produits de la mer exposés le jour de l'audit (ex. crabes).
Les certificats sanitaires des produits de la mer surgelés ne sont pas archivés au rayon.</t>
  </si>
  <si>
    <t>Egouttage du condensat à partir de l'évaporateur et du plafond de la chambre froide négative sur les produits.</t>
  </si>
  <si>
    <t>Entretenir la chambre froide négative; dégivrage, condensat.</t>
  </si>
  <si>
    <t>Les poids des échantillons de pains compagne 'Sopral' ne sont pas conformes; 180g, 182g, 186g.</t>
  </si>
  <si>
    <t>Avertir les services concernés sur cet écart.</t>
  </si>
  <si>
    <t>Un tube néon est grillé.</t>
  </si>
  <si>
    <t>A remplacer</t>
  </si>
  <si>
    <t>Crevassement du revêtement du sol du quai de réception.</t>
  </si>
  <si>
    <t>Le local déchet est démuni de porte et de système de climatisation.</t>
  </si>
  <si>
    <t>Fournir un système de fermeture et de climatisation au local déchet.</t>
  </si>
  <si>
    <t>La porte du quai de réception n'est pas protégée contre les flux d'air contaminé émanant du local déchet placé en face.</t>
  </si>
  <si>
    <t>Fixer des rideaux à lanière ou autre dispositif pour remédier à cet écart.</t>
  </si>
  <si>
    <t>Entretenir le revêtement du sol.</t>
  </si>
  <si>
    <t xml:space="preserve">Présence de mouches au différents rayons.
Présence de cadavres d'insectes sous les caches des luminaires des rayons fromages/ traiteur et poissonnerie.
</t>
  </si>
  <si>
    <t>Présence de chats dans la zone de réception.</t>
  </si>
  <si>
    <t>Renforcer la lutte contre les félins.</t>
  </si>
  <si>
    <t>Le DEIV de la zone de réception est rempli de cadavres d'insectes.</t>
  </si>
  <si>
    <t>Assurer le nettoyage du DEIV.</t>
  </si>
  <si>
    <t>Oxydation de la gaine de fabrique de glace.</t>
  </si>
  <si>
    <t>Ecaillement du présentoir des condiments.</t>
  </si>
  <si>
    <t>Entretenir le présentoir.</t>
  </si>
  <si>
    <t>Ecaillement du revêtement du meuble des yaourts.</t>
  </si>
  <si>
    <t>Entretenir le revêtement du meuble.</t>
  </si>
  <si>
    <t>Renforcer le nettoyage dans les zones sous les meubles.</t>
  </si>
  <si>
    <t>Manque de balisage des prix des produits surgelés (x. asperge).</t>
  </si>
  <si>
    <t>L'indication des prix est obligatoire.</t>
  </si>
  <si>
    <t>Présence de souillures sous le meuble des œufs.
Présence de cadavres d'insectes sur le meuble surgelé.</t>
  </si>
  <si>
    <t>Les casiers des vestiaires hommes et femmes sont corrodés.</t>
  </si>
  <si>
    <t>Entretenir les casiers.</t>
  </si>
  <si>
    <t>Certains casiers des vestiaires hommes et femmes sont défoncés.</t>
  </si>
  <si>
    <t>Entreposage des emballages dans un meuble de rangement souillé.</t>
  </si>
  <si>
    <t>Barbe non rasée et/ ou protégée.</t>
  </si>
  <si>
    <t>Respecter les règles d'hygiène corporelle.</t>
  </si>
  <si>
    <t>Les barquettes ne sont pas maintenues à l'abri des contaminants; placées dans la partie basse de la table de travail et sans protection.</t>
  </si>
  <si>
    <t>Le système de fermeture du réfrigérateur est défaillant.</t>
  </si>
  <si>
    <t>A réparer</t>
  </si>
  <si>
    <t>Non disponibilité de manteaux anti-froid.</t>
  </si>
  <si>
    <t>Fournir des manteaux adaptés.</t>
  </si>
  <si>
    <t>Une seule planche est disponible au laboratoire pour découpe de différents aliments (en attendant le rabotage de l'autre planche).
Entreposage d'une capsule désodorisante et d'un paquet de médicament dans le tiroir du meuble d'exposition à température ambiante. Attention au risque de contamination chimique.</t>
  </si>
  <si>
    <t>Présence de souillures persistantes sur le panier de la friteuse et les grilles de la hotte.</t>
  </si>
  <si>
    <t>Fournir une planche  supplémentaire dans ce cas.
Ecarter les produits chimiques dans une zone adaptée.</t>
  </si>
  <si>
    <t>Un nettoyage approfondi est nécessaire pour cet équipement.</t>
  </si>
  <si>
    <t>Sensibiliser les opérateurs au respect du protocole.</t>
  </si>
  <si>
    <t>Entreposage des pots de ricotta vides 'retour fournisseur' au rayon volaillerie trad.</t>
  </si>
  <si>
    <t>Identifier les produits par leur date de réception.</t>
  </si>
  <si>
    <t>Maintenir les emballages dans un endroit adapté.</t>
  </si>
  <si>
    <t>Le nouveau directeur Mr. Med Najed KHIARI n'a pas encore l'accès pour tous les documents internes.</t>
  </si>
  <si>
    <t>Les employés des rayons traiteur et volaillerie trad. n'ont pas été formés sur les BPH et HACCP.</t>
  </si>
  <si>
    <t>Dénomination erronée des crabes; indication 'Crabes vivants' contrairement au produit.
Certains poissons sont balisés uniquement en langue française (ex. Bonite, Bogue, etc.)</t>
  </si>
  <si>
    <t>Le système de fermeture de la poubelle du rayon traiteur est défaillant.</t>
  </si>
  <si>
    <t>A Réparer ou remplacer.</t>
  </si>
  <si>
    <t>Procéder à un traitement antirouille de la fabrique de glace.</t>
  </si>
  <si>
    <t>Vérifier l'efficacité des DEIV.
Une action de nettoyage approfondi est recommandée aux luminaires.</t>
  </si>
  <si>
    <t>Manque d'éclairage au meuble surgelé.</t>
  </si>
  <si>
    <t>Réparer le système d'éclairage.</t>
  </si>
  <si>
    <t xml:space="preserve">La plonge du rayon traiteur est juxtaposée au meuble froid.
</t>
  </si>
  <si>
    <t>Prévoir une séparation entre les deux équipements.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</si>
</sst>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15">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6" fillId="0" borderId="1" xfId="0" applyFont="1" applyBorder="1" applyProtection="1">
      <protection locked="0"/>
    </xf>
    <xf numFmtId="0" fontId="6" fillId="0" borderId="1" xfId="0" applyFont="1" applyBorder="1" applyAlignment="1" applyProtection="1">
      <alignment wrapText="1"/>
      <protection locked="0"/>
    </xf>
    <xf numFmtId="0" fontId="21" fillId="0" borderId="1" xfId="0" applyFont="1" applyBorder="1" applyProtection="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6" fillId="0" borderId="1" xfId="0" applyFont="1" applyFill="1" applyBorder="1" applyAlignment="1" applyProtection="1">
      <alignment horizontal="left" wrapText="1"/>
      <protection locked="0"/>
    </xf>
    <xf numFmtId="0" fontId="6" fillId="0" borderId="1" xfId="0" applyFont="1" applyBorder="1" applyAlignment="1" applyProtection="1">
      <alignment vertical="top" wrapText="1"/>
      <protection locked="0"/>
    </xf>
    <xf numFmtId="0" fontId="6" fillId="0" borderId="0" xfId="0" applyFont="1" applyFill="1" applyAlignment="1" applyProtection="1">
      <alignment wrapText="1"/>
      <protection locked="0"/>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5" fillId="0" borderId="1" xfId="0" applyFont="1" applyBorder="1" applyAlignment="1" applyProtection="1">
      <alignment wrapText="1"/>
      <protection locked="0"/>
    </xf>
    <xf numFmtId="0" fontId="37" fillId="0" borderId="1" xfId="0" applyFont="1" applyBorder="1" applyAlignment="1" applyProtection="1">
      <alignment vertical="top" wrapText="1"/>
      <protection locked="0"/>
    </xf>
    <xf numFmtId="0" fontId="37" fillId="0" borderId="7" xfId="0" applyFont="1" applyBorder="1" applyAlignment="1" applyProtection="1">
      <alignment horizontal="center" vertical="center" wrapText="1"/>
      <protection locked="0"/>
    </xf>
    <xf numFmtId="0" fontId="41" fillId="0" borderId="4" xfId="0" applyFont="1" applyBorder="1" applyAlignment="1" applyProtection="1">
      <alignment vertical="top" wrapText="1"/>
      <protection locked="0"/>
    </xf>
    <xf numFmtId="0" fontId="35" fillId="0" borderId="1" xfId="1" applyFont="1" applyBorder="1" applyAlignment="1">
      <alignment vertical="center" wrapText="1"/>
    </xf>
    <xf numFmtId="0" fontId="35" fillId="0" borderId="4" xfId="0" applyFont="1" applyBorder="1" applyAlignment="1" applyProtection="1">
      <alignment vertical="top" wrapText="1"/>
      <protection locked="0"/>
    </xf>
    <xf numFmtId="0" fontId="6" fillId="0" borderId="1" xfId="0" applyFont="1" applyBorder="1" applyAlignment="1" applyProtection="1">
      <alignment wrapText="1"/>
    </xf>
    <xf numFmtId="0" fontId="46" fillId="0" borderId="1" xfId="0" applyFont="1" applyBorder="1" applyAlignment="1" applyProtection="1">
      <alignment wrapText="1"/>
      <protection locked="0"/>
    </xf>
    <xf numFmtId="0" fontId="46" fillId="0" borderId="4" xfId="0" applyFont="1" applyBorder="1" applyAlignment="1" applyProtection="1">
      <alignment wrapText="1"/>
      <protection locked="0"/>
    </xf>
    <xf numFmtId="0" fontId="6" fillId="0" borderId="7" xfId="0" applyFont="1" applyBorder="1" applyAlignment="1" applyProtection="1">
      <alignment horizontal="left" vertical="top"/>
      <protection locked="0"/>
    </xf>
    <xf numFmtId="0" fontId="41" fillId="0" borderId="1" xfId="0" applyFont="1" applyBorder="1" applyAlignment="1" applyProtection="1">
      <alignment wrapText="1"/>
      <protection locked="0"/>
    </xf>
    <xf numFmtId="0" fontId="41" fillId="0" borderId="4" xfId="0" applyFont="1" applyBorder="1" applyAlignment="1" applyProtection="1">
      <alignment wrapText="1"/>
      <protection locked="0"/>
    </xf>
    <xf numFmtId="0" fontId="41" fillId="0" borderId="1" xfId="0" applyFont="1" applyBorder="1" applyAlignment="1" applyProtection="1">
      <alignment vertical="top" wrapText="1"/>
      <protection locked="0"/>
    </xf>
    <xf numFmtId="0" fontId="35" fillId="0" borderId="1" xfId="0" applyFont="1" applyFill="1" applyBorder="1" applyAlignment="1" applyProtection="1">
      <alignment vertical="center" wrapText="1"/>
      <protection hidden="1"/>
    </xf>
    <xf numFmtId="165" fontId="37" fillId="0" borderId="1" xfId="0" applyNumberFormat="1" applyFont="1" applyFill="1" applyBorder="1" applyAlignment="1" applyProtection="1">
      <alignment horizontal="left" wrapText="1"/>
      <protection hidden="1"/>
    </xf>
    <xf numFmtId="0" fontId="35" fillId="0" borderId="18" xfId="1" applyFont="1" applyBorder="1" applyAlignment="1">
      <alignment wrapText="1"/>
    </xf>
    <xf numFmtId="0" fontId="35" fillId="0" borderId="17" xfId="1" applyFont="1" applyBorder="1"/>
    <xf numFmtId="165" fontId="37" fillId="0" borderId="1" xfId="0" applyNumberFormat="1" applyFont="1" applyBorder="1" applyAlignment="1" applyProtection="1">
      <alignment horizontal="left" vertical="top" wrapText="1"/>
      <protection hidden="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3" fillId="17" borderId="0" xfId="0" applyFont="1" applyFill="1" applyAlignment="1" applyProtection="1">
      <alignment horizontal="left" vertical="top"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2"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0.94444444444444442</c:v>
                </c:pt>
                <c:pt idx="1">
                  <c:v>1</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684050496"/>
        <c:axId val="-1684052128"/>
      </c:barChart>
      <c:catAx>
        <c:axId val="-1684050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052128"/>
        <c:crosses val="autoZero"/>
        <c:auto val="1"/>
        <c:lblAlgn val="ctr"/>
        <c:lblOffset val="100"/>
        <c:noMultiLvlLbl val="0"/>
      </c:catAx>
      <c:valAx>
        <c:axId val="-1684052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050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0.95833333333333337</c:v>
                </c:pt>
                <c:pt idx="1">
                  <c:v>0.97826086956521741</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683875568"/>
        <c:axId val="-1683852720"/>
      </c:barChart>
      <c:catAx>
        <c:axId val="-1683875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52720"/>
        <c:crosses val="autoZero"/>
        <c:auto val="1"/>
        <c:lblAlgn val="ctr"/>
        <c:lblOffset val="100"/>
        <c:noMultiLvlLbl val="0"/>
      </c:catAx>
      <c:valAx>
        <c:axId val="-1683852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75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0.97619047619047616</c:v>
                </c:pt>
                <c:pt idx="1">
                  <c:v>1</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683849456"/>
        <c:axId val="-1683869584"/>
      </c:barChart>
      <c:catAx>
        <c:axId val="-1683849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69584"/>
        <c:crosses val="autoZero"/>
        <c:auto val="1"/>
        <c:lblAlgn val="ctr"/>
        <c:lblOffset val="100"/>
        <c:noMultiLvlLbl val="0"/>
      </c:catAx>
      <c:valAx>
        <c:axId val="-1683869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4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0.77631578947368418</c:v>
                </c:pt>
                <c:pt idx="1">
                  <c:v>0.9285714285714286</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683879376"/>
        <c:axId val="-1683869040"/>
      </c:barChart>
      <c:catAx>
        <c:axId val="-1683879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69040"/>
        <c:crosses val="autoZero"/>
        <c:auto val="1"/>
        <c:lblAlgn val="ctr"/>
        <c:lblOffset val="100"/>
        <c:noMultiLvlLbl val="0"/>
      </c:catAx>
      <c:valAx>
        <c:axId val="-1683869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79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0.88235294117647056</c:v>
                </c:pt>
                <c:pt idx="1">
                  <c:v>0.76923076923076927</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683879920"/>
        <c:axId val="-1683878832"/>
      </c:barChart>
      <c:catAx>
        <c:axId val="-1683879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78832"/>
        <c:crosses val="autoZero"/>
        <c:auto val="1"/>
        <c:lblAlgn val="ctr"/>
        <c:lblOffset val="100"/>
        <c:noMultiLvlLbl val="0"/>
      </c:catAx>
      <c:valAx>
        <c:axId val="-1683878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79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0.9285714285714286</c:v>
                </c:pt>
                <c:pt idx="1">
                  <c:v>1</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683875024"/>
        <c:axId val="-1683877200"/>
      </c:barChart>
      <c:catAx>
        <c:axId val="-1683875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77200"/>
        <c:crosses val="autoZero"/>
        <c:auto val="1"/>
        <c:lblAlgn val="ctr"/>
        <c:lblOffset val="100"/>
        <c:noMultiLvlLbl val="0"/>
      </c:catAx>
      <c:valAx>
        <c:axId val="-1683877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75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0.89473684210526316</c:v>
                </c:pt>
                <c:pt idx="1">
                  <c:v>0.77876106194690264</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683874480"/>
        <c:axId val="-1683873936"/>
      </c:barChart>
      <c:catAx>
        <c:axId val="-1683874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73936"/>
        <c:crosses val="autoZero"/>
        <c:auto val="1"/>
        <c:lblAlgn val="ctr"/>
        <c:lblOffset val="100"/>
        <c:noMultiLvlLbl val="0"/>
      </c:catAx>
      <c:valAx>
        <c:axId val="-1683873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74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0.87252124645892348</c:v>
                </c:pt>
                <c:pt idx="1">
                  <c:v>0.85416666666666663</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683873392"/>
        <c:axId val="-1683872848"/>
      </c:barChart>
      <c:catAx>
        <c:axId val="-1683873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72848"/>
        <c:crosses val="autoZero"/>
        <c:auto val="1"/>
        <c:lblAlgn val="ctr"/>
        <c:lblOffset val="100"/>
        <c:noMultiLvlLbl val="0"/>
      </c:catAx>
      <c:valAx>
        <c:axId val="-1683872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73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garde'!$A$24:$A$25</c:f>
              <c:strCache>
                <c:ptCount val="2"/>
                <c:pt idx="0">
                  <c:v>A3</c:v>
                </c:pt>
                <c:pt idx="1">
                  <c:v>A4</c:v>
                </c:pt>
              </c:strCache>
            </c:strRef>
          </c:cat>
          <c:val>
            <c:numRef>
              <c:f>'Page de garde'!$B$24:$B$25</c:f>
              <c:numCache>
                <c:formatCode>0.0%</c:formatCode>
                <c:ptCount val="2"/>
                <c:pt idx="0">
                  <c:v>0.88362904428209332</c:v>
                </c:pt>
                <c:pt idx="1">
                  <c:v>0.81646386430678464</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683865232"/>
        <c:axId val="-1683861968"/>
        <c:extLst xmlns:c16r2="http://schemas.microsoft.com/office/drawing/2015/06/chart"/>
      </c:barChart>
      <c:catAx>
        <c:axId val="-168386523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61968"/>
        <c:crosses val="autoZero"/>
        <c:auto val="1"/>
        <c:lblAlgn val="ctr"/>
        <c:lblOffset val="100"/>
        <c:noMultiLvlLbl val="0"/>
      </c:catAx>
      <c:valAx>
        <c:axId val="-16838619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83865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0.80299545454545451</c:v>
                </c:pt>
                <c:pt idx="1">
                  <c:v>0.58796296296296291</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834506560"/>
        <c:axId val="-1834502752"/>
        <c:extLst xmlns:c16r2="http://schemas.microsoft.com/office/drawing/2015/06/chart"/>
      </c:barChart>
      <c:catAx>
        <c:axId val="-1834506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34502752"/>
        <c:crosses val="autoZero"/>
        <c:auto val="1"/>
        <c:lblAlgn val="ctr"/>
        <c:lblOffset val="100"/>
        <c:noMultiLvlLbl val="0"/>
      </c:catAx>
      <c:valAx>
        <c:axId val="-1834502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34506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684051584"/>
        <c:axId val="-1684040160"/>
      </c:barChart>
      <c:catAx>
        <c:axId val="-1684051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040160"/>
        <c:crosses val="autoZero"/>
        <c:auto val="1"/>
        <c:lblAlgn val="ctr"/>
        <c:lblOffset val="100"/>
        <c:noMultiLvlLbl val="0"/>
      </c:catAx>
      <c:valAx>
        <c:axId val="-1684040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051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0.97297297297297303</c:v>
                </c:pt>
                <c:pt idx="1">
                  <c:v>0.95945945945945943</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684052672"/>
        <c:axId val="-1684048864"/>
      </c:barChart>
      <c:catAx>
        <c:axId val="-1684052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048864"/>
        <c:crosses val="autoZero"/>
        <c:auto val="1"/>
        <c:lblAlgn val="ctr"/>
        <c:lblOffset val="100"/>
        <c:noMultiLvlLbl val="0"/>
      </c:catAx>
      <c:valAx>
        <c:axId val="-1684048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052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0.92682926829268297</c:v>
                </c:pt>
                <c:pt idx="1">
                  <c:v>0.68292682926829273</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684048320"/>
        <c:axId val="-1684047776"/>
      </c:barChart>
      <c:catAx>
        <c:axId val="-1684048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4047776"/>
        <c:crosses val="autoZero"/>
        <c:auto val="1"/>
        <c:lblAlgn val="ctr"/>
        <c:lblOffset val="100"/>
        <c:noMultiLvlLbl val="0"/>
      </c:catAx>
      <c:valAx>
        <c:axId val="-1684047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4048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0.72972972972972971</c:v>
                </c:pt>
                <c:pt idx="1">
                  <c:v>0.68918918918918914</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683857616"/>
        <c:axId val="-1683852176"/>
      </c:barChart>
      <c:catAx>
        <c:axId val="-1683857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52176"/>
        <c:crosses val="autoZero"/>
        <c:auto val="1"/>
        <c:lblAlgn val="ctr"/>
        <c:lblOffset val="100"/>
        <c:noMultiLvlLbl val="0"/>
      </c:catAx>
      <c:valAx>
        <c:axId val="-168385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57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0.72222222222222221</c:v>
                </c:pt>
                <c:pt idx="1">
                  <c:v>0.73750000000000004</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683857072"/>
        <c:axId val="-1683872304"/>
      </c:barChart>
      <c:catAx>
        <c:axId val="-1683857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72304"/>
        <c:crosses val="autoZero"/>
        <c:auto val="1"/>
        <c:lblAlgn val="ctr"/>
        <c:lblOffset val="100"/>
        <c:noMultiLvlLbl val="0"/>
      </c:catAx>
      <c:valAx>
        <c:axId val="-1683872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57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0.88461538461538458</c:v>
                </c:pt>
                <c:pt idx="1">
                  <c:v>0.83333333333333337</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683855440"/>
        <c:axId val="-1683864688"/>
      </c:barChart>
      <c:catAx>
        <c:axId val="-1683855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64688"/>
        <c:crosses val="autoZero"/>
        <c:auto val="1"/>
        <c:lblAlgn val="ctr"/>
        <c:lblOffset val="100"/>
        <c:noMultiLvlLbl val="0"/>
      </c:catAx>
      <c:valAx>
        <c:axId val="-1683864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55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0.98275862068965514</c:v>
                </c:pt>
                <c:pt idx="1">
                  <c:v>1</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683853264"/>
        <c:axId val="-1683860336"/>
      </c:barChart>
      <c:catAx>
        <c:axId val="-1683853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60336"/>
        <c:crosses val="autoZero"/>
        <c:auto val="1"/>
        <c:lblAlgn val="ctr"/>
        <c:lblOffset val="100"/>
        <c:noMultiLvlLbl val="0"/>
      </c:catAx>
      <c:valAx>
        <c:axId val="-1683860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53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683859248"/>
        <c:axId val="-1683868496"/>
      </c:barChart>
      <c:catAx>
        <c:axId val="-1683859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68496"/>
        <c:crosses val="autoZero"/>
        <c:auto val="1"/>
        <c:lblAlgn val="ctr"/>
        <c:lblOffset val="100"/>
        <c:noMultiLvlLbl val="0"/>
      </c:catAx>
      <c:valAx>
        <c:axId val="-1683868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59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21" zoomScaleSheetLayoutView="100" workbookViewId="0">
      <selection activeCell="H113" sqref="H113"/>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84" t="s">
        <v>275</v>
      </c>
      <c r="B18" s="384"/>
      <c r="C18" s="384"/>
      <c r="D18" s="385" t="s">
        <v>470</v>
      </c>
      <c r="E18" s="385"/>
      <c r="F18" s="385"/>
      <c r="G18" s="385"/>
      <c r="H18" s="385"/>
      <c r="I18" s="385"/>
      <c r="J18" s="385"/>
      <c r="K18" s="385"/>
    </row>
    <row r="20" spans="1:11" ht="16.5" x14ac:dyDescent="0.3">
      <c r="A20" s="47"/>
      <c r="B20" s="42"/>
      <c r="C20" s="42"/>
      <c r="D20" s="42"/>
      <c r="E20" s="42"/>
      <c r="F20" s="42"/>
      <c r="G20" s="42"/>
      <c r="H20" s="42"/>
      <c r="I20" s="42"/>
    </row>
    <row r="21" spans="1:11" x14ac:dyDescent="0.25">
      <c r="A21" s="386" t="s">
        <v>276</v>
      </c>
      <c r="B21" s="386"/>
      <c r="C21" s="386"/>
      <c r="D21" s="386"/>
      <c r="E21" s="386"/>
      <c r="F21" s="386"/>
      <c r="G21" s="386"/>
      <c r="H21" s="386"/>
      <c r="I21" s="386"/>
      <c r="J21" s="386"/>
      <c r="K21" s="386"/>
    </row>
    <row r="22" spans="1:11" x14ac:dyDescent="0.25">
      <c r="A22" s="48"/>
      <c r="B22" s="43"/>
      <c r="C22" s="43"/>
      <c r="D22" s="42"/>
      <c r="E22" s="42"/>
      <c r="F22" s="42"/>
      <c r="G22" s="42"/>
      <c r="H22" s="42"/>
      <c r="I22" s="42"/>
    </row>
    <row r="23" spans="1:11" ht="42" customHeight="1" x14ac:dyDescent="0.25">
      <c r="A23" s="49" t="s">
        <v>277</v>
      </c>
      <c r="B23" s="387" t="s">
        <v>278</v>
      </c>
      <c r="C23" s="387"/>
      <c r="D23" s="42"/>
      <c r="E23" s="42"/>
      <c r="F23" s="42"/>
      <c r="G23" s="42"/>
      <c r="H23" s="42"/>
      <c r="I23" s="42"/>
      <c r="J23" t="str">
        <f>D18</f>
        <v>GROMBALIA</v>
      </c>
    </row>
    <row r="24" spans="1:11" ht="33" customHeight="1" x14ac:dyDescent="0.25">
      <c r="A24" s="50" t="s">
        <v>279</v>
      </c>
      <c r="B24" s="388">
        <f>AVERAGE('A3 Exploitation'!D719,'A3 Technique'!D215)</f>
        <v>0.88362904428209332</v>
      </c>
      <c r="C24" s="388"/>
      <c r="D24" s="42"/>
      <c r="E24" s="42"/>
      <c r="F24" s="42"/>
      <c r="G24" s="42"/>
      <c r="H24" s="42"/>
      <c r="I24" s="42"/>
    </row>
    <row r="25" spans="1:11" ht="33" customHeight="1" x14ac:dyDescent="0.25">
      <c r="A25" s="50" t="s">
        <v>280</v>
      </c>
      <c r="B25" s="388">
        <f>AVERAGE('A4 Exploitation'!D719,'A4 Technique'!D215)</f>
        <v>0.81646386430678464</v>
      </c>
      <c r="C25" s="388"/>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87" t="s">
        <v>281</v>
      </c>
      <c r="C29" s="387"/>
      <c r="D29" s="42"/>
      <c r="E29" s="42"/>
      <c r="F29" s="42"/>
      <c r="G29" s="42"/>
      <c r="H29" s="42"/>
      <c r="I29" s="42"/>
      <c r="J29" t="str">
        <f>D18</f>
        <v>GROMBALIA</v>
      </c>
    </row>
    <row r="30" spans="1:11" ht="33" customHeight="1" x14ac:dyDescent="0.25">
      <c r="A30" s="50" t="s">
        <v>279</v>
      </c>
      <c r="B30" s="388">
        <f>'A3 Exploitation'!D719</f>
        <v>0.87252124645892348</v>
      </c>
      <c r="C30" s="388"/>
      <c r="D30" s="42"/>
      <c r="E30" s="42"/>
      <c r="F30" s="42"/>
      <c r="G30" s="42"/>
      <c r="H30" s="42"/>
      <c r="I30" s="42"/>
    </row>
    <row r="31" spans="1:11" ht="33" customHeight="1" x14ac:dyDescent="0.25">
      <c r="A31" s="50" t="s">
        <v>280</v>
      </c>
      <c r="B31" s="388">
        <f>'A4 Exploitation'!D719</f>
        <v>0.85416666666666663</v>
      </c>
      <c r="C31" s="388"/>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89" t="s">
        <v>282</v>
      </c>
      <c r="C34" s="389"/>
      <c r="D34" s="42"/>
      <c r="E34" s="42"/>
      <c r="F34" s="42"/>
      <c r="G34" s="42"/>
      <c r="H34" s="42"/>
      <c r="I34" s="42"/>
      <c r="J34" t="str">
        <f>D18</f>
        <v>GROMBALIA</v>
      </c>
    </row>
    <row r="35" spans="1:10" ht="33" customHeight="1" x14ac:dyDescent="0.25">
      <c r="A35" s="50" t="s">
        <v>279</v>
      </c>
      <c r="B35" s="388">
        <f>AVERAGE('A3 Exploitation'!D717, 'A3 Technique'!D213)</f>
        <v>0.80299545454545451</v>
      </c>
      <c r="C35" s="388"/>
      <c r="D35" s="42"/>
      <c r="E35" s="42"/>
      <c r="F35" s="42"/>
      <c r="G35" s="42"/>
      <c r="H35" s="42"/>
      <c r="I35" s="42"/>
    </row>
    <row r="36" spans="1:10" ht="33" customHeight="1" x14ac:dyDescent="0.25">
      <c r="A36" s="50" t="s">
        <v>280</v>
      </c>
      <c r="B36" s="388">
        <f>AVERAGE('A4 Exploitation'!D717, 'A4 Technique'!D213)</f>
        <v>0.58796296296296291</v>
      </c>
      <c r="C36" s="388"/>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87" t="s">
        <v>283</v>
      </c>
      <c r="C39" s="387"/>
      <c r="D39" s="42"/>
      <c r="E39" s="42"/>
      <c r="F39" s="42"/>
      <c r="G39" s="42"/>
      <c r="H39" s="42"/>
      <c r="I39" s="42"/>
      <c r="J39" t="str">
        <f>D18</f>
        <v>GROMBALIA</v>
      </c>
    </row>
    <row r="40" spans="1:10" ht="33" customHeight="1" x14ac:dyDescent="0.25">
      <c r="A40" s="50" t="s">
        <v>279</v>
      </c>
      <c r="B40" s="390">
        <f>'A3 Exploitation'!D48</f>
        <v>0.94444444444444442</v>
      </c>
      <c r="C40" s="390"/>
      <c r="D40" s="42"/>
      <c r="E40" s="42"/>
      <c r="F40" s="42"/>
      <c r="G40" s="42"/>
      <c r="H40" s="42"/>
      <c r="I40" s="42"/>
    </row>
    <row r="41" spans="1:10" ht="33" customHeight="1" x14ac:dyDescent="0.25">
      <c r="A41" s="50" t="s">
        <v>280</v>
      </c>
      <c r="B41" s="390">
        <f>'A4 Exploitation'!D48</f>
        <v>1</v>
      </c>
      <c r="C41" s="390"/>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87" t="s">
        <v>284</v>
      </c>
      <c r="C44" s="387"/>
      <c r="D44" s="42"/>
      <c r="E44" s="42"/>
      <c r="F44" s="42"/>
      <c r="G44" s="42"/>
      <c r="H44" s="42"/>
      <c r="I44" s="42"/>
      <c r="J44" t="str">
        <f>D18</f>
        <v>GROMBALIA</v>
      </c>
    </row>
    <row r="45" spans="1:10" ht="33" customHeight="1" x14ac:dyDescent="0.25">
      <c r="A45" s="50" t="s">
        <v>279</v>
      </c>
      <c r="B45" s="390" t="e">
        <f>'A3 Exploitation'!D129</f>
        <v>#DIV/0!</v>
      </c>
      <c r="C45" s="390"/>
      <c r="D45" s="42"/>
      <c r="E45" s="42"/>
      <c r="F45" s="42"/>
      <c r="G45" s="42"/>
      <c r="H45" s="42"/>
      <c r="I45" s="42"/>
    </row>
    <row r="46" spans="1:10" ht="33" customHeight="1" x14ac:dyDescent="0.25">
      <c r="A46" s="50" t="s">
        <v>280</v>
      </c>
      <c r="B46" s="390" t="e">
        <f>'A4 Exploitation'!D129</f>
        <v>#DIV/0!</v>
      </c>
      <c r="C46" s="390"/>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87" t="s">
        <v>444</v>
      </c>
      <c r="C49" s="387"/>
      <c r="D49" s="42"/>
      <c r="E49" s="42"/>
      <c r="F49" s="42"/>
      <c r="G49" s="42"/>
      <c r="H49" s="42"/>
      <c r="I49" s="42"/>
      <c r="J49" t="str">
        <f>D18</f>
        <v>GROMBALIA</v>
      </c>
    </row>
    <row r="50" spans="1:10" ht="33" customHeight="1" x14ac:dyDescent="0.25">
      <c r="A50" s="50" t="s">
        <v>279</v>
      </c>
      <c r="B50" s="390">
        <f>'A3 Exploitation'!D183</f>
        <v>0.97297297297297303</v>
      </c>
      <c r="C50" s="390"/>
      <c r="D50" s="42"/>
      <c r="E50" s="42"/>
      <c r="F50" s="42"/>
      <c r="G50" s="42"/>
      <c r="H50" s="42"/>
      <c r="I50" s="42"/>
    </row>
    <row r="51" spans="1:10" ht="33" customHeight="1" x14ac:dyDescent="0.25">
      <c r="A51" s="50" t="s">
        <v>280</v>
      </c>
      <c r="B51" s="390">
        <f>'A4 Exploitation'!D183</f>
        <v>0.95945945945945943</v>
      </c>
      <c r="C51" s="390"/>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87" t="s">
        <v>445</v>
      </c>
      <c r="C54" s="387"/>
      <c r="D54" s="42"/>
      <c r="E54" s="42"/>
      <c r="F54" s="42"/>
      <c r="G54" s="42"/>
      <c r="H54" s="42"/>
      <c r="I54" s="42"/>
      <c r="J54" t="str">
        <f>D18</f>
        <v>GROMBALIA</v>
      </c>
    </row>
    <row r="55" spans="1:10" ht="33" customHeight="1" x14ac:dyDescent="0.25">
      <c r="A55" s="50" t="s">
        <v>279</v>
      </c>
      <c r="B55" s="390">
        <f>'A3 Exploitation'!D245</f>
        <v>0.92682926829268297</v>
      </c>
      <c r="C55" s="390"/>
      <c r="D55" s="42"/>
      <c r="E55" s="42"/>
      <c r="F55" s="42"/>
      <c r="G55" s="42"/>
      <c r="H55" s="42"/>
      <c r="I55" s="42"/>
    </row>
    <row r="56" spans="1:10" ht="33" customHeight="1" x14ac:dyDescent="0.25">
      <c r="A56" s="50" t="s">
        <v>280</v>
      </c>
      <c r="B56" s="390">
        <f>'A4 Exploitation'!D245</f>
        <v>0.68292682926829273</v>
      </c>
      <c r="C56" s="390"/>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87" t="s">
        <v>446</v>
      </c>
      <c r="C59" s="387"/>
      <c r="D59" s="42"/>
      <c r="E59" s="42"/>
      <c r="F59" s="42"/>
      <c r="G59" s="42"/>
      <c r="H59" s="42"/>
      <c r="I59" s="42"/>
      <c r="J59" t="str">
        <f>D18</f>
        <v>GROMBALIA</v>
      </c>
    </row>
    <row r="60" spans="1:10" ht="33" customHeight="1" x14ac:dyDescent="0.25">
      <c r="A60" s="50" t="s">
        <v>279</v>
      </c>
      <c r="B60" s="390">
        <f>'A3 Exploitation'!D300</f>
        <v>0.72972972972972971</v>
      </c>
      <c r="C60" s="390"/>
      <c r="D60" s="42"/>
      <c r="E60" s="42"/>
      <c r="F60" s="42"/>
      <c r="G60" s="42"/>
      <c r="H60" s="42"/>
      <c r="I60" s="42"/>
    </row>
    <row r="61" spans="1:10" ht="33" customHeight="1" x14ac:dyDescent="0.25">
      <c r="A61" s="50" t="s">
        <v>280</v>
      </c>
      <c r="B61" s="390">
        <f>'A4 Exploitation'!D300</f>
        <v>0.68918918918918914</v>
      </c>
      <c r="C61" s="390"/>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87" t="s">
        <v>447</v>
      </c>
      <c r="C64" s="387"/>
      <c r="D64" s="42"/>
      <c r="E64" s="42"/>
      <c r="F64" s="42"/>
      <c r="G64" s="42"/>
      <c r="H64" s="42"/>
      <c r="I64" s="42"/>
      <c r="J64" t="str">
        <f>D18</f>
        <v>GROMBALIA</v>
      </c>
    </row>
    <row r="65" spans="1:10" ht="33" customHeight="1" x14ac:dyDescent="0.25">
      <c r="A65" s="50" t="s">
        <v>279</v>
      </c>
      <c r="B65" s="390">
        <f>'A3 Exploitation'!D366</f>
        <v>0.72222222222222221</v>
      </c>
      <c r="C65" s="390"/>
      <c r="D65" s="42"/>
      <c r="E65" s="42"/>
      <c r="F65" s="42"/>
      <c r="G65" s="42"/>
      <c r="H65" s="42"/>
      <c r="I65" s="42"/>
    </row>
    <row r="66" spans="1:10" ht="33" customHeight="1" x14ac:dyDescent="0.25">
      <c r="A66" s="50" t="s">
        <v>280</v>
      </c>
      <c r="B66" s="390">
        <f>'A4 Exploitation'!D366</f>
        <v>0.73750000000000004</v>
      </c>
      <c r="C66" s="390"/>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87" t="s">
        <v>448</v>
      </c>
      <c r="C69" s="387"/>
      <c r="D69" s="42"/>
      <c r="E69" s="42"/>
      <c r="F69" s="42"/>
      <c r="G69" s="42"/>
      <c r="H69" s="42"/>
      <c r="I69" s="42"/>
      <c r="J69" t="str">
        <f>D18</f>
        <v>GROMBALIA</v>
      </c>
    </row>
    <row r="70" spans="1:10" ht="33" customHeight="1" x14ac:dyDescent="0.25">
      <c r="A70" s="50" t="s">
        <v>279</v>
      </c>
      <c r="B70" s="390">
        <f>'A3 Exploitation'!D424</f>
        <v>0.88461538461538458</v>
      </c>
      <c r="C70" s="390"/>
      <c r="D70" s="42"/>
      <c r="E70" s="42"/>
      <c r="F70" s="42"/>
      <c r="G70" s="42"/>
      <c r="H70" s="42"/>
      <c r="I70" s="42"/>
    </row>
    <row r="71" spans="1:10" ht="33" customHeight="1" x14ac:dyDescent="0.25">
      <c r="A71" s="50" t="s">
        <v>280</v>
      </c>
      <c r="B71" s="390">
        <f>'A4 Exploitation'!D424</f>
        <v>0.83333333333333337</v>
      </c>
      <c r="C71" s="390"/>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87" t="s">
        <v>449</v>
      </c>
      <c r="C74" s="387"/>
      <c r="D74" s="42"/>
      <c r="E74" s="42"/>
      <c r="F74" s="42"/>
      <c r="G74" s="42"/>
      <c r="H74" s="42"/>
      <c r="I74" s="42"/>
      <c r="J74" t="str">
        <f>D18</f>
        <v>GROMBALIA</v>
      </c>
    </row>
    <row r="75" spans="1:10" ht="33" customHeight="1" x14ac:dyDescent="0.25">
      <c r="A75" s="50" t="s">
        <v>279</v>
      </c>
      <c r="B75" s="390">
        <f>'A3 Exploitation'!D471</f>
        <v>0.98275862068965514</v>
      </c>
      <c r="C75" s="390"/>
      <c r="D75" s="42"/>
      <c r="E75" s="42"/>
      <c r="F75" s="42"/>
      <c r="G75" s="42"/>
      <c r="H75" s="42"/>
      <c r="I75" s="42"/>
    </row>
    <row r="76" spans="1:10" ht="33" customHeight="1" x14ac:dyDescent="0.25">
      <c r="A76" s="50" t="s">
        <v>280</v>
      </c>
      <c r="B76" s="390">
        <f>'A4 Exploitation'!D471</f>
        <v>1</v>
      </c>
      <c r="C76" s="390"/>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87" t="s">
        <v>450</v>
      </c>
      <c r="C79" s="387"/>
      <c r="D79" s="42"/>
      <c r="E79" s="42"/>
      <c r="F79" s="42"/>
      <c r="G79" s="42"/>
      <c r="H79" s="42"/>
      <c r="I79" s="42"/>
      <c r="J79" t="str">
        <f>D18</f>
        <v>GROMBALIA</v>
      </c>
    </row>
    <row r="80" spans="1:10" ht="33" customHeight="1" x14ac:dyDescent="0.25">
      <c r="A80" s="50" t="s">
        <v>279</v>
      </c>
      <c r="B80" s="390" t="e">
        <f>'A3 Exploitation'!D517</f>
        <v>#DIV/0!</v>
      </c>
      <c r="C80" s="390"/>
      <c r="D80" s="42"/>
      <c r="E80" s="42"/>
      <c r="F80" s="42"/>
      <c r="G80" s="42"/>
      <c r="H80" s="42"/>
      <c r="I80" s="42"/>
    </row>
    <row r="81" spans="1:10" ht="33" customHeight="1" x14ac:dyDescent="0.25">
      <c r="A81" s="50" t="s">
        <v>280</v>
      </c>
      <c r="B81" s="390" t="e">
        <f>'A4 Exploitation'!D517</f>
        <v>#DIV/0!</v>
      </c>
      <c r="C81" s="390"/>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87" t="s">
        <v>451</v>
      </c>
      <c r="C84" s="387"/>
      <c r="D84" s="42"/>
      <c r="E84" s="42"/>
      <c r="F84" s="42"/>
      <c r="G84" s="42"/>
      <c r="H84" s="42"/>
      <c r="I84" s="42"/>
      <c r="J84" t="str">
        <f>D18</f>
        <v>GROMBALIA</v>
      </c>
    </row>
    <row r="85" spans="1:10" ht="33" customHeight="1" x14ac:dyDescent="0.25">
      <c r="A85" s="50" t="s">
        <v>279</v>
      </c>
      <c r="B85" s="390">
        <f>'A3 Exploitation'!D560</f>
        <v>0.95833333333333337</v>
      </c>
      <c r="C85" s="390"/>
      <c r="D85" s="42"/>
      <c r="E85" s="42"/>
      <c r="F85" s="42"/>
      <c r="G85" s="42"/>
      <c r="H85" s="42"/>
      <c r="I85" s="42"/>
    </row>
    <row r="86" spans="1:10" ht="33" customHeight="1" x14ac:dyDescent="0.25">
      <c r="A86" s="50" t="s">
        <v>280</v>
      </c>
      <c r="B86" s="390">
        <f>'A4 Exploitation'!D560</f>
        <v>0.97826086956521741</v>
      </c>
      <c r="C86" s="390"/>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87" t="s">
        <v>285</v>
      </c>
      <c r="C89" s="387"/>
      <c r="D89" s="42"/>
      <c r="E89" s="42"/>
      <c r="F89" s="42"/>
      <c r="G89" s="42"/>
      <c r="H89" s="42"/>
      <c r="I89" s="42"/>
      <c r="J89" t="str">
        <f>D18</f>
        <v>GROMBALIA</v>
      </c>
    </row>
    <row r="90" spans="1:10" ht="33" customHeight="1" x14ac:dyDescent="0.25">
      <c r="A90" s="50" t="s">
        <v>279</v>
      </c>
      <c r="B90" s="390">
        <f>'A3 Exploitation'!D600</f>
        <v>0.97619047619047616</v>
      </c>
      <c r="C90" s="390"/>
      <c r="D90" s="42"/>
      <c r="E90" s="42"/>
      <c r="F90" s="42"/>
      <c r="G90" s="42"/>
      <c r="H90" s="42"/>
      <c r="I90" s="42"/>
    </row>
    <row r="91" spans="1:10" ht="33" customHeight="1" x14ac:dyDescent="0.25">
      <c r="A91" s="50" t="s">
        <v>280</v>
      </c>
      <c r="B91" s="390">
        <f>'A4 Exploitation'!D600</f>
        <v>1</v>
      </c>
      <c r="C91" s="390"/>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87" t="s">
        <v>286</v>
      </c>
      <c r="C94" s="387"/>
      <c r="D94" s="42"/>
      <c r="E94" s="42"/>
      <c r="F94" s="42"/>
      <c r="G94" s="42"/>
      <c r="H94" s="42"/>
      <c r="I94" s="42"/>
      <c r="J94" t="str">
        <f>D18</f>
        <v>GROMBALIA</v>
      </c>
    </row>
    <row r="95" spans="1:10" ht="33" customHeight="1" x14ac:dyDescent="0.25">
      <c r="A95" s="50" t="s">
        <v>279</v>
      </c>
      <c r="B95" s="390">
        <f>'A3 Exploitation'!D662</f>
        <v>0.77631578947368418</v>
      </c>
      <c r="C95" s="390"/>
      <c r="D95" s="42"/>
      <c r="E95" s="42"/>
      <c r="F95" s="42"/>
      <c r="G95" s="42"/>
      <c r="H95" s="42"/>
      <c r="I95" s="42"/>
    </row>
    <row r="96" spans="1:10" ht="33" customHeight="1" x14ac:dyDescent="0.25">
      <c r="A96" s="50" t="s">
        <v>280</v>
      </c>
      <c r="B96" s="390">
        <f>'A4 Exploitation'!D662</f>
        <v>0.9285714285714286</v>
      </c>
      <c r="C96" s="390"/>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91"/>
      <c r="C99" s="391"/>
      <c r="D99" s="42"/>
      <c r="E99" s="42"/>
      <c r="F99" s="42"/>
      <c r="G99" s="42"/>
      <c r="H99" s="42"/>
      <c r="I99" s="42"/>
    </row>
    <row r="100" spans="1:10" ht="33" customHeight="1" x14ac:dyDescent="0.25">
      <c r="A100" s="49" t="s">
        <v>277</v>
      </c>
      <c r="B100" s="387" t="s">
        <v>452</v>
      </c>
      <c r="C100" s="387"/>
      <c r="D100" s="42"/>
      <c r="E100" s="42"/>
      <c r="F100" s="42"/>
      <c r="G100" s="42"/>
      <c r="H100" s="42"/>
      <c r="I100" s="42"/>
      <c r="J100" t="str">
        <f>D18</f>
        <v>GROMBALIA</v>
      </c>
    </row>
    <row r="101" spans="1:10" ht="33" customHeight="1" x14ac:dyDescent="0.25">
      <c r="A101" s="50" t="s">
        <v>279</v>
      </c>
      <c r="B101" s="390">
        <f>'A3 Exploitation'!D691</f>
        <v>0.88235294117647056</v>
      </c>
      <c r="C101" s="390"/>
      <c r="D101" s="42"/>
      <c r="E101" s="42"/>
      <c r="F101" s="42"/>
      <c r="G101" s="42"/>
      <c r="H101" s="42"/>
      <c r="I101" s="42"/>
    </row>
    <row r="102" spans="1:10" ht="33" customHeight="1" x14ac:dyDescent="0.25">
      <c r="A102" s="50" t="s">
        <v>280</v>
      </c>
      <c r="B102" s="390">
        <f>'A4 Exploitation'!D691</f>
        <v>0.76923076923076927</v>
      </c>
      <c r="C102" s="390"/>
    </row>
    <row r="103" spans="1:10" ht="18.75" x14ac:dyDescent="0.25">
      <c r="A103" s="53"/>
      <c r="B103" s="46"/>
      <c r="C103" s="46"/>
    </row>
    <row r="104" spans="1:10" ht="33" customHeight="1" x14ac:dyDescent="0.25">
      <c r="A104" s="53"/>
      <c r="B104" s="46"/>
      <c r="C104" s="46"/>
    </row>
    <row r="105" spans="1:10" ht="33" customHeight="1" x14ac:dyDescent="0.25">
      <c r="A105" s="49" t="s">
        <v>277</v>
      </c>
      <c r="B105" s="387" t="s">
        <v>453</v>
      </c>
      <c r="C105" s="387"/>
      <c r="J105" t="str">
        <f>D18</f>
        <v>GROMBALIA</v>
      </c>
    </row>
    <row r="106" spans="1:10" ht="33" customHeight="1" x14ac:dyDescent="0.25">
      <c r="A106" s="50" t="s">
        <v>279</v>
      </c>
      <c r="B106" s="390">
        <f>'A3 Exploitation'!D715</f>
        <v>0.9285714285714286</v>
      </c>
      <c r="C106" s="390"/>
    </row>
    <row r="107" spans="1:10" ht="33" customHeight="1" x14ac:dyDescent="0.25">
      <c r="A107" s="50" t="s">
        <v>280</v>
      </c>
      <c r="B107" s="390">
        <f>'A4 Exploitation'!D715</f>
        <v>1</v>
      </c>
      <c r="C107" s="390"/>
    </row>
    <row r="108" spans="1:10" ht="18.75" x14ac:dyDescent="0.25">
      <c r="A108" s="53"/>
      <c r="B108" s="46"/>
      <c r="C108" s="46"/>
    </row>
    <row r="109" spans="1:10" ht="33" customHeight="1" x14ac:dyDescent="0.25">
      <c r="A109" s="53"/>
      <c r="B109" s="46"/>
      <c r="C109" s="46"/>
    </row>
    <row r="110" spans="1:10" ht="33" customHeight="1" x14ac:dyDescent="0.25">
      <c r="A110" s="49" t="s">
        <v>277</v>
      </c>
      <c r="B110" s="387" t="s">
        <v>287</v>
      </c>
      <c r="C110" s="387"/>
      <c r="J110" t="str">
        <f>D18</f>
        <v>GROMBALIA</v>
      </c>
    </row>
    <row r="111" spans="1:10" ht="33" customHeight="1" x14ac:dyDescent="0.25">
      <c r="A111" s="50" t="s">
        <v>279</v>
      </c>
      <c r="B111" s="390">
        <f>'A3 Technique'!D215</f>
        <v>0.89473684210526316</v>
      </c>
      <c r="C111" s="390"/>
    </row>
    <row r="112" spans="1:10" ht="33" customHeight="1" x14ac:dyDescent="0.25">
      <c r="A112" s="50" t="s">
        <v>280</v>
      </c>
      <c r="B112" s="390">
        <f>'A4 Technique'!D215</f>
        <v>0.77876106194690264</v>
      </c>
      <c r="C112" s="390"/>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11" zoomScale="70" zoomScaleNormal="100" zoomScaleSheetLayoutView="70" workbookViewId="0">
      <selection activeCell="F699" sqref="F699"/>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92"/>
      <c r="E1" s="392"/>
      <c r="F1" s="392"/>
      <c r="G1" s="392"/>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393" t="s">
        <v>149</v>
      </c>
      <c r="B7" s="393"/>
      <c r="C7" s="393"/>
      <c r="D7" s="393"/>
      <c r="E7" s="393"/>
      <c r="F7" s="393"/>
      <c r="G7" s="93"/>
    </row>
    <row r="8" spans="1:7" ht="22.5" x14ac:dyDescent="0.45">
      <c r="A8" s="394" t="str">
        <f>'Page de garde'!D18</f>
        <v>GROMBALIA</v>
      </c>
      <c r="B8" s="394"/>
      <c r="C8" s="394"/>
      <c r="D8" s="394"/>
      <c r="E8" s="394"/>
      <c r="F8" s="394"/>
      <c r="G8" s="93"/>
    </row>
    <row r="9" spans="1:7" ht="22.5" x14ac:dyDescent="0.45">
      <c r="A9" s="94" t="s">
        <v>39</v>
      </c>
      <c r="B9" s="395" t="s">
        <v>466</v>
      </c>
      <c r="C9" s="395"/>
      <c r="D9" s="395"/>
      <c r="E9" s="395"/>
      <c r="F9" s="395"/>
      <c r="G9" s="93"/>
    </row>
    <row r="10" spans="1:7" ht="22.5" x14ac:dyDescent="0.45">
      <c r="A10" s="95" t="s">
        <v>41</v>
      </c>
      <c r="B10" s="396" t="s">
        <v>467</v>
      </c>
      <c r="C10" s="396"/>
      <c r="D10" s="396"/>
      <c r="E10" s="396"/>
      <c r="F10" s="396"/>
      <c r="G10" s="93"/>
    </row>
    <row r="11" spans="1:7" ht="22.5" x14ac:dyDescent="0.45">
      <c r="A11" s="94" t="s">
        <v>40</v>
      </c>
      <c r="B11" s="397">
        <v>43705</v>
      </c>
      <c r="C11" s="397"/>
      <c r="D11" s="397"/>
      <c r="E11" s="397"/>
      <c r="F11" s="397"/>
      <c r="G11" s="93"/>
    </row>
    <row r="12" spans="1:7" ht="22.5" x14ac:dyDescent="0.45">
      <c r="A12" s="94" t="s">
        <v>198</v>
      </c>
      <c r="B12" s="402">
        <f>D719</f>
        <v>0.87252124645892348</v>
      </c>
      <c r="C12" s="402"/>
      <c r="D12" s="402"/>
      <c r="E12" s="402"/>
      <c r="F12" s="402"/>
      <c r="G12" s="93"/>
    </row>
    <row r="13" spans="1:7" ht="22.5" x14ac:dyDescent="0.45">
      <c r="A13" s="92"/>
      <c r="B13" s="90"/>
      <c r="C13" s="90"/>
      <c r="D13" s="392"/>
      <c r="E13" s="392"/>
      <c r="F13" s="392"/>
      <c r="G13" s="392"/>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43705</v>
      </c>
      <c r="B16" s="99"/>
      <c r="C16" s="99"/>
      <c r="D16" s="99"/>
      <c r="E16" s="99"/>
      <c r="F16" s="99"/>
      <c r="G16" s="96"/>
    </row>
    <row r="17" spans="1:8" ht="16.5" customHeight="1" x14ac:dyDescent="0.4">
      <c r="A17" s="399" t="s">
        <v>28</v>
      </c>
      <c r="B17" s="400" t="s">
        <v>29</v>
      </c>
      <c r="C17" s="400"/>
      <c r="D17" s="400" t="s">
        <v>42</v>
      </c>
      <c r="E17" s="401" t="s">
        <v>264</v>
      </c>
      <c r="F17" s="401" t="s">
        <v>294</v>
      </c>
      <c r="G17" s="96"/>
    </row>
    <row r="18" spans="1:8" ht="16.5" customHeight="1" x14ac:dyDescent="0.4">
      <c r="A18" s="399"/>
      <c r="B18" s="100" t="s">
        <v>32</v>
      </c>
      <c r="C18" s="100" t="s">
        <v>31</v>
      </c>
      <c r="D18" s="400"/>
      <c r="E18" s="401"/>
      <c r="F18" s="401"/>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10</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1</v>
      </c>
      <c r="C32" s="104"/>
      <c r="D32" s="115" t="s">
        <v>473</v>
      </c>
      <c r="E32" s="115" t="s">
        <v>474</v>
      </c>
      <c r="F32" s="105" t="s">
        <v>292</v>
      </c>
      <c r="G32" s="96"/>
    </row>
    <row r="33" spans="1:7" ht="21" x14ac:dyDescent="0.4">
      <c r="A33" s="103" t="s">
        <v>47</v>
      </c>
      <c r="B33" s="104">
        <v>2</v>
      </c>
      <c r="C33" s="104"/>
      <c r="D33" s="115"/>
      <c r="E33" s="106"/>
      <c r="F33" s="105"/>
      <c r="G33" s="96"/>
    </row>
    <row r="34" spans="1:7" ht="84" x14ac:dyDescent="0.4">
      <c r="A34" s="116" t="s">
        <v>412</v>
      </c>
      <c r="B34" s="104">
        <v>1</v>
      </c>
      <c r="C34" s="117" t="str">
        <f>IF(B34=0, -5, "0")</f>
        <v>0</v>
      </c>
      <c r="D34" s="115" t="s">
        <v>471</v>
      </c>
      <c r="E34" s="115" t="s">
        <v>472</v>
      </c>
      <c r="F34" s="105" t="s">
        <v>292</v>
      </c>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89.25" customHeight="1" x14ac:dyDescent="0.4">
      <c r="A43" s="103" t="s">
        <v>402</v>
      </c>
      <c r="B43" s="322">
        <f>IF(D43=1, 2, IF(AND(D43&lt;1,D43&gt;0), 1, IF(D43=0,"0","NA")))</f>
        <v>2</v>
      </c>
      <c r="C43" s="104"/>
      <c r="D43" s="319">
        <v>1</v>
      </c>
      <c r="E43" s="353"/>
      <c r="F43" s="353"/>
      <c r="G43" s="96"/>
    </row>
    <row r="44" spans="1:7" ht="21" x14ac:dyDescent="0.4">
      <c r="A44" s="123" t="s">
        <v>34</v>
      </c>
      <c r="B44" s="123"/>
      <c r="C44" s="123"/>
      <c r="D44" s="123">
        <f>SUM(B30:C37,B39:C43)</f>
        <v>24</v>
      </c>
      <c r="E44" s="90"/>
      <c r="F44" s="96"/>
      <c r="G44" s="96"/>
    </row>
    <row r="45" spans="1:7" ht="21" x14ac:dyDescent="0.4">
      <c r="A45" s="108" t="s">
        <v>33</v>
      </c>
      <c r="B45" s="109"/>
      <c r="C45" s="110"/>
      <c r="D45" s="111">
        <f>D44/(COUNT(B30:C37,B39:C43)*2)</f>
        <v>0.92307692307692313</v>
      </c>
      <c r="E45" s="90"/>
      <c r="F45" s="96"/>
      <c r="G45" s="96"/>
    </row>
    <row r="46" spans="1:7" ht="21" x14ac:dyDescent="0.4">
      <c r="A46" s="112"/>
      <c r="B46" s="96"/>
      <c r="C46" s="96"/>
      <c r="D46" s="96"/>
      <c r="E46" s="90"/>
      <c r="F46" s="96"/>
      <c r="G46" s="96"/>
    </row>
    <row r="47" spans="1:7" ht="22.5" x14ac:dyDescent="0.45">
      <c r="A47" s="326" t="s">
        <v>36</v>
      </c>
      <c r="B47" s="124"/>
      <c r="C47" s="125"/>
      <c r="D47" s="126">
        <f>SUM(D44,D26)</f>
        <v>34</v>
      </c>
      <c r="E47" s="90"/>
      <c r="F47" s="96"/>
      <c r="G47" s="96"/>
    </row>
    <row r="48" spans="1:7" ht="22.5" x14ac:dyDescent="0.45">
      <c r="A48" s="326" t="s">
        <v>166</v>
      </c>
      <c r="B48" s="124"/>
      <c r="C48" s="125"/>
      <c r="D48" s="127">
        <f>D47/(COUNT(B30:C37,B21:C25,B39:C43)*2)</f>
        <v>0.94444444444444442</v>
      </c>
      <c r="E48" s="90"/>
      <c r="F48" s="96"/>
      <c r="G48" s="96"/>
    </row>
    <row r="49" spans="1:7" ht="21" x14ac:dyDescent="0.3">
      <c r="A49" s="398"/>
      <c r="B49" s="398"/>
      <c r="C49" s="398"/>
      <c r="D49" s="398"/>
      <c r="E49" s="398"/>
      <c r="F49" s="398"/>
      <c r="G49" s="398"/>
    </row>
    <row r="50" spans="1:7" ht="22.5" x14ac:dyDescent="0.45">
      <c r="A50" s="244" t="s">
        <v>107</v>
      </c>
      <c r="B50" s="244"/>
      <c r="C50" s="244"/>
      <c r="D50" s="244"/>
      <c r="E50" s="244"/>
      <c r="F50" s="244"/>
      <c r="G50" s="96"/>
    </row>
    <row r="51" spans="1:7" ht="21" x14ac:dyDescent="0.4">
      <c r="A51" s="129">
        <f>B11</f>
        <v>43705</v>
      </c>
      <c r="B51" s="96"/>
      <c r="C51" s="96"/>
      <c r="D51" s="96"/>
      <c r="E51" s="90"/>
      <c r="F51" s="96"/>
      <c r="G51" s="96"/>
    </row>
    <row r="52" spans="1:7" ht="21" x14ac:dyDescent="0.4">
      <c r="A52" s="399" t="s">
        <v>28</v>
      </c>
      <c r="B52" s="400" t="s">
        <v>29</v>
      </c>
      <c r="C52" s="400"/>
      <c r="D52" s="400" t="s">
        <v>42</v>
      </c>
      <c r="E52" s="401" t="s">
        <v>264</v>
      </c>
      <c r="F52" s="401" t="s">
        <v>295</v>
      </c>
      <c r="G52" s="96"/>
    </row>
    <row r="53" spans="1:7" ht="21" x14ac:dyDescent="0.4">
      <c r="A53" s="399"/>
      <c r="B53" s="100" t="s">
        <v>32</v>
      </c>
      <c r="C53" s="100" t="s">
        <v>31</v>
      </c>
      <c r="D53" s="400"/>
      <c r="E53" s="401"/>
      <c r="F53" s="401"/>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10"/>
      <c r="B64" s="411"/>
      <c r="C64" s="411"/>
      <c r="D64" s="411"/>
      <c r="E64" s="411"/>
      <c r="F64" s="411"/>
      <c r="G64" s="411"/>
    </row>
    <row r="65" spans="1:7" ht="43.5" customHeight="1" x14ac:dyDescent="0.4">
      <c r="A65" s="406" t="s">
        <v>341</v>
      </c>
      <c r="B65" s="406"/>
      <c r="C65" s="406"/>
      <c r="D65" s="406"/>
      <c r="E65" s="406"/>
      <c r="F65" s="406"/>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12"/>
      <c r="B83" s="412"/>
      <c r="C83" s="412"/>
      <c r="D83" s="412"/>
      <c r="E83" s="412"/>
      <c r="F83" s="412"/>
      <c r="G83" s="412"/>
    </row>
    <row r="84" spans="1:7" ht="45" customHeight="1" x14ac:dyDescent="0.45">
      <c r="A84" s="413" t="s">
        <v>342</v>
      </c>
      <c r="B84" s="413"/>
      <c r="C84" s="413"/>
      <c r="D84" s="413"/>
      <c r="E84" s="413"/>
      <c r="F84" s="413"/>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03"/>
      <c r="B101" s="404"/>
      <c r="C101" s="404"/>
      <c r="D101" s="404"/>
      <c r="E101" s="404"/>
      <c r="F101" s="405"/>
      <c r="G101" s="96"/>
    </row>
    <row r="102" spans="1:7" ht="46.5" customHeight="1" x14ac:dyDescent="0.4">
      <c r="A102" s="406" t="s">
        <v>343</v>
      </c>
      <c r="B102" s="406"/>
      <c r="C102" s="406"/>
      <c r="D102" s="406"/>
      <c r="E102" s="406"/>
      <c r="F102" s="406"/>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03"/>
      <c r="B109" s="404"/>
      <c r="C109" s="404"/>
      <c r="D109" s="404"/>
      <c r="E109" s="404"/>
      <c r="F109" s="405"/>
      <c r="G109" s="96"/>
    </row>
    <row r="110" spans="1:7" ht="39.75" customHeight="1" x14ac:dyDescent="0.4">
      <c r="A110" s="406" t="s">
        <v>375</v>
      </c>
      <c r="B110" s="406"/>
      <c r="C110" s="406"/>
      <c r="D110" s="406"/>
      <c r="E110" s="406"/>
      <c r="F110" s="406"/>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04"/>
      <c r="B118" s="404"/>
      <c r="C118" s="404"/>
      <c r="D118" s="404"/>
      <c r="E118" s="404"/>
      <c r="F118" s="404"/>
      <c r="G118" s="96"/>
    </row>
    <row r="119" spans="1:7" ht="22.5" x14ac:dyDescent="0.4">
      <c r="A119" s="406" t="s">
        <v>304</v>
      </c>
      <c r="B119" s="406"/>
      <c r="C119" s="406"/>
      <c r="D119" s="406"/>
      <c r="E119" s="406"/>
      <c r="F119" s="406"/>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2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07"/>
      <c r="B130" s="407"/>
      <c r="C130" s="407"/>
      <c r="D130" s="407"/>
      <c r="E130" s="407"/>
      <c r="F130" s="407"/>
      <c r="G130" s="96"/>
    </row>
    <row r="131" spans="1:16384" ht="22.5" customHeight="1" x14ac:dyDescent="0.4">
      <c r="A131" s="408" t="s">
        <v>404</v>
      </c>
      <c r="B131" s="408"/>
      <c r="C131" s="408"/>
      <c r="D131" s="408"/>
      <c r="E131" s="408"/>
      <c r="F131" s="408"/>
      <c r="G131" s="96"/>
    </row>
    <row r="132" spans="1:16384" ht="22.5" customHeight="1" x14ac:dyDescent="0.4">
      <c r="A132" s="409"/>
      <c r="B132" s="409"/>
      <c r="C132" s="409"/>
      <c r="D132" s="409"/>
      <c r="E132" s="409"/>
      <c r="F132" s="409"/>
      <c r="G132" s="96"/>
    </row>
    <row r="133" spans="1:16384" s="258" customFormat="1" ht="22.5" customHeight="1" x14ac:dyDescent="0.25">
      <c r="A133" s="399" t="s">
        <v>28</v>
      </c>
      <c r="B133" s="400" t="s">
        <v>29</v>
      </c>
      <c r="C133" s="400"/>
      <c r="D133" s="400" t="s">
        <v>42</v>
      </c>
      <c r="E133" s="401" t="s">
        <v>264</v>
      </c>
      <c r="F133" s="401" t="s">
        <v>295</v>
      </c>
    </row>
    <row r="134" spans="1:16384" s="258" customFormat="1" ht="22.5" customHeight="1" x14ac:dyDescent="0.25">
      <c r="A134" s="399"/>
      <c r="B134" s="100" t="s">
        <v>32</v>
      </c>
      <c r="C134" s="100" t="s">
        <v>31</v>
      </c>
      <c r="D134" s="400"/>
      <c r="E134" s="401"/>
      <c r="F134" s="401"/>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15" t="s">
        <v>441</v>
      </c>
      <c r="B137" s="415"/>
      <c r="C137" s="415"/>
      <c r="D137" s="415"/>
      <c r="E137" s="415"/>
      <c r="F137" s="415"/>
      <c r="G137" s="96"/>
    </row>
    <row r="138" spans="1:16384" ht="22.5" x14ac:dyDescent="0.45">
      <c r="A138" s="275" t="s">
        <v>50</v>
      </c>
      <c r="B138" s="104">
        <v>2</v>
      </c>
      <c r="C138" s="118" t="str">
        <f>IF(B138=0, -10, "0")</f>
        <v>0</v>
      </c>
      <c r="D138" s="314"/>
      <c r="E138" s="210"/>
      <c r="F138" s="105"/>
      <c r="G138" s="96"/>
    </row>
    <row r="139" spans="1:16384" ht="21" x14ac:dyDescent="0.4">
      <c r="A139" s="107" t="s">
        <v>327</v>
      </c>
      <c r="B139" s="364">
        <v>2</v>
      </c>
      <c r="C139" s="107"/>
      <c r="D139" s="107"/>
      <c r="E139" s="107"/>
      <c r="F139" s="209"/>
      <c r="G139" s="96"/>
    </row>
    <row r="140" spans="1:16384" ht="21" x14ac:dyDescent="0.4">
      <c r="A140" s="107" t="s">
        <v>328</v>
      </c>
      <c r="B140" s="364">
        <v>2</v>
      </c>
      <c r="C140" s="107"/>
      <c r="D140" s="107"/>
      <c r="E140" s="107"/>
      <c r="F140" s="209"/>
      <c r="G140" s="96"/>
    </row>
    <row r="141" spans="1:16384" ht="21" x14ac:dyDescent="0.4">
      <c r="A141" s="107" t="s">
        <v>357</v>
      </c>
      <c r="B141" s="364">
        <v>2</v>
      </c>
      <c r="C141" s="107"/>
      <c r="D141" s="107"/>
      <c r="E141" s="107"/>
      <c r="F141" s="209"/>
      <c r="G141" s="96"/>
    </row>
    <row r="142" spans="1:16384" ht="21" x14ac:dyDescent="0.4">
      <c r="A142" s="107" t="s">
        <v>325</v>
      </c>
      <c r="B142" s="36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414" t="s">
        <v>340</v>
      </c>
      <c r="B144" s="414"/>
      <c r="C144" s="414"/>
      <c r="D144" s="414"/>
      <c r="E144" s="414"/>
      <c r="F144" s="414"/>
      <c r="G144" s="96"/>
    </row>
    <row r="145" spans="1:7" ht="21" x14ac:dyDescent="0.4">
      <c r="A145" s="149" t="s">
        <v>327</v>
      </c>
      <c r="B145" s="252">
        <v>2</v>
      </c>
      <c r="C145" s="149"/>
      <c r="D145" s="149"/>
      <c r="E145" s="149"/>
      <c r="F145" s="209"/>
      <c r="G145" s="96"/>
    </row>
    <row r="146" spans="1:7" ht="21" x14ac:dyDescent="0.4">
      <c r="A146" s="107" t="s">
        <v>401</v>
      </c>
      <c r="B146" s="368">
        <v>2</v>
      </c>
      <c r="C146" s="107"/>
      <c r="D146" s="107"/>
      <c r="E146" s="107"/>
      <c r="F146" s="209"/>
      <c r="G146" s="96"/>
    </row>
    <row r="147" spans="1:7" ht="21" x14ac:dyDescent="0.4">
      <c r="A147" s="107" t="s">
        <v>389</v>
      </c>
      <c r="B147" s="368">
        <v>2</v>
      </c>
      <c r="C147" s="107"/>
      <c r="D147" s="107"/>
      <c r="E147" s="107"/>
      <c r="F147" s="209"/>
      <c r="G147" s="96"/>
    </row>
    <row r="148" spans="1:7" ht="21" x14ac:dyDescent="0.4">
      <c r="A148" s="224" t="s">
        <v>330</v>
      </c>
      <c r="B148" s="368">
        <v>2</v>
      </c>
      <c r="C148" s="118" t="str">
        <f>IF(B148=0, -10, "0")</f>
        <v>0</v>
      </c>
      <c r="D148" s="107"/>
      <c r="E148" s="107"/>
      <c r="F148" s="209"/>
      <c r="G148" s="96"/>
    </row>
    <row r="149" spans="1:7" ht="21" x14ac:dyDescent="0.4">
      <c r="A149" s="107" t="s">
        <v>364</v>
      </c>
      <c r="B149" s="368">
        <v>2</v>
      </c>
      <c r="C149" s="107"/>
      <c r="D149" s="107"/>
      <c r="E149" s="107"/>
      <c r="F149" s="209"/>
      <c r="G149" s="96"/>
    </row>
    <row r="150" spans="1:7" ht="42" x14ac:dyDescent="0.4">
      <c r="A150" s="233" t="s">
        <v>305</v>
      </c>
      <c r="B150" s="368">
        <v>2</v>
      </c>
      <c r="C150" s="140" t="str">
        <f>IF(B150=0, -5, "0")</f>
        <v>0</v>
      </c>
      <c r="D150" s="107"/>
      <c r="E150" s="107"/>
      <c r="F150" s="209"/>
      <c r="G150" s="96"/>
    </row>
    <row r="151" spans="1:7" ht="63" x14ac:dyDescent="0.4">
      <c r="A151" s="107" t="s">
        <v>331</v>
      </c>
      <c r="B151" s="368">
        <v>1</v>
      </c>
      <c r="C151" s="107"/>
      <c r="D151" s="107" t="s">
        <v>475</v>
      </c>
      <c r="E151" s="107" t="s">
        <v>476</v>
      </c>
      <c r="F151" s="209" t="s">
        <v>293</v>
      </c>
      <c r="G151" s="96"/>
    </row>
    <row r="152" spans="1:7" ht="21" x14ac:dyDescent="0.4">
      <c r="A152" s="224" t="s">
        <v>358</v>
      </c>
      <c r="B152" s="368">
        <v>2</v>
      </c>
      <c r="C152" s="118" t="str">
        <f>IF(B152=0, -10, "0")</f>
        <v>0</v>
      </c>
      <c r="D152" s="107"/>
      <c r="E152" s="107"/>
      <c r="F152" s="209"/>
      <c r="G152" s="96"/>
    </row>
    <row r="153" spans="1:7" ht="21" x14ac:dyDescent="0.4">
      <c r="A153" s="107" t="s">
        <v>116</v>
      </c>
      <c r="B153" s="368">
        <v>2</v>
      </c>
      <c r="C153" s="107"/>
      <c r="D153" s="107"/>
      <c r="E153" s="107"/>
      <c r="F153" s="209"/>
      <c r="G153" s="96"/>
    </row>
    <row r="154" spans="1:7" ht="42" x14ac:dyDescent="0.4">
      <c r="A154" s="107" t="s">
        <v>140</v>
      </c>
      <c r="B154" s="368">
        <v>1</v>
      </c>
      <c r="C154" s="107"/>
      <c r="D154" s="115" t="s">
        <v>473</v>
      </c>
      <c r="E154" s="371" t="s">
        <v>474</v>
      </c>
      <c r="F154" s="209" t="s">
        <v>292</v>
      </c>
      <c r="G154" s="96"/>
    </row>
    <row r="155" spans="1:7" ht="42" x14ac:dyDescent="0.4">
      <c r="A155" s="333" t="s">
        <v>344</v>
      </c>
      <c r="B155" s="368">
        <v>2</v>
      </c>
      <c r="C155" s="140" t="str">
        <f>IF(B155=0, -5, "0")</f>
        <v>0</v>
      </c>
      <c r="D155" s="107"/>
      <c r="E155" s="107"/>
      <c r="F155" s="209"/>
      <c r="G155" s="96"/>
    </row>
    <row r="156" spans="1:7" ht="21" x14ac:dyDescent="0.4">
      <c r="A156" s="333" t="s">
        <v>63</v>
      </c>
      <c r="B156" s="368">
        <v>2</v>
      </c>
      <c r="C156" s="140" t="str">
        <f>IF(B156=0, -5, "0")</f>
        <v>0</v>
      </c>
      <c r="D156" s="107"/>
      <c r="E156" s="107"/>
      <c r="F156" s="209"/>
      <c r="G156" s="96"/>
    </row>
    <row r="157" spans="1:7" ht="21" x14ac:dyDescent="0.4">
      <c r="A157" s="333" t="s">
        <v>324</v>
      </c>
      <c r="B157" s="368">
        <v>2</v>
      </c>
      <c r="C157" s="140" t="str">
        <f>IF(B157=0, -5, "0")</f>
        <v>0</v>
      </c>
      <c r="D157" s="107"/>
      <c r="E157" s="107"/>
      <c r="F157" s="209"/>
      <c r="G157" s="96"/>
    </row>
    <row r="158" spans="1:7" ht="21" x14ac:dyDescent="0.4">
      <c r="A158" s="103" t="s">
        <v>384</v>
      </c>
      <c r="B158" s="368">
        <v>2</v>
      </c>
      <c r="C158" s="166"/>
      <c r="D158" s="107"/>
      <c r="E158" s="107"/>
      <c r="F158" s="209"/>
      <c r="G158" s="96"/>
    </row>
    <row r="159" spans="1:7" ht="45" x14ac:dyDescent="0.4">
      <c r="A159" s="195" t="s">
        <v>420</v>
      </c>
      <c r="B159" s="368">
        <v>2</v>
      </c>
      <c r="C159" s="118" t="str">
        <f>IF(B159=0, -10, "0")</f>
        <v>0</v>
      </c>
      <c r="D159" s="107"/>
      <c r="E159" s="107"/>
      <c r="F159" s="209"/>
      <c r="G159" s="96"/>
    </row>
    <row r="160" spans="1:7" ht="42" x14ac:dyDescent="0.4">
      <c r="A160" s="139" t="s">
        <v>148</v>
      </c>
      <c r="B160" s="368">
        <v>2</v>
      </c>
      <c r="C160" s="107" t="str">
        <f>IF(B160=0, -5, "0")</f>
        <v>0</v>
      </c>
      <c r="D160" s="107"/>
      <c r="E160" s="107"/>
      <c r="F160" s="209"/>
      <c r="G160" s="96"/>
    </row>
    <row r="161" spans="1:7" ht="21" x14ac:dyDescent="0.4">
      <c r="A161" s="403"/>
      <c r="B161" s="404"/>
      <c r="C161" s="404"/>
      <c r="D161" s="404"/>
      <c r="E161" s="404"/>
      <c r="F161" s="404"/>
      <c r="G161" s="96"/>
    </row>
    <row r="162" spans="1:7" ht="32.25" customHeight="1" x14ac:dyDescent="0.4">
      <c r="A162" s="415" t="s">
        <v>442</v>
      </c>
      <c r="B162" s="415"/>
      <c r="C162" s="415"/>
      <c r="D162" s="415"/>
      <c r="E162" s="415"/>
      <c r="F162" s="415"/>
      <c r="G162" s="96"/>
    </row>
    <row r="163" spans="1:7" ht="63" x14ac:dyDescent="0.4">
      <c r="A163" s="312" t="s">
        <v>309</v>
      </c>
      <c r="B163" s="104">
        <v>2</v>
      </c>
      <c r="C163" s="118" t="str">
        <f>IF(B163=0, -10, "0")</f>
        <v>0</v>
      </c>
      <c r="D163" s="227"/>
      <c r="E163" s="227"/>
      <c r="F163" s="209"/>
      <c r="G163" s="96"/>
    </row>
    <row r="164" spans="1:7" ht="21" x14ac:dyDescent="0.4">
      <c r="A164" s="107" t="s">
        <v>333</v>
      </c>
      <c r="B164" s="364">
        <v>2</v>
      </c>
      <c r="C164" s="107"/>
      <c r="D164" s="107"/>
      <c r="E164" s="106"/>
      <c r="F164" s="209"/>
      <c r="G164" s="96"/>
    </row>
    <row r="165" spans="1:7" ht="22.5" x14ac:dyDescent="0.4">
      <c r="A165" s="334" t="s">
        <v>381</v>
      </c>
      <c r="B165" s="364">
        <v>2</v>
      </c>
      <c r="C165" s="118" t="str">
        <f>IF(B165=0, -10, "0")</f>
        <v>0</v>
      </c>
      <c r="D165" s="107"/>
      <c r="E165" s="106"/>
      <c r="F165" s="209"/>
      <c r="G165" s="96"/>
    </row>
    <row r="166" spans="1:7" ht="21" x14ac:dyDescent="0.4">
      <c r="A166" s="107" t="s">
        <v>334</v>
      </c>
      <c r="B166" s="364">
        <v>2</v>
      </c>
      <c r="C166" s="107"/>
      <c r="D166" s="107"/>
      <c r="E166" s="106"/>
      <c r="F166" s="209"/>
      <c r="G166" s="96"/>
    </row>
    <row r="167" spans="1:7" ht="21" x14ac:dyDescent="0.4">
      <c r="A167" s="234" t="s">
        <v>365</v>
      </c>
      <c r="B167" s="364">
        <v>2</v>
      </c>
      <c r="C167" s="118" t="str">
        <f>IF(B167=0, -10, "0")</f>
        <v>0</v>
      </c>
      <c r="D167" s="107"/>
      <c r="E167" s="106"/>
      <c r="F167" s="209"/>
      <c r="G167" s="96"/>
    </row>
    <row r="168" spans="1:7" ht="21" x14ac:dyDescent="0.4">
      <c r="A168" s="107" t="s">
        <v>390</v>
      </c>
      <c r="B168" s="364">
        <v>2</v>
      </c>
      <c r="C168" s="107"/>
      <c r="D168" s="107"/>
      <c r="E168" s="106"/>
      <c r="F168" s="209"/>
      <c r="G168" s="96"/>
    </row>
    <row r="169" spans="1:7" ht="21" x14ac:dyDescent="0.4">
      <c r="A169" s="107" t="s">
        <v>336</v>
      </c>
      <c r="B169" s="364">
        <v>2</v>
      </c>
      <c r="C169" s="107"/>
      <c r="D169" s="107"/>
      <c r="E169" s="106"/>
      <c r="F169" s="209"/>
      <c r="G169" s="96"/>
    </row>
    <row r="170" spans="1:7" ht="21" x14ac:dyDescent="0.4">
      <c r="A170" s="107" t="s">
        <v>337</v>
      </c>
      <c r="B170" s="364">
        <v>2</v>
      </c>
      <c r="C170" s="107"/>
      <c r="D170" s="107"/>
      <c r="E170" s="106"/>
      <c r="F170" s="209"/>
      <c r="G170" s="96"/>
    </row>
    <row r="171" spans="1:7" ht="21" x14ac:dyDescent="0.4">
      <c r="A171" s="161" t="s">
        <v>391</v>
      </c>
      <c r="B171" s="364">
        <v>2</v>
      </c>
      <c r="C171" s="107"/>
      <c r="D171" s="107"/>
      <c r="E171" s="106"/>
      <c r="F171" s="209"/>
      <c r="G171" s="96"/>
    </row>
    <row r="172" spans="1:7" ht="21" x14ac:dyDescent="0.4">
      <c r="A172" s="416"/>
      <c r="B172" s="417"/>
      <c r="C172" s="417"/>
      <c r="D172" s="417"/>
      <c r="E172" s="417"/>
      <c r="F172" s="417"/>
      <c r="G172" s="96"/>
    </row>
    <row r="173" spans="1:7" ht="32.25" customHeight="1" x14ac:dyDescent="0.4">
      <c r="A173" s="415" t="s">
        <v>304</v>
      </c>
      <c r="B173" s="415"/>
      <c r="C173" s="415"/>
      <c r="D173" s="415"/>
      <c r="E173" s="415"/>
      <c r="F173" s="415"/>
      <c r="G173" s="96"/>
    </row>
    <row r="174" spans="1:7" ht="21" x14ac:dyDescent="0.4">
      <c r="A174" s="103" t="s">
        <v>338</v>
      </c>
      <c r="B174" s="104">
        <v>2</v>
      </c>
      <c r="C174" s="103"/>
      <c r="D174" s="103"/>
      <c r="E174" s="103"/>
      <c r="F174" s="209"/>
      <c r="G174" s="96"/>
    </row>
    <row r="175" spans="1:7" ht="21" x14ac:dyDescent="0.4">
      <c r="A175" s="107" t="s">
        <v>356</v>
      </c>
      <c r="B175" s="364">
        <v>2</v>
      </c>
      <c r="C175" s="107"/>
      <c r="D175" s="107"/>
      <c r="E175" s="107"/>
      <c r="F175" s="209"/>
      <c r="G175" s="96"/>
    </row>
    <row r="176" spans="1:7" ht="21" x14ac:dyDescent="0.4">
      <c r="A176" s="107" t="s">
        <v>321</v>
      </c>
      <c r="B176" s="364" t="s">
        <v>30</v>
      </c>
      <c r="C176" s="107"/>
      <c r="D176" s="107"/>
      <c r="E176" s="107"/>
      <c r="F176" s="209"/>
      <c r="G176" s="96"/>
    </row>
    <row r="177" spans="1:7" ht="21" x14ac:dyDescent="0.4">
      <c r="A177" s="139" t="s">
        <v>326</v>
      </c>
      <c r="B177" s="364">
        <v>2</v>
      </c>
      <c r="C177" s="107" t="str">
        <f>IF(B177=0, -5, "0")</f>
        <v>0</v>
      </c>
      <c r="D177" s="107"/>
      <c r="E177" s="107"/>
      <c r="F177" s="209"/>
      <c r="G177" s="96"/>
    </row>
    <row r="178" spans="1:7" ht="21" x14ac:dyDescent="0.4">
      <c r="A178" s="107" t="s">
        <v>377</v>
      </c>
      <c r="B178" s="364">
        <v>2</v>
      </c>
      <c r="C178" s="107"/>
      <c r="D178" s="107"/>
      <c r="E178" s="107"/>
      <c r="F178" s="209"/>
      <c r="G178" s="96"/>
    </row>
    <row r="179" spans="1:7" ht="21" x14ac:dyDescent="0.4">
      <c r="A179" s="107" t="s">
        <v>417</v>
      </c>
      <c r="B179" s="364">
        <v>2</v>
      </c>
      <c r="C179" s="107"/>
      <c r="D179" s="107"/>
      <c r="E179" s="107"/>
      <c r="F179" s="209"/>
      <c r="G179" s="96"/>
    </row>
    <row r="180" spans="1:7" ht="21" x14ac:dyDescent="0.4">
      <c r="A180" s="107" t="s">
        <v>388</v>
      </c>
      <c r="B180" s="364">
        <v>2</v>
      </c>
      <c r="C180" s="107"/>
      <c r="D180" s="107"/>
      <c r="E180" s="107"/>
      <c r="F180" s="209"/>
      <c r="G180" s="96"/>
    </row>
    <row r="181" spans="1:7" ht="80.25" customHeight="1" x14ac:dyDescent="0.4">
      <c r="A181" s="107" t="s">
        <v>402</v>
      </c>
      <c r="B181" s="104">
        <f>IF(D181=1, 2, IF(AND(D181&lt;1,D181&gt;0), 1, IF(D181=0,"0","NA")))</f>
        <v>2</v>
      </c>
      <c r="C181" s="103"/>
      <c r="D181" s="319">
        <v>1</v>
      </c>
      <c r="E181" s="353"/>
      <c r="F181" s="353"/>
      <c r="G181" s="96"/>
    </row>
    <row r="182" spans="1:7" ht="22.5" x14ac:dyDescent="0.4">
      <c r="A182" s="231" t="s">
        <v>418</v>
      </c>
      <c r="B182" s="418"/>
      <c r="C182" s="419"/>
      <c r="D182" s="243">
        <f>SUM(B145:C160,B174:C181,B163:C171,B138:C142)</f>
        <v>72</v>
      </c>
      <c r="E182" s="90"/>
      <c r="F182" s="96"/>
      <c r="G182" s="96"/>
    </row>
    <row r="183" spans="1:7" ht="22.5" x14ac:dyDescent="0.4">
      <c r="A183" s="231" t="s">
        <v>419</v>
      </c>
      <c r="B183" s="219"/>
      <c r="C183" s="220"/>
      <c r="D183" s="221">
        <f>D182/(COUNT(B138:C142,B145:C160,B163:C171,B174:C181)*2)</f>
        <v>0.97297297297297303</v>
      </c>
      <c r="E183" s="90"/>
      <c r="F183" s="96"/>
      <c r="G183" s="96"/>
    </row>
    <row r="184" spans="1:7" ht="21" x14ac:dyDescent="0.4">
      <c r="A184" s="426"/>
      <c r="B184" s="426"/>
      <c r="C184" s="426"/>
      <c r="D184" s="426"/>
      <c r="E184" s="426"/>
      <c r="F184" s="426"/>
      <c r="G184" s="96"/>
    </row>
    <row r="185" spans="1:7" ht="22.5" x14ac:dyDescent="0.45">
      <c r="A185" s="97" t="s">
        <v>100</v>
      </c>
      <c r="B185" s="97"/>
      <c r="C185" s="97"/>
      <c r="D185" s="97"/>
      <c r="E185" s="97"/>
      <c r="F185" s="97"/>
      <c r="G185" s="96"/>
    </row>
    <row r="186" spans="1:7" ht="21" x14ac:dyDescent="0.4">
      <c r="A186" s="129">
        <f>B11</f>
        <v>43705</v>
      </c>
      <c r="B186" s="96"/>
      <c r="C186" s="96"/>
      <c r="D186" s="96"/>
      <c r="E186" s="90"/>
      <c r="F186" s="96"/>
      <c r="G186" s="96"/>
    </row>
    <row r="187" spans="1:7" ht="21" x14ac:dyDescent="0.4">
      <c r="A187" s="399" t="s">
        <v>28</v>
      </c>
      <c r="B187" s="400" t="s">
        <v>29</v>
      </c>
      <c r="C187" s="400"/>
      <c r="D187" s="400" t="s">
        <v>42</v>
      </c>
      <c r="E187" s="401" t="s">
        <v>264</v>
      </c>
      <c r="F187" s="401" t="s">
        <v>295</v>
      </c>
      <c r="G187" s="96"/>
    </row>
    <row r="188" spans="1:7" ht="21" x14ac:dyDescent="0.4">
      <c r="A188" s="399"/>
      <c r="B188" s="100" t="s">
        <v>32</v>
      </c>
      <c r="C188" s="100" t="s">
        <v>31</v>
      </c>
      <c r="D188" s="400"/>
      <c r="E188" s="401"/>
      <c r="F188" s="401"/>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105" x14ac:dyDescent="0.4">
      <c r="A191" s="130" t="s">
        <v>49</v>
      </c>
      <c r="B191" s="104">
        <v>1</v>
      </c>
      <c r="C191" s="104"/>
      <c r="D191" s="105" t="s">
        <v>481</v>
      </c>
      <c r="E191" s="105" t="s">
        <v>482</v>
      </c>
      <c r="F191" s="105" t="s">
        <v>292</v>
      </c>
      <c r="G191" s="96"/>
    </row>
    <row r="192" spans="1:7" ht="21" x14ac:dyDescent="0.4">
      <c r="A192" s="130" t="s">
        <v>211</v>
      </c>
      <c r="B192" s="364">
        <v>2</v>
      </c>
      <c r="C192" s="104"/>
      <c r="D192" s="105"/>
      <c r="E192" s="106"/>
      <c r="F192" s="105"/>
      <c r="G192" s="96"/>
    </row>
    <row r="193" spans="1:7" ht="21" x14ac:dyDescent="0.4">
      <c r="A193" s="130" t="s">
        <v>78</v>
      </c>
      <c r="B193" s="364">
        <v>2</v>
      </c>
      <c r="C193" s="104"/>
      <c r="D193" s="105"/>
      <c r="E193" s="106"/>
      <c r="F193" s="105"/>
      <c r="G193" s="96"/>
    </row>
    <row r="194" spans="1:7" ht="22.5" x14ac:dyDescent="0.4">
      <c r="A194" s="130" t="s">
        <v>325</v>
      </c>
      <c r="B194" s="364">
        <v>2</v>
      </c>
      <c r="C194" s="104"/>
      <c r="D194" s="120"/>
      <c r="E194" s="106"/>
      <c r="F194" s="105"/>
      <c r="G194" s="96"/>
    </row>
    <row r="195" spans="1:7" ht="22.5" x14ac:dyDescent="0.4">
      <c r="A195" s="335" t="s">
        <v>366</v>
      </c>
      <c r="B195" s="364">
        <v>2</v>
      </c>
      <c r="C195" s="140" t="str">
        <f>IF(B195=0, -5, "0")</f>
        <v>0</v>
      </c>
      <c r="D195" s="120"/>
      <c r="E195" s="106"/>
      <c r="F195" s="105"/>
      <c r="G195" s="96"/>
    </row>
    <row r="196" spans="1:7" ht="21" x14ac:dyDescent="0.4">
      <c r="A196" s="130" t="s">
        <v>133</v>
      </c>
      <c r="B196" s="364">
        <v>2</v>
      </c>
      <c r="C196" s="104"/>
      <c r="D196" s="119"/>
      <c r="E196" s="106"/>
      <c r="F196" s="105"/>
      <c r="G196" s="96"/>
    </row>
    <row r="197" spans="1:7" ht="22.5" x14ac:dyDescent="0.45">
      <c r="A197" s="184" t="s">
        <v>50</v>
      </c>
      <c r="B197" s="364">
        <v>2</v>
      </c>
      <c r="C197" s="118" t="str">
        <f>IF(B197=0, -10, "0")</f>
        <v>0</v>
      </c>
      <c r="D197" s="105"/>
      <c r="E197" s="106"/>
      <c r="F197" s="105"/>
      <c r="G197" s="96"/>
    </row>
    <row r="198" spans="1:7" ht="21" x14ac:dyDescent="0.4">
      <c r="A198" s="130" t="s">
        <v>102</v>
      </c>
      <c r="B198" s="364">
        <v>2</v>
      </c>
      <c r="C198" s="136"/>
      <c r="D198" s="105"/>
      <c r="E198" s="106"/>
      <c r="F198" s="105"/>
      <c r="G198" s="96"/>
    </row>
    <row r="199" spans="1:7" ht="21" x14ac:dyDescent="0.4">
      <c r="A199" s="420" t="s">
        <v>34</v>
      </c>
      <c r="B199" s="421"/>
      <c r="C199" s="422"/>
      <c r="D199" s="108">
        <f>SUM(B191:C198)</f>
        <v>15</v>
      </c>
      <c r="E199" s="90"/>
      <c r="F199" s="96"/>
      <c r="G199" s="96"/>
    </row>
    <row r="200" spans="1:7" ht="21" x14ac:dyDescent="0.4">
      <c r="A200" s="108" t="s">
        <v>33</v>
      </c>
      <c r="B200" s="109"/>
      <c r="C200" s="110"/>
      <c r="D200" s="111">
        <f>D199/(COUNT(B191:C198)*2)</f>
        <v>0.9375</v>
      </c>
      <c r="E200" s="90"/>
      <c r="F200" s="96"/>
      <c r="G200" s="96"/>
    </row>
    <row r="201" spans="1:7" ht="21" x14ac:dyDescent="0.4">
      <c r="A201" s="398"/>
      <c r="B201" s="398"/>
      <c r="C201" s="398"/>
      <c r="D201" s="398"/>
      <c r="E201" s="398"/>
      <c r="F201" s="398"/>
      <c r="G201" s="96"/>
    </row>
    <row r="202" spans="1:7" ht="22.5" x14ac:dyDescent="0.4">
      <c r="A202" s="113" t="s">
        <v>104</v>
      </c>
      <c r="B202" s="155"/>
      <c r="C202" s="114"/>
      <c r="D202" s="114"/>
      <c r="E202" s="114"/>
      <c r="F202" s="114"/>
      <c r="G202" s="96"/>
    </row>
    <row r="203" spans="1:7" ht="21" x14ac:dyDescent="0.4">
      <c r="A203" s="103" t="s">
        <v>208</v>
      </c>
      <c r="B203" s="104">
        <v>2</v>
      </c>
      <c r="C203" s="104"/>
      <c r="D203" s="141"/>
      <c r="E203" s="141"/>
      <c r="F203" s="105"/>
      <c r="G203" s="96"/>
    </row>
    <row r="204" spans="1:7" ht="21" x14ac:dyDescent="0.4">
      <c r="A204" s="103" t="s">
        <v>57</v>
      </c>
      <c r="B204" s="364">
        <v>2</v>
      </c>
      <c r="C204" s="104"/>
      <c r="D204" s="141"/>
      <c r="E204" s="106"/>
      <c r="F204" s="105"/>
      <c r="G204" s="96"/>
    </row>
    <row r="205" spans="1:7" ht="21" x14ac:dyDescent="0.4">
      <c r="A205" s="103" t="s">
        <v>209</v>
      </c>
      <c r="B205" s="364">
        <v>2</v>
      </c>
      <c r="C205" s="104"/>
      <c r="D205" s="156"/>
      <c r="E205" s="106"/>
      <c r="F205" s="105"/>
      <c r="G205" s="96"/>
    </row>
    <row r="206" spans="1:7" ht="63" x14ac:dyDescent="0.4">
      <c r="A206" s="103" t="s">
        <v>53</v>
      </c>
      <c r="B206" s="364">
        <v>0</v>
      </c>
      <c r="C206" s="104"/>
      <c r="D206" s="157" t="s">
        <v>483</v>
      </c>
      <c r="E206" s="105" t="s">
        <v>484</v>
      </c>
      <c r="F206" s="105" t="s">
        <v>293</v>
      </c>
      <c r="G206" s="96"/>
    </row>
    <row r="207" spans="1:7" ht="45.75" customHeight="1" x14ac:dyDescent="0.4">
      <c r="A207" s="230" t="s">
        <v>420</v>
      </c>
      <c r="B207" s="364">
        <v>2</v>
      </c>
      <c r="C207" s="118" t="str">
        <f>IF(B207=0, -10, "0")</f>
        <v>0</v>
      </c>
      <c r="D207" s="157"/>
      <c r="E207" s="106"/>
      <c r="F207" s="105"/>
      <c r="G207" s="96"/>
    </row>
    <row r="208" spans="1:7" ht="21" x14ac:dyDescent="0.4">
      <c r="A208" s="103" t="s">
        <v>207</v>
      </c>
      <c r="B208" s="364">
        <v>2</v>
      </c>
      <c r="C208" s="104"/>
      <c r="D208" s="157"/>
      <c r="E208" s="106"/>
      <c r="F208" s="105"/>
      <c r="G208" s="96"/>
    </row>
    <row r="209" spans="1:7" ht="21" x14ac:dyDescent="0.4">
      <c r="A209" s="235" t="s">
        <v>330</v>
      </c>
      <c r="B209" s="364">
        <v>2</v>
      </c>
      <c r="C209" s="137"/>
      <c r="D209" s="157"/>
      <c r="E209" s="106"/>
      <c r="F209" s="105"/>
      <c r="G209" s="96"/>
    </row>
    <row r="210" spans="1:7" ht="21" x14ac:dyDescent="0.4">
      <c r="A210" s="236" t="s">
        <v>392</v>
      </c>
      <c r="B210" s="364">
        <v>2</v>
      </c>
      <c r="C210" s="137"/>
      <c r="D210" s="105"/>
      <c r="E210" s="106"/>
      <c r="F210" s="105"/>
      <c r="G210" s="96"/>
    </row>
    <row r="211" spans="1:7" ht="126" x14ac:dyDescent="0.4">
      <c r="A211" s="103" t="s">
        <v>140</v>
      </c>
      <c r="B211" s="364">
        <v>1</v>
      </c>
      <c r="C211" s="104"/>
      <c r="D211" s="115" t="s">
        <v>489</v>
      </c>
      <c r="E211" s="371" t="s">
        <v>490</v>
      </c>
      <c r="F211" s="105" t="s">
        <v>292</v>
      </c>
      <c r="G211" s="96"/>
    </row>
    <row r="212" spans="1:7" ht="21" x14ac:dyDescent="0.4">
      <c r="A212" s="158" t="s">
        <v>393</v>
      </c>
      <c r="B212" s="364">
        <v>2</v>
      </c>
      <c r="C212" s="159" t="str">
        <f>IF(B212=0, -5, "0")</f>
        <v>0</v>
      </c>
      <c r="D212" s="105"/>
      <c r="E212" s="105"/>
      <c r="F212" s="105"/>
      <c r="G212" s="96"/>
    </row>
    <row r="213" spans="1:7" ht="22.5" x14ac:dyDescent="0.4">
      <c r="A213" s="103" t="s">
        <v>199</v>
      </c>
      <c r="B213" s="364">
        <v>2</v>
      </c>
      <c r="C213" s="104"/>
      <c r="D213" s="120"/>
      <c r="E213" s="106"/>
      <c r="F213" s="105"/>
      <c r="G213" s="96"/>
    </row>
    <row r="214" spans="1:7" ht="42" x14ac:dyDescent="0.4">
      <c r="A214" s="139" t="s">
        <v>378</v>
      </c>
      <c r="B214" s="364">
        <v>2</v>
      </c>
      <c r="C214" s="159" t="str">
        <f>IF(B214=0, -5, "0")</f>
        <v>0</v>
      </c>
      <c r="D214" s="105"/>
      <c r="E214" s="105"/>
      <c r="F214" s="105"/>
      <c r="G214" s="96"/>
    </row>
    <row r="215" spans="1:7" ht="22.5" x14ac:dyDescent="0.45">
      <c r="A215" s="184" t="s">
        <v>132</v>
      </c>
      <c r="B215" s="364">
        <v>2</v>
      </c>
      <c r="C215" s="118" t="str">
        <f>IF(B215=0, -10, "0")</f>
        <v>0</v>
      </c>
      <c r="D215" s="145"/>
      <c r="E215" s="105"/>
      <c r="F215" s="105"/>
      <c r="G215" s="96"/>
    </row>
    <row r="216" spans="1:7" ht="40.5" customHeight="1" x14ac:dyDescent="0.45">
      <c r="A216" s="139" t="s">
        <v>344</v>
      </c>
      <c r="B216" s="364">
        <v>2</v>
      </c>
      <c r="C216" s="159" t="str">
        <f>IF(B216=0, -5, "0")</f>
        <v>0</v>
      </c>
      <c r="D216" s="105"/>
      <c r="E216" s="146"/>
      <c r="F216" s="105"/>
      <c r="G216" s="96"/>
    </row>
    <row r="217" spans="1:7" ht="18" customHeight="1" x14ac:dyDescent="0.45">
      <c r="A217" s="139" t="s">
        <v>63</v>
      </c>
      <c r="B217" s="364">
        <v>2</v>
      </c>
      <c r="C217" s="159" t="str">
        <f>IF(B217=0, -5, "0")</f>
        <v>0</v>
      </c>
      <c r="D217" s="105"/>
      <c r="E217" s="146"/>
      <c r="F217" s="105"/>
      <c r="G217" s="96"/>
    </row>
    <row r="218" spans="1:7" ht="21" x14ac:dyDescent="0.4">
      <c r="A218" s="139" t="s">
        <v>324</v>
      </c>
      <c r="B218" s="364">
        <v>2</v>
      </c>
      <c r="C218" s="159" t="str">
        <f>IF(B218=0, -5, "0")</f>
        <v>0</v>
      </c>
      <c r="D218" s="105"/>
      <c r="E218" s="106"/>
      <c r="F218" s="105"/>
      <c r="G218" s="96"/>
    </row>
    <row r="219" spans="1:7" ht="21" x14ac:dyDescent="0.4">
      <c r="A219" s="103" t="s">
        <v>384</v>
      </c>
      <c r="B219" s="364">
        <v>2</v>
      </c>
      <c r="C219" s="166"/>
      <c r="D219" s="105"/>
      <c r="E219" s="106"/>
      <c r="F219" s="105"/>
      <c r="G219" s="96"/>
    </row>
    <row r="220" spans="1:7" ht="40.5" customHeight="1" x14ac:dyDescent="0.4">
      <c r="A220" s="103" t="s">
        <v>148</v>
      </c>
      <c r="B220" s="364">
        <v>0</v>
      </c>
      <c r="C220" s="104"/>
      <c r="D220" s="105" t="s">
        <v>477</v>
      </c>
      <c r="E220" s="365" t="s">
        <v>478</v>
      </c>
      <c r="F220" s="105"/>
      <c r="G220" s="96"/>
    </row>
    <row r="221" spans="1:7" ht="21" x14ac:dyDescent="0.4">
      <c r="A221" s="161" t="s">
        <v>406</v>
      </c>
      <c r="B221" s="364">
        <v>2</v>
      </c>
      <c r="C221" s="104"/>
      <c r="D221" s="161"/>
      <c r="E221" s="105"/>
      <c r="F221" s="105"/>
      <c r="G221" s="96"/>
    </row>
    <row r="222" spans="1:7" ht="67.5" x14ac:dyDescent="0.4">
      <c r="A222" s="162" t="s">
        <v>309</v>
      </c>
      <c r="B222" s="364">
        <v>2</v>
      </c>
      <c r="C222" s="118" t="str">
        <f>IF(B222=0, -10, "0")</f>
        <v>0</v>
      </c>
      <c r="D222" s="105"/>
      <c r="E222" s="106"/>
      <c r="F222" s="105"/>
      <c r="G222" s="96"/>
    </row>
    <row r="223" spans="1:7" ht="21" x14ac:dyDescent="0.4">
      <c r="A223" s="420" t="s">
        <v>34</v>
      </c>
      <c r="B223" s="421"/>
      <c r="C223" s="422"/>
      <c r="D223" s="123">
        <f>SUM(B203:C222)</f>
        <v>35</v>
      </c>
      <c r="E223" s="90"/>
      <c r="F223" s="96"/>
      <c r="G223" s="96"/>
    </row>
    <row r="224" spans="1:7" ht="21" x14ac:dyDescent="0.4">
      <c r="A224" s="108" t="s">
        <v>33</v>
      </c>
      <c r="B224" s="109"/>
      <c r="C224" s="110"/>
      <c r="D224" s="111">
        <f>D223/(COUNT(B203:C222)*2)</f>
        <v>0.875</v>
      </c>
      <c r="E224" s="90"/>
      <c r="F224" s="96"/>
      <c r="G224" s="96"/>
    </row>
    <row r="225" spans="1:7" ht="21" x14ac:dyDescent="0.4">
      <c r="A225" s="398"/>
      <c r="B225" s="398"/>
      <c r="C225" s="398"/>
      <c r="D225" s="398"/>
      <c r="E225" s="398"/>
      <c r="F225" s="398"/>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364">
        <v>2</v>
      </c>
      <c r="C228" s="104"/>
      <c r="D228" s="141"/>
      <c r="E228" s="106"/>
      <c r="F228" s="105"/>
      <c r="G228" s="96"/>
    </row>
    <row r="229" spans="1:7" ht="22.5" x14ac:dyDescent="0.45">
      <c r="A229" s="134" t="s">
        <v>456</v>
      </c>
      <c r="B229" s="364">
        <v>2</v>
      </c>
      <c r="C229" s="118" t="str">
        <f>IF(B229=0, -10, "0")</f>
        <v>0</v>
      </c>
      <c r="D229" s="105"/>
      <c r="E229" s="105"/>
      <c r="F229" s="105"/>
      <c r="G229" s="96"/>
    </row>
    <row r="230" spans="1:7" ht="21" x14ac:dyDescent="0.4">
      <c r="A230" s="163" t="s">
        <v>116</v>
      </c>
      <c r="B230" s="364">
        <v>2</v>
      </c>
      <c r="C230" s="118"/>
      <c r="D230" s="164"/>
      <c r="E230" s="105"/>
      <c r="F230" s="105"/>
      <c r="G230" s="96"/>
    </row>
    <row r="231" spans="1:7" ht="22.5" x14ac:dyDescent="0.45">
      <c r="A231" s="336" t="s">
        <v>394</v>
      </c>
      <c r="B231" s="364">
        <v>2</v>
      </c>
      <c r="C231" s="118" t="str">
        <f>IF(B231=0, -10, "0")</f>
        <v>0</v>
      </c>
      <c r="D231" s="164"/>
      <c r="E231" s="105"/>
      <c r="F231" s="105"/>
      <c r="G231" s="96"/>
    </row>
    <row r="232" spans="1:7" ht="20.25" customHeight="1" x14ac:dyDescent="0.45">
      <c r="A232" s="423" t="s">
        <v>304</v>
      </c>
      <c r="B232" s="424"/>
      <c r="C232" s="424"/>
      <c r="D232" s="425"/>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364">
        <v>2</v>
      </c>
      <c r="C234" s="166"/>
      <c r="D234" s="105"/>
      <c r="E234" s="105"/>
      <c r="F234" s="105"/>
      <c r="G234" s="96"/>
    </row>
    <row r="235" spans="1:7" ht="21" x14ac:dyDescent="0.4">
      <c r="A235" s="107" t="s">
        <v>362</v>
      </c>
      <c r="B235" s="364">
        <v>2</v>
      </c>
      <c r="C235" s="166"/>
      <c r="D235" s="107"/>
      <c r="E235" s="105"/>
      <c r="F235" s="105"/>
      <c r="G235" s="96"/>
    </row>
    <row r="236" spans="1:7" ht="21" x14ac:dyDescent="0.4">
      <c r="A236" s="152" t="s">
        <v>363</v>
      </c>
      <c r="B236" s="364">
        <v>2</v>
      </c>
      <c r="C236" s="166"/>
      <c r="D236" s="105"/>
      <c r="E236" s="105"/>
      <c r="F236" s="105"/>
      <c r="G236" s="96"/>
    </row>
    <row r="237" spans="1:7" ht="21" x14ac:dyDescent="0.4">
      <c r="A237" s="139" t="s">
        <v>311</v>
      </c>
      <c r="B237" s="364">
        <v>2</v>
      </c>
      <c r="C237" s="118" t="str">
        <f>IF(B237=0, -5, "0")</f>
        <v>0</v>
      </c>
      <c r="D237" s="105"/>
      <c r="E237" s="365"/>
      <c r="F237" s="105"/>
      <c r="G237" s="96"/>
    </row>
    <row r="238" spans="1:7" ht="21" x14ac:dyDescent="0.4">
      <c r="A238" s="152" t="s">
        <v>321</v>
      </c>
      <c r="B238" s="364">
        <v>2</v>
      </c>
      <c r="C238" s="166"/>
      <c r="D238" s="105"/>
      <c r="E238" s="105"/>
      <c r="F238" s="105"/>
      <c r="G238" s="96"/>
    </row>
    <row r="239" spans="1:7" ht="21" x14ac:dyDescent="0.4">
      <c r="A239" s="107" t="s">
        <v>388</v>
      </c>
      <c r="B239" s="364">
        <v>2</v>
      </c>
      <c r="C239" s="166"/>
      <c r="D239" s="105"/>
      <c r="E239" s="105"/>
      <c r="F239" s="105"/>
      <c r="G239" s="96"/>
    </row>
    <row r="240" spans="1:7" ht="21" x14ac:dyDescent="0.4">
      <c r="A240" s="107" t="s">
        <v>402</v>
      </c>
      <c r="B240" s="104">
        <f>IF(D240=1, 2, IF(AND(D240&lt;1,D240&gt;0), 1, IF(D240=0,"0","NA")))</f>
        <v>2</v>
      </c>
      <c r="C240" s="137"/>
      <c r="D240" s="319">
        <v>1</v>
      </c>
      <c r="E240" s="353"/>
      <c r="F240" s="353"/>
      <c r="G240" s="96"/>
    </row>
    <row r="241" spans="1:7" ht="21" x14ac:dyDescent="0.4">
      <c r="A241" s="420" t="s">
        <v>34</v>
      </c>
      <c r="B241" s="421"/>
      <c r="C241" s="422"/>
      <c r="D241" s="108">
        <f>SUM(B227:C231,B233:C240)</f>
        <v>26</v>
      </c>
      <c r="E241" s="90"/>
      <c r="F241" s="96"/>
      <c r="G241" s="96"/>
    </row>
    <row r="242" spans="1:7" ht="21" x14ac:dyDescent="0.4">
      <c r="A242" s="108" t="s">
        <v>33</v>
      </c>
      <c r="B242" s="109"/>
      <c r="C242" s="110"/>
      <c r="D242" s="111">
        <f>D241/(COUNT(B227:C231,B233:C240)*2)</f>
        <v>1</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76</v>
      </c>
      <c r="E244" s="90"/>
      <c r="F244" s="96"/>
      <c r="G244" s="96"/>
    </row>
    <row r="245" spans="1:7" ht="22.5" x14ac:dyDescent="0.45">
      <c r="A245" s="326" t="s">
        <v>422</v>
      </c>
      <c r="B245" s="153"/>
      <c r="C245" s="154"/>
      <c r="D245" s="127">
        <f>D244/(COUNT(B227:C231,B191:C198,B203:C222,B233:C240)*2)</f>
        <v>0.92682926829268297</v>
      </c>
      <c r="E245" s="90"/>
      <c r="F245" s="96"/>
      <c r="G245" s="96"/>
    </row>
    <row r="246" spans="1:7" ht="21" x14ac:dyDescent="0.4">
      <c r="A246" s="398"/>
      <c r="B246" s="398"/>
      <c r="C246" s="398"/>
      <c r="D246" s="398"/>
      <c r="E246" s="398"/>
      <c r="F246" s="398"/>
      <c r="G246" s="96"/>
    </row>
    <row r="247" spans="1:7" ht="22.5" x14ac:dyDescent="0.45">
      <c r="A247" s="97" t="s">
        <v>101</v>
      </c>
      <c r="B247" s="97"/>
      <c r="C247" s="97"/>
      <c r="D247" s="97"/>
      <c r="E247" s="97"/>
      <c r="F247" s="97"/>
      <c r="G247" s="96"/>
    </row>
    <row r="248" spans="1:7" ht="21" x14ac:dyDescent="0.4">
      <c r="A248" s="129">
        <f>B11</f>
        <v>43705</v>
      </c>
      <c r="B248" s="96"/>
      <c r="C248" s="96"/>
      <c r="D248" s="96"/>
      <c r="E248" s="90"/>
      <c r="F248" s="96"/>
      <c r="G248" s="96"/>
    </row>
    <row r="249" spans="1:7" ht="21" x14ac:dyDescent="0.4">
      <c r="A249" s="399" t="s">
        <v>28</v>
      </c>
      <c r="B249" s="400" t="s">
        <v>29</v>
      </c>
      <c r="C249" s="400"/>
      <c r="D249" s="400" t="s">
        <v>42</v>
      </c>
      <c r="E249" s="401" t="s">
        <v>264</v>
      </c>
      <c r="F249" s="401" t="s">
        <v>295</v>
      </c>
      <c r="G249" s="96"/>
    </row>
    <row r="250" spans="1:7" ht="21" x14ac:dyDescent="0.4">
      <c r="A250" s="399"/>
      <c r="B250" s="100" t="s">
        <v>32</v>
      </c>
      <c r="C250" s="100" t="s">
        <v>31</v>
      </c>
      <c r="D250" s="400"/>
      <c r="E250" s="401"/>
      <c r="F250" s="401"/>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420" t="s">
        <v>34</v>
      </c>
      <c r="B261" s="421"/>
      <c r="C261" s="422"/>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42" x14ac:dyDescent="0.4">
      <c r="A266" s="103" t="s">
        <v>106</v>
      </c>
      <c r="B266" s="364">
        <v>1</v>
      </c>
      <c r="C266" s="104"/>
      <c r="D266" s="378" t="s">
        <v>494</v>
      </c>
      <c r="E266" s="377" t="s">
        <v>493</v>
      </c>
      <c r="F266" s="105" t="s">
        <v>293</v>
      </c>
      <c r="G266" s="96"/>
    </row>
    <row r="267" spans="1:7" ht="21" x14ac:dyDescent="0.4">
      <c r="A267" s="103" t="s">
        <v>53</v>
      </c>
      <c r="B267" s="36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63" x14ac:dyDescent="0.4">
      <c r="A272" s="230" t="s">
        <v>420</v>
      </c>
      <c r="B272" s="104">
        <v>0</v>
      </c>
      <c r="C272" s="118">
        <f>IF(B272=0, -10, "0")</f>
        <v>-10</v>
      </c>
      <c r="D272" s="157" t="s">
        <v>491</v>
      </c>
      <c r="E272" s="105" t="s">
        <v>492</v>
      </c>
      <c r="F272" s="105" t="s">
        <v>293</v>
      </c>
      <c r="G272" s="96"/>
    </row>
    <row r="273" spans="1:7" ht="21" x14ac:dyDescent="0.4">
      <c r="A273" s="168" t="s">
        <v>379</v>
      </c>
      <c r="B273" s="104">
        <v>2</v>
      </c>
      <c r="C273" s="140" t="str">
        <f>IF(B273=0, -5, "0")</f>
        <v>0</v>
      </c>
      <c r="D273" s="157"/>
      <c r="E273" s="105"/>
      <c r="F273" s="105"/>
      <c r="G273" s="96"/>
    </row>
    <row r="274" spans="1:7" ht="21" x14ac:dyDescent="0.4">
      <c r="A274" s="103" t="s">
        <v>116</v>
      </c>
      <c r="B274" s="364">
        <v>2</v>
      </c>
      <c r="C274" s="104"/>
      <c r="D274" s="367"/>
      <c r="E274" s="367"/>
      <c r="F274" s="105"/>
      <c r="G274" s="96"/>
    </row>
    <row r="275" spans="1:7" ht="43.5" customHeight="1" x14ac:dyDescent="0.4">
      <c r="A275" s="168" t="s">
        <v>359</v>
      </c>
      <c r="B275" s="364">
        <v>2</v>
      </c>
      <c r="C275" s="140" t="str">
        <f>IF(B275=0, -10, "0")</f>
        <v>0</v>
      </c>
      <c r="D275" s="211"/>
      <c r="E275" s="106"/>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126" x14ac:dyDescent="0.4">
      <c r="A278" s="103" t="s">
        <v>140</v>
      </c>
      <c r="B278" s="104">
        <v>1</v>
      </c>
      <c r="C278" s="104"/>
      <c r="D278" s="115" t="s">
        <v>496</v>
      </c>
      <c r="E278" s="371" t="s">
        <v>490</v>
      </c>
      <c r="F278" s="105" t="s">
        <v>293</v>
      </c>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42" x14ac:dyDescent="0.4">
      <c r="A282" s="103" t="s">
        <v>384</v>
      </c>
      <c r="B282" s="104">
        <v>1</v>
      </c>
      <c r="C282" s="166"/>
      <c r="D282" s="105" t="s">
        <v>498</v>
      </c>
      <c r="E282" s="376" t="s">
        <v>499</v>
      </c>
      <c r="F282" s="105" t="s">
        <v>292</v>
      </c>
      <c r="G282" s="96"/>
    </row>
    <row r="283" spans="1:7" ht="39" customHeight="1" x14ac:dyDescent="0.4">
      <c r="A283" s="103" t="s">
        <v>148</v>
      </c>
      <c r="B283" s="104">
        <v>0</v>
      </c>
      <c r="C283" s="104"/>
      <c r="D283" s="376" t="s">
        <v>477</v>
      </c>
      <c r="E283" s="377" t="s">
        <v>478</v>
      </c>
      <c r="F283" s="105" t="s">
        <v>293</v>
      </c>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427"/>
      <c r="B286" s="427"/>
      <c r="C286" s="427"/>
      <c r="D286" s="427"/>
      <c r="E286" s="427"/>
      <c r="F286" s="427"/>
      <c r="G286" s="96"/>
    </row>
    <row r="287" spans="1:7" ht="31.5" customHeight="1" x14ac:dyDescent="0.4">
      <c r="A287" s="428" t="s">
        <v>304</v>
      </c>
      <c r="B287" s="428"/>
      <c r="C287" s="428"/>
      <c r="D287" s="428"/>
      <c r="E287" s="428"/>
      <c r="F287" s="428"/>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362</v>
      </c>
      <c r="B290" s="364">
        <v>2</v>
      </c>
      <c r="C290" s="104"/>
      <c r="D290" s="107"/>
      <c r="E290" s="106"/>
      <c r="F290" s="105"/>
      <c r="G290" s="96"/>
    </row>
    <row r="291" spans="1:7" ht="2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21" x14ac:dyDescent="0.4">
      <c r="A295" s="103" t="s">
        <v>402</v>
      </c>
      <c r="B295" s="104">
        <f>IF(D295=1, 2, IF(AND(D295&lt;1,D295&gt;0), 1, IF(D295=0,"0","NA")))</f>
        <v>1</v>
      </c>
      <c r="C295" s="104"/>
      <c r="D295" s="319">
        <v>0.83330000000000004</v>
      </c>
      <c r="E295" s="353"/>
      <c r="F295" s="353"/>
      <c r="G295" s="96"/>
    </row>
    <row r="296" spans="1:7" ht="21" x14ac:dyDescent="0.4">
      <c r="A296" s="123" t="s">
        <v>34</v>
      </c>
      <c r="B296" s="123"/>
      <c r="C296" s="123"/>
      <c r="D296" s="123">
        <f>SUM(B265:C285,B288:C295)</f>
        <v>38</v>
      </c>
      <c r="E296" s="90"/>
      <c r="F296" s="96"/>
      <c r="G296" s="96"/>
    </row>
    <row r="297" spans="1:7" ht="21" x14ac:dyDescent="0.4">
      <c r="A297" s="108" t="s">
        <v>33</v>
      </c>
      <c r="B297" s="109"/>
      <c r="C297" s="110"/>
      <c r="D297" s="111">
        <f>D296/(COUNT(B265:C285,B288:C295)*2)</f>
        <v>0.65517241379310343</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54</v>
      </c>
      <c r="E299" s="90"/>
      <c r="F299" s="96"/>
      <c r="G299" s="96"/>
    </row>
    <row r="300" spans="1:7" ht="22.5" x14ac:dyDescent="0.45">
      <c r="A300" s="326" t="s">
        <v>424</v>
      </c>
      <c r="B300" s="153"/>
      <c r="C300" s="154"/>
      <c r="D300" s="127">
        <f>D299/(COUNT(B253:C260,B265:C285,B288:C295)*2)</f>
        <v>0.72972972972972971</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43705</v>
      </c>
      <c r="B303" s="96"/>
      <c r="C303" s="96"/>
      <c r="D303" s="96"/>
      <c r="E303" s="90"/>
      <c r="F303" s="96"/>
      <c r="G303" s="96"/>
    </row>
    <row r="304" spans="1:7" ht="21" x14ac:dyDescent="0.4">
      <c r="A304" s="399" t="s">
        <v>28</v>
      </c>
      <c r="B304" s="400" t="s">
        <v>29</v>
      </c>
      <c r="C304" s="400"/>
      <c r="D304" s="400" t="s">
        <v>42</v>
      </c>
      <c r="E304" s="401" t="s">
        <v>264</v>
      </c>
      <c r="F304" s="401" t="s">
        <v>295</v>
      </c>
      <c r="G304" s="96"/>
    </row>
    <row r="305" spans="1:7" ht="21" x14ac:dyDescent="0.4">
      <c r="A305" s="399"/>
      <c r="B305" s="100" t="s">
        <v>32</v>
      </c>
      <c r="C305" s="100" t="s">
        <v>31</v>
      </c>
      <c r="D305" s="400"/>
      <c r="E305" s="401"/>
      <c r="F305" s="401"/>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105" x14ac:dyDescent="0.4">
      <c r="A315" s="169" t="s">
        <v>112</v>
      </c>
      <c r="B315" s="104">
        <v>0</v>
      </c>
      <c r="C315" s="104"/>
      <c r="D315" s="105" t="s">
        <v>504</v>
      </c>
      <c r="E315" s="365" t="s">
        <v>505</v>
      </c>
      <c r="F315" s="105" t="s">
        <v>292</v>
      </c>
      <c r="G315" s="96"/>
    </row>
    <row r="316" spans="1:7" ht="21" x14ac:dyDescent="0.4">
      <c r="A316" s="108" t="s">
        <v>34</v>
      </c>
      <c r="B316" s="108"/>
      <c r="C316" s="108"/>
      <c r="D316" s="108">
        <f>SUM(B308:C315)</f>
        <v>14</v>
      </c>
      <c r="E316" s="90"/>
      <c r="F316" s="96"/>
      <c r="G316" s="96"/>
    </row>
    <row r="317" spans="1:7" ht="21" x14ac:dyDescent="0.4">
      <c r="A317" s="108" t="s">
        <v>33</v>
      </c>
      <c r="B317" s="109"/>
      <c r="C317" s="110"/>
      <c r="D317" s="111">
        <f>D316/(COUNT(B308:C315)*2)</f>
        <v>0.875</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v>2</v>
      </c>
      <c r="C321" s="118"/>
      <c r="D321" s="141"/>
      <c r="E321" s="105"/>
      <c r="F321" s="105"/>
      <c r="G321" s="96"/>
    </row>
    <row r="322" spans="1:7" ht="67.5" x14ac:dyDescent="0.45">
      <c r="A322" s="170" t="s">
        <v>309</v>
      </c>
      <c r="B322" s="364">
        <v>1</v>
      </c>
      <c r="C322" s="118" t="str">
        <f>IF(B322=0, -10, "0")</f>
        <v>0</v>
      </c>
      <c r="D322" s="365" t="s">
        <v>502</v>
      </c>
      <c r="E322" s="365" t="s">
        <v>503</v>
      </c>
      <c r="F322" s="105" t="s">
        <v>292</v>
      </c>
      <c r="G322" s="96"/>
    </row>
    <row r="323" spans="1:7" ht="21" x14ac:dyDescent="0.4">
      <c r="A323" s="103" t="s">
        <v>53</v>
      </c>
      <c r="B323" s="364">
        <v>2</v>
      </c>
      <c r="C323" s="104"/>
      <c r="D323" s="365"/>
      <c r="E323" s="365"/>
      <c r="F323" s="105"/>
      <c r="G323" s="96"/>
    </row>
    <row r="324" spans="1:7" ht="45" x14ac:dyDescent="0.4">
      <c r="A324" s="230" t="s">
        <v>420</v>
      </c>
      <c r="B324" s="364">
        <v>0</v>
      </c>
      <c r="C324" s="118">
        <f>IF(B324=0, -10, "0")</f>
        <v>-10</v>
      </c>
      <c r="D324" s="157" t="s">
        <v>497</v>
      </c>
      <c r="E324" s="105" t="s">
        <v>492</v>
      </c>
      <c r="F324" s="105" t="s">
        <v>292</v>
      </c>
      <c r="G324" s="96"/>
    </row>
    <row r="325" spans="1:7" ht="21" x14ac:dyDescent="0.4">
      <c r="A325" s="103" t="s">
        <v>207</v>
      </c>
      <c r="B325" s="104">
        <v>2</v>
      </c>
      <c r="C325" s="104"/>
      <c r="D325" s="157"/>
      <c r="E325" s="106"/>
      <c r="F325" s="105"/>
      <c r="G325" s="96"/>
    </row>
    <row r="326" spans="1:7" ht="126" x14ac:dyDescent="0.4">
      <c r="A326" s="103" t="s">
        <v>140</v>
      </c>
      <c r="B326" s="104">
        <v>1</v>
      </c>
      <c r="C326" s="104"/>
      <c r="D326" s="115" t="s">
        <v>496</v>
      </c>
      <c r="E326" s="371" t="s">
        <v>490</v>
      </c>
      <c r="F326" s="105" t="s">
        <v>292</v>
      </c>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22.5" x14ac:dyDescent="0.4">
      <c r="A332" s="173" t="s">
        <v>58</v>
      </c>
      <c r="B332" s="364">
        <v>2</v>
      </c>
      <c r="C332" s="118" t="str">
        <f>IF(B332=0, -10, "0")</f>
        <v>0</v>
      </c>
      <c r="D332" s="172"/>
      <c r="E332" s="172"/>
      <c r="F332" s="105"/>
      <c r="G332" s="96"/>
    </row>
    <row r="333" spans="1:7" ht="63" x14ac:dyDescent="0.4">
      <c r="A333" s="229" t="s">
        <v>344</v>
      </c>
      <c r="B333" s="364">
        <v>1</v>
      </c>
      <c r="C333" s="118" t="str">
        <f>IF(B333=0, -5, "0")</f>
        <v>0</v>
      </c>
      <c r="D333" s="105" t="s">
        <v>508</v>
      </c>
      <c r="E333" s="365" t="s">
        <v>509</v>
      </c>
      <c r="F333" s="105" t="s">
        <v>292</v>
      </c>
      <c r="G333" s="96"/>
    </row>
    <row r="334" spans="1:7" ht="76.5" customHeight="1" x14ac:dyDescent="0.4">
      <c r="A334" s="229" t="s">
        <v>63</v>
      </c>
      <c r="B334" s="364">
        <v>1</v>
      </c>
      <c r="C334" s="118" t="str">
        <f>IF(B334=0, -5, "0")</f>
        <v>0</v>
      </c>
      <c r="D334" s="105" t="s">
        <v>506</v>
      </c>
      <c r="E334" s="365" t="s">
        <v>507</v>
      </c>
      <c r="F334" s="105" t="s">
        <v>292</v>
      </c>
      <c r="G334" s="96"/>
    </row>
    <row r="335" spans="1:7" ht="19.5" customHeight="1" x14ac:dyDescent="0.45">
      <c r="A335" s="229" t="s">
        <v>324</v>
      </c>
      <c r="B335" s="364">
        <v>2</v>
      </c>
      <c r="C335" s="118" t="str">
        <f>IF(B335=0, -5, "0")</f>
        <v>0</v>
      </c>
      <c r="D335" s="105"/>
      <c r="E335" s="146"/>
      <c r="F335" s="105"/>
      <c r="G335" s="96"/>
    </row>
    <row r="336" spans="1:7" ht="21" x14ac:dyDescent="0.4">
      <c r="A336" s="103" t="s">
        <v>384</v>
      </c>
      <c r="B336" s="364">
        <v>2</v>
      </c>
      <c r="C336" s="166"/>
      <c r="D336" s="105"/>
      <c r="E336" s="106"/>
      <c r="F336" s="105"/>
      <c r="G336" s="96"/>
    </row>
    <row r="337" spans="1:7" ht="65.25" customHeight="1" x14ac:dyDescent="0.4">
      <c r="A337" s="103" t="s">
        <v>367</v>
      </c>
      <c r="B337" s="104">
        <v>0</v>
      </c>
      <c r="C337" s="104"/>
      <c r="D337" s="376" t="s">
        <v>477</v>
      </c>
      <c r="E337" s="371" t="s">
        <v>474</v>
      </c>
      <c r="F337" s="105" t="s">
        <v>293</v>
      </c>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20</v>
      </c>
      <c r="E339" s="90"/>
      <c r="F339" s="96"/>
      <c r="G339" s="96"/>
    </row>
    <row r="340" spans="1:7" ht="21" x14ac:dyDescent="0.4">
      <c r="A340" s="108" t="s">
        <v>33</v>
      </c>
      <c r="B340" s="109"/>
      <c r="C340" s="110"/>
      <c r="D340" s="111">
        <f>D339/(COUNT(B320:C338)*2)</f>
        <v>0.5</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84" x14ac:dyDescent="0.4">
      <c r="A345" s="173" t="s">
        <v>376</v>
      </c>
      <c r="B345" s="104">
        <v>1</v>
      </c>
      <c r="C345" s="118" t="str">
        <f>IF(B345=0, -10, "0")</f>
        <v>0</v>
      </c>
      <c r="D345" s="148" t="s">
        <v>510</v>
      </c>
      <c r="E345" s="365" t="s">
        <v>511</v>
      </c>
      <c r="F345" s="105" t="s">
        <v>293</v>
      </c>
      <c r="G345" s="96"/>
    </row>
    <row r="346" spans="1:7" ht="21" x14ac:dyDescent="0.4">
      <c r="A346" s="174" t="s">
        <v>368</v>
      </c>
      <c r="B346" s="364">
        <v>2</v>
      </c>
      <c r="C346" s="118" t="str">
        <f>IF(B346=0, -5, "0")</f>
        <v>0</v>
      </c>
      <c r="D346" s="366"/>
      <c r="E346" s="369"/>
      <c r="F346" s="105"/>
      <c r="G346" s="96"/>
    </row>
    <row r="347" spans="1:7" ht="21" x14ac:dyDescent="0.4">
      <c r="A347" s="103" t="s">
        <v>183</v>
      </c>
      <c r="B347" s="364">
        <v>2</v>
      </c>
      <c r="C347" s="104"/>
      <c r="D347" s="135"/>
      <c r="E347" s="366"/>
      <c r="F347" s="105"/>
      <c r="G347" s="96"/>
    </row>
    <row r="348" spans="1:7" ht="105" x14ac:dyDescent="0.4">
      <c r="A348" s="103" t="s">
        <v>212</v>
      </c>
      <c r="B348" s="364">
        <v>0</v>
      </c>
      <c r="C348" s="104"/>
      <c r="D348" s="175" t="s">
        <v>500</v>
      </c>
      <c r="E348" s="175" t="s">
        <v>501</v>
      </c>
      <c r="F348" s="105" t="s">
        <v>292</v>
      </c>
      <c r="G348" s="96"/>
    </row>
    <row r="349" spans="1:7" ht="21" x14ac:dyDescent="0.4">
      <c r="A349" s="139" t="s">
        <v>324</v>
      </c>
      <c r="B349" s="364">
        <v>2</v>
      </c>
      <c r="C349" s="118" t="str">
        <f>IF(B349=0, -5, "0")</f>
        <v>0</v>
      </c>
      <c r="D349" s="175"/>
      <c r="E349" s="106"/>
      <c r="F349" s="105"/>
      <c r="G349" s="96"/>
    </row>
    <row r="350" spans="1:7" ht="21" x14ac:dyDescent="0.4">
      <c r="A350" s="139" t="s">
        <v>380</v>
      </c>
      <c r="B350" s="364">
        <v>2</v>
      </c>
      <c r="C350" s="118" t="str">
        <f>IF(B350=0, -5, "0")</f>
        <v>0</v>
      </c>
      <c r="D350" s="175"/>
      <c r="E350" s="106"/>
      <c r="F350" s="105"/>
      <c r="G350" s="96"/>
    </row>
    <row r="351" spans="1:7" ht="21" x14ac:dyDescent="0.4">
      <c r="A351" s="103" t="s">
        <v>120</v>
      </c>
      <c r="B351" s="364">
        <v>2</v>
      </c>
      <c r="C351" s="104"/>
      <c r="D351" s="131"/>
      <c r="E351" s="106"/>
      <c r="F351" s="105"/>
      <c r="G351" s="96"/>
    </row>
    <row r="352" spans="1:7" ht="21" x14ac:dyDescent="0.3">
      <c r="A352" s="431"/>
      <c r="B352" s="431"/>
      <c r="C352" s="431"/>
      <c r="D352" s="431"/>
      <c r="E352" s="431"/>
      <c r="F352" s="431"/>
      <c r="G352" s="431"/>
    </row>
    <row r="353" spans="1:7" ht="32.25" customHeight="1" x14ac:dyDescent="0.4">
      <c r="A353" s="432" t="s">
        <v>304</v>
      </c>
      <c r="B353" s="432"/>
      <c r="C353" s="432"/>
      <c r="D353" s="432"/>
      <c r="E353" s="432"/>
      <c r="F353" s="432"/>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364">
        <v>2</v>
      </c>
      <c r="C356" s="104"/>
      <c r="D356" s="107"/>
      <c r="E356" s="106"/>
      <c r="F356" s="105"/>
      <c r="G356" s="96"/>
    </row>
    <row r="357" spans="1:7" ht="21" x14ac:dyDescent="0.4">
      <c r="A357" s="152" t="s">
        <v>363</v>
      </c>
      <c r="B357" s="36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v>2</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f>IF(D361=1, 2, IF(AND(D361&lt;1,D361&gt;0), 1, IF(D361=0,"0","NA")))</f>
        <v>2</v>
      </c>
      <c r="C361" s="137"/>
      <c r="D361" s="319">
        <v>1</v>
      </c>
      <c r="E361" s="353"/>
      <c r="F361" s="353"/>
      <c r="G361" s="96"/>
    </row>
    <row r="362" spans="1:7" ht="21" x14ac:dyDescent="0.4">
      <c r="A362" s="108" t="s">
        <v>34</v>
      </c>
      <c r="B362" s="108"/>
      <c r="C362" s="108"/>
      <c r="D362" s="108">
        <f>SUM(B343:C351,B354:C361)</f>
        <v>31</v>
      </c>
      <c r="E362" s="90"/>
      <c r="F362" s="96"/>
      <c r="G362" s="96"/>
    </row>
    <row r="363" spans="1:7" ht="21" x14ac:dyDescent="0.4">
      <c r="A363" s="108" t="s">
        <v>33</v>
      </c>
      <c r="B363" s="109"/>
      <c r="C363" s="110"/>
      <c r="D363" s="111">
        <f>D362/(COUNT(B343:C351,B354:C361)*2)</f>
        <v>0.91176470588235292</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65</v>
      </c>
      <c r="E365" s="90"/>
      <c r="F365" s="96"/>
      <c r="G365" s="96"/>
    </row>
    <row r="366" spans="1:7" ht="22.5" x14ac:dyDescent="0.45">
      <c r="A366" s="177" t="s">
        <v>426</v>
      </c>
      <c r="B366" s="178"/>
      <c r="C366" s="179"/>
      <c r="D366" s="180">
        <f>D365/(COUNT(B320:C338,B343:C351,B308:C315,B354:C361)*2)</f>
        <v>0.72222222222222221</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43705</v>
      </c>
      <c r="B369" s="96"/>
      <c r="C369" s="96"/>
      <c r="D369" s="96"/>
      <c r="E369" s="90"/>
      <c r="F369" s="96"/>
      <c r="G369" s="96"/>
    </row>
    <row r="370" spans="1:7" ht="21" x14ac:dyDescent="0.4">
      <c r="A370" s="399" t="s">
        <v>28</v>
      </c>
      <c r="B370" s="400" t="s">
        <v>29</v>
      </c>
      <c r="C370" s="400"/>
      <c r="D370" s="400" t="s">
        <v>42</v>
      </c>
      <c r="E370" s="401" t="s">
        <v>264</v>
      </c>
      <c r="F370" s="401" t="s">
        <v>295</v>
      </c>
      <c r="G370" s="96"/>
    </row>
    <row r="371" spans="1:7" ht="21" x14ac:dyDescent="0.4">
      <c r="A371" s="399"/>
      <c r="B371" s="100" t="s">
        <v>32</v>
      </c>
      <c r="C371" s="100" t="s">
        <v>31</v>
      </c>
      <c r="D371" s="400"/>
      <c r="E371" s="401"/>
      <c r="F371" s="401"/>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364">
        <v>2</v>
      </c>
      <c r="C375" s="104"/>
      <c r="D375" s="120"/>
      <c r="E375" s="106"/>
      <c r="F375" s="105"/>
      <c r="G375" s="96"/>
    </row>
    <row r="376" spans="1:7" ht="42" x14ac:dyDescent="0.4">
      <c r="A376" s="130" t="s">
        <v>214</v>
      </c>
      <c r="B376" s="364">
        <v>0</v>
      </c>
      <c r="C376" s="104"/>
      <c r="D376" s="105" t="s">
        <v>515</v>
      </c>
      <c r="E376" s="106" t="s">
        <v>516</v>
      </c>
      <c r="F376" s="105" t="s">
        <v>292</v>
      </c>
      <c r="G376" s="96"/>
    </row>
    <row r="377" spans="1:7" ht="22.5" x14ac:dyDescent="0.4">
      <c r="A377" s="130" t="s">
        <v>325</v>
      </c>
      <c r="B377" s="364">
        <v>2</v>
      </c>
      <c r="C377" s="104"/>
      <c r="D377" s="120"/>
      <c r="E377" s="106"/>
      <c r="F377" s="105"/>
      <c r="G377" s="96"/>
    </row>
    <row r="378" spans="1:7" ht="21" x14ac:dyDescent="0.4">
      <c r="A378" s="174" t="s">
        <v>125</v>
      </c>
      <c r="B378" s="364">
        <v>2</v>
      </c>
      <c r="C378" s="118" t="str">
        <f>IF(B378=0, -5, "0")</f>
        <v>0</v>
      </c>
      <c r="D378" s="106"/>
      <c r="E378" s="106"/>
      <c r="F378" s="105"/>
      <c r="G378" s="96"/>
    </row>
    <row r="379" spans="1:7" ht="105" x14ac:dyDescent="0.4">
      <c r="A379" s="130" t="s">
        <v>144</v>
      </c>
      <c r="B379" s="364">
        <v>0</v>
      </c>
      <c r="C379" s="104"/>
      <c r="D379" s="365" t="s">
        <v>513</v>
      </c>
      <c r="E379" s="365" t="s">
        <v>514</v>
      </c>
      <c r="F379" s="105" t="s">
        <v>293</v>
      </c>
      <c r="G379" s="96"/>
    </row>
    <row r="380" spans="1:7" ht="21" x14ac:dyDescent="0.4">
      <c r="A380" s="130" t="s">
        <v>124</v>
      </c>
      <c r="B380" s="364">
        <v>2</v>
      </c>
      <c r="C380" s="118"/>
      <c r="D380" s="106"/>
      <c r="E380" s="106"/>
      <c r="F380" s="105"/>
      <c r="G380" s="96"/>
    </row>
    <row r="381" spans="1:7" ht="21" x14ac:dyDescent="0.4">
      <c r="A381" s="130" t="s">
        <v>55</v>
      </c>
      <c r="B381" s="364">
        <v>2</v>
      </c>
      <c r="C381" s="104"/>
      <c r="D381" s="106"/>
      <c r="E381" s="106"/>
      <c r="F381" s="105"/>
      <c r="G381" s="96"/>
    </row>
    <row r="382" spans="1:7" ht="22.5" x14ac:dyDescent="0.45">
      <c r="A382" s="184" t="s">
        <v>50</v>
      </c>
      <c r="B382" s="364">
        <v>2</v>
      </c>
      <c r="C382" s="118" t="str">
        <f>IF(B382=0, -10, "0")</f>
        <v>0</v>
      </c>
      <c r="D382" s="105"/>
      <c r="E382" s="106"/>
      <c r="F382" s="105"/>
      <c r="G382" s="96"/>
    </row>
    <row r="383" spans="1:7" ht="21" x14ac:dyDescent="0.4">
      <c r="A383" s="130" t="s">
        <v>112</v>
      </c>
      <c r="B383" s="364">
        <v>2</v>
      </c>
      <c r="C383" s="104"/>
      <c r="D383" s="105"/>
      <c r="E383" s="106"/>
      <c r="F383" s="105"/>
      <c r="G383" s="96"/>
    </row>
    <row r="384" spans="1:7" ht="21" x14ac:dyDescent="0.4">
      <c r="A384" s="130" t="s">
        <v>117</v>
      </c>
      <c r="B384" s="364">
        <v>2</v>
      </c>
      <c r="C384" s="104"/>
      <c r="D384" s="185"/>
      <c r="E384" s="106"/>
      <c r="F384" s="105"/>
      <c r="G384" s="96"/>
    </row>
    <row r="385" spans="1:7" ht="21" x14ac:dyDescent="0.4">
      <c r="A385" s="108" t="s">
        <v>34</v>
      </c>
      <c r="B385" s="108"/>
      <c r="C385" s="108"/>
      <c r="D385" s="108">
        <f>SUM(B374:C384)</f>
        <v>18</v>
      </c>
      <c r="E385" s="90"/>
      <c r="F385" s="96"/>
      <c r="G385" s="96"/>
    </row>
    <row r="386" spans="1:7" ht="21" x14ac:dyDescent="0.4">
      <c r="A386" s="108" t="s">
        <v>33</v>
      </c>
      <c r="B386" s="109"/>
      <c r="C386" s="110"/>
      <c r="D386" s="111">
        <f>D385/(COUNT(B374:C384)*2)</f>
        <v>0.81818181818181823</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v>2</v>
      </c>
      <c r="C389" s="104"/>
      <c r="D389" s="90"/>
      <c r="E389" s="106"/>
      <c r="F389" s="105"/>
      <c r="G389" s="96"/>
    </row>
    <row r="390" spans="1:7" ht="84" x14ac:dyDescent="0.4">
      <c r="A390" s="103" t="s">
        <v>152</v>
      </c>
      <c r="B390" s="364">
        <v>0</v>
      </c>
      <c r="C390" s="104"/>
      <c r="D390" s="156" t="s">
        <v>468</v>
      </c>
      <c r="E390" s="156" t="s">
        <v>469</v>
      </c>
      <c r="F390" s="105" t="s">
        <v>292</v>
      </c>
      <c r="G390" s="96"/>
    </row>
    <row r="391" spans="1:7" ht="22.5" x14ac:dyDescent="0.4">
      <c r="A391" s="173" t="s">
        <v>318</v>
      </c>
      <c r="B391" s="364" t="s">
        <v>30</v>
      </c>
      <c r="C391" s="118" t="str">
        <f>IF(B391=0, -10, "0")</f>
        <v>0</v>
      </c>
      <c r="D391" s="186"/>
      <c r="E391" s="106"/>
      <c r="F391" s="105"/>
      <c r="G391" s="96"/>
    </row>
    <row r="392" spans="1:7" ht="21" x14ac:dyDescent="0.4">
      <c r="A392" s="103" t="s">
        <v>222</v>
      </c>
      <c r="B392" s="364">
        <v>2</v>
      </c>
      <c r="C392" s="104"/>
      <c r="D392" s="156"/>
      <c r="E392" s="106"/>
      <c r="F392" s="105"/>
      <c r="G392" s="96"/>
    </row>
    <row r="393" spans="1:7" ht="21" x14ac:dyDescent="0.4">
      <c r="A393" s="103" t="s">
        <v>116</v>
      </c>
      <c r="B393" s="364">
        <v>2</v>
      </c>
      <c r="C393" s="104"/>
      <c r="D393" s="156"/>
      <c r="E393" s="156"/>
      <c r="F393" s="105"/>
      <c r="G393" s="96"/>
    </row>
    <row r="394" spans="1:7" ht="22.5" x14ac:dyDescent="0.45">
      <c r="A394" s="184" t="s">
        <v>7</v>
      </c>
      <c r="B394" s="364">
        <v>2</v>
      </c>
      <c r="C394" s="118" t="str">
        <f>IF(B394=0, -10, "0")</f>
        <v>0</v>
      </c>
      <c r="D394" s="156"/>
      <c r="E394" s="106"/>
      <c r="F394" s="105"/>
      <c r="G394" s="96"/>
    </row>
    <row r="395" spans="1:7" ht="22.5" x14ac:dyDescent="0.4">
      <c r="A395" s="173" t="s">
        <v>376</v>
      </c>
      <c r="B395" s="364">
        <v>2</v>
      </c>
      <c r="C395" s="118" t="str">
        <f>IF(B395=0, -10, "0")</f>
        <v>0</v>
      </c>
      <c r="D395" s="148"/>
      <c r="E395" s="106"/>
      <c r="F395" s="105"/>
      <c r="G395" s="96"/>
    </row>
    <row r="396" spans="1:7" ht="21" x14ac:dyDescent="0.4">
      <c r="A396" s="103" t="s">
        <v>184</v>
      </c>
      <c r="B396" s="364">
        <v>2</v>
      </c>
      <c r="C396" s="104"/>
      <c r="D396" s="156"/>
      <c r="E396" s="106"/>
      <c r="F396" s="105"/>
      <c r="G396" s="96"/>
    </row>
    <row r="397" spans="1:7" ht="67.5" x14ac:dyDescent="0.4">
      <c r="A397" s="187" t="s">
        <v>457</v>
      </c>
      <c r="B397" s="364">
        <v>2</v>
      </c>
      <c r="C397" s="118" t="str">
        <f>IF(B397=0, -10, "0")</f>
        <v>0</v>
      </c>
      <c r="D397" s="156"/>
      <c r="E397" s="105"/>
      <c r="F397" s="105"/>
      <c r="G397" s="96"/>
    </row>
    <row r="398" spans="1:7" ht="21" x14ac:dyDescent="0.4">
      <c r="A398" s="103" t="s">
        <v>215</v>
      </c>
      <c r="B398" s="364">
        <v>2</v>
      </c>
      <c r="C398" s="104"/>
      <c r="F398" s="105"/>
      <c r="G398" s="96"/>
    </row>
    <row r="399" spans="1:7" ht="21" x14ac:dyDescent="0.4">
      <c r="A399" s="103" t="s">
        <v>140</v>
      </c>
      <c r="B399" s="364">
        <v>2</v>
      </c>
      <c r="C399" s="104"/>
      <c r="D399" s="156"/>
      <c r="E399" s="105"/>
      <c r="F399" s="105"/>
      <c r="G399" s="96"/>
    </row>
    <row r="400" spans="1:7" ht="84" x14ac:dyDescent="0.4">
      <c r="A400" s="103" t="s">
        <v>303</v>
      </c>
      <c r="B400" s="364">
        <v>0</v>
      </c>
      <c r="C400" s="188"/>
      <c r="D400" s="156" t="s">
        <v>517</v>
      </c>
      <c r="E400" s="156" t="s">
        <v>518</v>
      </c>
      <c r="F400" s="105" t="s">
        <v>292</v>
      </c>
      <c r="G400" s="96"/>
    </row>
    <row r="401" spans="1:7" ht="21" x14ac:dyDescent="0.4">
      <c r="A401" s="103" t="s">
        <v>397</v>
      </c>
      <c r="B401" s="364">
        <v>2</v>
      </c>
      <c r="C401" s="104"/>
      <c r="D401" s="156"/>
      <c r="E401" s="106"/>
      <c r="F401" s="105"/>
      <c r="G401" s="96"/>
    </row>
    <row r="402" spans="1:7" ht="147" x14ac:dyDescent="0.4">
      <c r="A402" s="173" t="s">
        <v>132</v>
      </c>
      <c r="B402" s="364">
        <v>1</v>
      </c>
      <c r="C402" s="118" t="str">
        <f>IF(B402=0, -10, "0")</f>
        <v>0</v>
      </c>
      <c r="D402" s="156" t="s">
        <v>519</v>
      </c>
      <c r="E402" s="365" t="s">
        <v>472</v>
      </c>
      <c r="F402" s="105" t="s">
        <v>292</v>
      </c>
      <c r="G402" s="96"/>
    </row>
    <row r="403" spans="1:7" ht="18" customHeight="1" x14ac:dyDescent="0.45">
      <c r="A403" s="139" t="s">
        <v>344</v>
      </c>
      <c r="B403" s="364">
        <v>2</v>
      </c>
      <c r="C403" s="118" t="str">
        <f>IF(B403=0, -5, "0")</f>
        <v>0</v>
      </c>
      <c r="D403" s="156"/>
      <c r="E403" s="146"/>
      <c r="F403" s="105"/>
      <c r="G403" s="96"/>
    </row>
    <row r="404" spans="1:7" ht="18" customHeight="1" x14ac:dyDescent="0.45">
      <c r="A404" s="139" t="s">
        <v>63</v>
      </c>
      <c r="B404" s="364">
        <v>2</v>
      </c>
      <c r="C404" s="118" t="str">
        <f>IF(B404=0, -5, "0")</f>
        <v>0</v>
      </c>
      <c r="D404" s="156"/>
      <c r="E404" s="146"/>
      <c r="F404" s="105"/>
      <c r="G404" s="96"/>
    </row>
    <row r="405" spans="1:7" ht="18" customHeight="1" x14ac:dyDescent="0.45">
      <c r="A405" s="139" t="s">
        <v>324</v>
      </c>
      <c r="B405" s="364">
        <v>2</v>
      </c>
      <c r="C405" s="118" t="str">
        <f>IF(B405=0, -5, "0")</f>
        <v>0</v>
      </c>
      <c r="D405" s="156"/>
      <c r="E405" s="146"/>
      <c r="F405" s="105"/>
      <c r="G405" s="96"/>
    </row>
    <row r="406" spans="1:7" ht="21" x14ac:dyDescent="0.4">
      <c r="A406" s="103" t="s">
        <v>384</v>
      </c>
      <c r="B406" s="364">
        <v>2</v>
      </c>
      <c r="C406" s="166"/>
      <c r="D406" s="156"/>
      <c r="E406" s="106"/>
      <c r="F406" s="105"/>
      <c r="G406" s="96"/>
    </row>
    <row r="407" spans="1:7" ht="42" x14ac:dyDescent="0.4">
      <c r="A407" s="103" t="s">
        <v>148</v>
      </c>
      <c r="B407" s="364">
        <v>2</v>
      </c>
      <c r="C407" s="104"/>
      <c r="D407" s="156"/>
      <c r="E407" s="106"/>
      <c r="F407" s="105"/>
      <c r="G407" s="96"/>
    </row>
    <row r="408" spans="1:7" ht="21" x14ac:dyDescent="0.4">
      <c r="A408" s="107" t="s">
        <v>350</v>
      </c>
      <c r="B408" s="364">
        <v>2</v>
      </c>
      <c r="C408" s="104"/>
      <c r="D408" s="189"/>
      <c r="E408" s="106"/>
      <c r="F408" s="105"/>
      <c r="G408" s="96"/>
    </row>
    <row r="409" spans="1:7" ht="21" x14ac:dyDescent="0.4">
      <c r="A409" s="161" t="s">
        <v>406</v>
      </c>
      <c r="B409" s="364">
        <v>2</v>
      </c>
      <c r="C409" s="104"/>
      <c r="D409" s="161"/>
      <c r="E409" s="106"/>
      <c r="F409" s="105"/>
      <c r="G409" s="96"/>
    </row>
    <row r="410" spans="1:7" ht="21" x14ac:dyDescent="0.4">
      <c r="A410" s="429"/>
      <c r="B410" s="412"/>
      <c r="C410" s="412"/>
      <c r="D410" s="412"/>
      <c r="E410" s="412"/>
      <c r="F410" s="412"/>
      <c r="G410" s="412"/>
    </row>
    <row r="411" spans="1:7" ht="24.75" x14ac:dyDescent="0.4">
      <c r="A411" s="430" t="s">
        <v>313</v>
      </c>
      <c r="B411" s="430"/>
      <c r="C411" s="430"/>
      <c r="D411" s="430"/>
      <c r="E411" s="430"/>
      <c r="F411" s="430"/>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362</v>
      </c>
      <c r="B414" s="364">
        <v>2</v>
      </c>
      <c r="C414" s="104"/>
      <c r="D414" s="107"/>
      <c r="E414" s="106"/>
      <c r="F414" s="105"/>
      <c r="G414" s="96"/>
    </row>
    <row r="415" spans="1:7" ht="21" x14ac:dyDescent="0.4">
      <c r="A415" s="152" t="s">
        <v>363</v>
      </c>
      <c r="B415" s="364">
        <v>2</v>
      </c>
      <c r="C415" s="104"/>
      <c r="D415" s="156"/>
      <c r="E415" s="106"/>
      <c r="F415" s="105"/>
      <c r="G415" s="96"/>
    </row>
    <row r="416" spans="1:7" ht="21" x14ac:dyDescent="0.4">
      <c r="A416" s="262" t="s">
        <v>396</v>
      </c>
      <c r="B416" s="364">
        <v>2</v>
      </c>
      <c r="C416" s="104"/>
      <c r="D416" s="156"/>
      <c r="E416" s="106"/>
      <c r="F416" s="105"/>
      <c r="G416" s="96"/>
    </row>
    <row r="417" spans="1:7" ht="21" x14ac:dyDescent="0.4">
      <c r="A417" s="139" t="s">
        <v>311</v>
      </c>
      <c r="B417" s="104">
        <v>2</v>
      </c>
      <c r="C417" s="104" t="str">
        <f>IF(B417=0, -5, "0")</f>
        <v>0</v>
      </c>
      <c r="D417" s="156"/>
      <c r="E417" s="106"/>
      <c r="F417" s="105"/>
      <c r="G417" s="96"/>
    </row>
    <row r="418" spans="1:7" ht="21" x14ac:dyDescent="0.4">
      <c r="A418" s="152" t="s">
        <v>321</v>
      </c>
      <c r="B418" s="104">
        <v>2</v>
      </c>
      <c r="C418" s="104"/>
      <c r="D418" s="156"/>
      <c r="E418" s="106"/>
      <c r="F418" s="105"/>
      <c r="G418" s="96"/>
    </row>
    <row r="419" spans="1:7" ht="21" x14ac:dyDescent="0.4">
      <c r="A419" s="190" t="s">
        <v>427</v>
      </c>
      <c r="B419" s="104">
        <f>IF(D419=1, 2, IF(AND(D419&lt;1,D419&gt;0), 1, IF(D419=0,"0","NA")))</f>
        <v>2</v>
      </c>
      <c r="C419" s="104"/>
      <c r="D419" s="319">
        <v>1</v>
      </c>
      <c r="E419" s="353"/>
      <c r="F419" s="353"/>
      <c r="G419" s="96"/>
    </row>
    <row r="420" spans="1:7" ht="21" x14ac:dyDescent="0.4">
      <c r="A420" s="108" t="s">
        <v>34</v>
      </c>
      <c r="B420" s="108"/>
      <c r="C420" s="108"/>
      <c r="D420" s="108">
        <f>SUM(B389:C409,B412:C419)</f>
        <v>51</v>
      </c>
      <c r="E420" s="90"/>
      <c r="F420" s="96"/>
      <c r="G420" s="96"/>
    </row>
    <row r="421" spans="1:7" ht="21" x14ac:dyDescent="0.4">
      <c r="A421" s="108" t="s">
        <v>33</v>
      </c>
      <c r="B421" s="109"/>
      <c r="C421" s="110"/>
      <c r="D421" s="111">
        <f>D420/(COUNT(B389:C409,B412:C419)*2)</f>
        <v>0.9107142857142857</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69</v>
      </c>
      <c r="E423" s="90"/>
      <c r="F423" s="96"/>
      <c r="G423" s="96"/>
    </row>
    <row r="424" spans="1:7" ht="22.5" x14ac:dyDescent="0.45">
      <c r="A424" s="326" t="s">
        <v>429</v>
      </c>
      <c r="B424" s="153"/>
      <c r="C424" s="154"/>
      <c r="D424" s="127">
        <f>D423/(COUNT(B374:C384,B389:C409,B412:C419)*2)</f>
        <v>0.88461538461538458</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43705</v>
      </c>
      <c r="B427" s="96"/>
      <c r="C427" s="96"/>
      <c r="D427" s="96"/>
      <c r="E427" s="90"/>
      <c r="F427" s="96"/>
      <c r="G427" s="96"/>
    </row>
    <row r="428" spans="1:7" ht="21" x14ac:dyDescent="0.4">
      <c r="A428" s="399" t="s">
        <v>28</v>
      </c>
      <c r="B428" s="400" t="s">
        <v>29</v>
      </c>
      <c r="C428" s="400"/>
      <c r="D428" s="400" t="s">
        <v>42</v>
      </c>
      <c r="E428" s="401" t="s">
        <v>264</v>
      </c>
      <c r="F428" s="401" t="s">
        <v>295</v>
      </c>
      <c r="G428" s="96"/>
    </row>
    <row r="429" spans="1:7" ht="21" x14ac:dyDescent="0.4">
      <c r="A429" s="399"/>
      <c r="B429" s="100" t="s">
        <v>32</v>
      </c>
      <c r="C429" s="100" t="s">
        <v>31</v>
      </c>
      <c r="D429" s="400"/>
      <c r="E429" s="401"/>
      <c r="F429" s="401"/>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2</v>
      </c>
      <c r="C445" s="118" t="str">
        <f>IF(B445=0, -5, "0")</f>
        <v>0</v>
      </c>
      <c r="D445" s="105"/>
      <c r="E445" s="106"/>
      <c r="F445" s="105"/>
      <c r="G445" s="96"/>
    </row>
    <row r="446" spans="1:7" ht="84" x14ac:dyDescent="0.4">
      <c r="A446" s="103" t="s">
        <v>5</v>
      </c>
      <c r="B446" s="104">
        <v>1</v>
      </c>
      <c r="C446" s="104"/>
      <c r="D446" s="135" t="s">
        <v>523</v>
      </c>
      <c r="E446" s="366" t="s">
        <v>522</v>
      </c>
      <c r="F446" s="105" t="s">
        <v>292</v>
      </c>
      <c r="G446" s="96"/>
    </row>
    <row r="447" spans="1:7" ht="22.5" x14ac:dyDescent="0.45">
      <c r="A447" s="174" t="s">
        <v>351</v>
      </c>
      <c r="B447" s="104">
        <v>2</v>
      </c>
      <c r="C447" s="118" t="str">
        <f>IF(B447=0, -5, "0")</f>
        <v>0</v>
      </c>
      <c r="D447" s="194"/>
      <c r="E447" s="106"/>
      <c r="F447" s="105"/>
      <c r="G447" s="96"/>
    </row>
    <row r="448" spans="1:7" ht="22.5" x14ac:dyDescent="0.45">
      <c r="A448" s="174" t="s">
        <v>352</v>
      </c>
      <c r="B448" s="104">
        <v>2</v>
      </c>
      <c r="C448" s="140" t="str">
        <f>IF(B448=0, -5, "0")</f>
        <v>0</v>
      </c>
      <c r="D448" s="194"/>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30" t="s">
        <v>304</v>
      </c>
      <c r="B459" s="430"/>
      <c r="C459" s="430"/>
      <c r="D459" s="430"/>
      <c r="E459" s="430"/>
      <c r="F459" s="430"/>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v>2</v>
      </c>
      <c r="C464" s="104"/>
      <c r="D464" s="105"/>
      <c r="E464" s="106"/>
      <c r="F464" s="105"/>
      <c r="G464" s="96"/>
    </row>
    <row r="465" spans="1:7" ht="21" x14ac:dyDescent="0.4">
      <c r="A465" s="107" t="s">
        <v>388</v>
      </c>
      <c r="B465" s="104">
        <v>2</v>
      </c>
      <c r="C465" s="104"/>
      <c r="D465" s="105"/>
      <c r="E465" s="106"/>
      <c r="F465" s="105"/>
      <c r="G465" s="96"/>
    </row>
    <row r="466" spans="1:7" ht="21" x14ac:dyDescent="0.4">
      <c r="A466" s="190" t="s">
        <v>402</v>
      </c>
      <c r="B466" s="104">
        <f>IF(D466=1, 2, IF(AND(D466&lt;1,D466&gt;0), 1, IF(D466=0,"0","NA")))</f>
        <v>2</v>
      </c>
      <c r="C466" s="104"/>
      <c r="D466" s="319">
        <v>1</v>
      </c>
      <c r="E466" s="353"/>
      <c r="F466" s="353"/>
      <c r="G466" s="96"/>
    </row>
    <row r="467" spans="1:7" ht="21" x14ac:dyDescent="0.4">
      <c r="A467" s="108" t="s">
        <v>34</v>
      </c>
      <c r="B467" s="123"/>
      <c r="C467" s="123"/>
      <c r="D467" s="197">
        <f>SUM(B444:C457,B460:C466)</f>
        <v>41</v>
      </c>
      <c r="E467" s="90"/>
      <c r="F467" s="96"/>
      <c r="G467" s="96"/>
    </row>
    <row r="468" spans="1:7" ht="21" x14ac:dyDescent="0.4">
      <c r="A468" s="108" t="s">
        <v>33</v>
      </c>
      <c r="B468" s="109"/>
      <c r="C468" s="110"/>
      <c r="D468" s="111">
        <f>D467/(COUNT(B444:C457,B460:C466)*2)</f>
        <v>0.97619047619047616</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57</v>
      </c>
      <c r="E470" s="90"/>
      <c r="F470" s="96"/>
      <c r="G470" s="96"/>
    </row>
    <row r="471" spans="1:7" ht="22.5" x14ac:dyDescent="0.45">
      <c r="A471" s="326" t="s">
        <v>432</v>
      </c>
      <c r="B471" s="153"/>
      <c r="C471" s="154"/>
      <c r="D471" s="127">
        <f>D470/(COUNT(B444:C457,B432:C439,B460:C466)*2)</f>
        <v>0.98275862068965514</v>
      </c>
      <c r="E471" s="90"/>
      <c r="F471" s="96"/>
      <c r="G471" s="96"/>
    </row>
    <row r="472" spans="1:7" ht="21" x14ac:dyDescent="0.4">
      <c r="A472" s="128"/>
      <c r="B472" s="96"/>
      <c r="C472" s="96"/>
      <c r="D472" s="96"/>
      <c r="E472" s="90"/>
      <c r="F472" s="96"/>
      <c r="G472" s="96"/>
    </row>
    <row r="473" spans="1:7" ht="24.75" x14ac:dyDescent="0.4">
      <c r="A473" s="436" t="s">
        <v>405</v>
      </c>
      <c r="B473" s="436"/>
      <c r="C473" s="436"/>
      <c r="D473" s="436"/>
      <c r="E473" s="436"/>
      <c r="F473" s="436"/>
      <c r="G473" s="96"/>
    </row>
    <row r="474" spans="1:7" ht="21" customHeight="1" x14ac:dyDescent="0.4">
      <c r="A474" s="191">
        <f>B11</f>
        <v>43705</v>
      </c>
      <c r="F474" s="2"/>
      <c r="G474" s="96"/>
    </row>
    <row r="475" spans="1:7" ht="21" x14ac:dyDescent="0.4">
      <c r="A475" s="437" t="s">
        <v>28</v>
      </c>
      <c r="B475" s="438" t="s">
        <v>29</v>
      </c>
      <c r="C475" s="438"/>
      <c r="D475" s="438" t="s">
        <v>42</v>
      </c>
      <c r="E475" s="439" t="s">
        <v>264</v>
      </c>
      <c r="F475" s="439" t="s">
        <v>295</v>
      </c>
      <c r="G475" s="96"/>
    </row>
    <row r="476" spans="1:7" ht="21" x14ac:dyDescent="0.4">
      <c r="A476" s="437"/>
      <c r="B476" s="254" t="s">
        <v>32</v>
      </c>
      <c r="C476" s="254" t="s">
        <v>31</v>
      </c>
      <c r="D476" s="438"/>
      <c r="E476" s="439"/>
      <c r="F476" s="439"/>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364" t="s">
        <v>30</v>
      </c>
      <c r="C485" s="297"/>
      <c r="D485" s="370"/>
      <c r="E485" s="370"/>
      <c r="F485" s="105"/>
      <c r="G485" s="96"/>
    </row>
    <row r="486" spans="1:7" ht="21" x14ac:dyDescent="0.4">
      <c r="A486" s="164" t="s">
        <v>106</v>
      </c>
      <c r="B486" s="364" t="s">
        <v>30</v>
      </c>
      <c r="C486" s="297"/>
      <c r="D486" s="370"/>
      <c r="E486" s="370"/>
      <c r="F486" s="105"/>
      <c r="G486" s="96"/>
    </row>
    <row r="487" spans="1:7" ht="21" x14ac:dyDescent="0.4">
      <c r="A487" s="164" t="s">
        <v>354</v>
      </c>
      <c r="B487" s="104" t="s">
        <v>30</v>
      </c>
      <c r="C487" s="297"/>
      <c r="D487" s="297"/>
      <c r="E487" s="297"/>
      <c r="F487" s="105"/>
      <c r="G487" s="96"/>
    </row>
    <row r="488" spans="1:7" ht="42" x14ac:dyDescent="0.4">
      <c r="A488" s="337" t="s">
        <v>458</v>
      </c>
      <c r="B488" s="364" t="s">
        <v>30</v>
      </c>
      <c r="C488" s="118" t="str">
        <f>IF(B488=0, -5, "0")</f>
        <v>0</v>
      </c>
      <c r="D488" s="370"/>
      <c r="E488" s="370"/>
      <c r="F488" s="105"/>
      <c r="G488" s="96"/>
    </row>
    <row r="489" spans="1:7" ht="21" x14ac:dyDescent="0.4">
      <c r="A489" s="164" t="s">
        <v>140</v>
      </c>
      <c r="B489" s="364" t="s">
        <v>30</v>
      </c>
      <c r="C489" s="297"/>
      <c r="D489" s="297"/>
      <c r="E489" s="297"/>
      <c r="F489" s="105"/>
      <c r="G489" s="96"/>
    </row>
    <row r="490" spans="1:7" ht="21" x14ac:dyDescent="0.4">
      <c r="A490" s="337" t="s">
        <v>393</v>
      </c>
      <c r="B490" s="364" t="s">
        <v>30</v>
      </c>
      <c r="C490" s="118" t="str">
        <f>IF(B490=0, -5, "0")</f>
        <v>0</v>
      </c>
      <c r="D490" s="297"/>
      <c r="E490" s="297"/>
      <c r="F490" s="105"/>
      <c r="G490" s="96"/>
    </row>
    <row r="491" spans="1:7" ht="21" x14ac:dyDescent="0.4">
      <c r="A491" s="164" t="s">
        <v>332</v>
      </c>
      <c r="B491" s="364" t="s">
        <v>30</v>
      </c>
      <c r="C491" s="297"/>
      <c r="D491" s="297"/>
      <c r="E491" s="297"/>
      <c r="F491" s="105"/>
      <c r="G491" s="96"/>
    </row>
    <row r="492" spans="1:7" ht="42" x14ac:dyDescent="0.4">
      <c r="A492" s="164" t="s">
        <v>148</v>
      </c>
      <c r="B492" s="364" t="s">
        <v>30</v>
      </c>
      <c r="C492" s="297"/>
      <c r="D492" s="297"/>
      <c r="E492" s="297"/>
      <c r="F492" s="105"/>
      <c r="G492" s="96"/>
    </row>
    <row r="493" spans="1:7" ht="21" x14ac:dyDescent="0.4">
      <c r="A493" s="161" t="s">
        <v>398</v>
      </c>
      <c r="B493" s="36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33"/>
      <c r="B507" s="433"/>
      <c r="C507" s="433"/>
      <c r="D507" s="433"/>
      <c r="E507" s="433"/>
      <c r="F507" s="433"/>
      <c r="G507" s="433"/>
    </row>
    <row r="508" spans="1:7" ht="26.25" customHeight="1" x14ac:dyDescent="0.5">
      <c r="A508" s="288" t="s">
        <v>304</v>
      </c>
      <c r="B508" s="434"/>
      <c r="C508" s="434"/>
      <c r="D508" s="434"/>
      <c r="E508" s="434"/>
      <c r="F508" s="434"/>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35" t="s">
        <v>97</v>
      </c>
      <c r="B520" s="435"/>
      <c r="C520" s="435"/>
      <c r="D520" s="435"/>
      <c r="E520" s="435"/>
      <c r="F520" s="435"/>
      <c r="G520" s="96"/>
    </row>
    <row r="521" spans="1:7" ht="22.5" customHeight="1" x14ac:dyDescent="0.4">
      <c r="A521" s="191">
        <f>B11</f>
        <v>43705</v>
      </c>
      <c r="B521" s="96"/>
      <c r="C521" s="96"/>
      <c r="D521" s="114"/>
      <c r="E521" s="114"/>
      <c r="F521" s="114"/>
      <c r="G521" s="96"/>
    </row>
    <row r="522" spans="1:7" ht="21" x14ac:dyDescent="0.4">
      <c r="A522" s="445" t="s">
        <v>28</v>
      </c>
      <c r="B522" s="447" t="s">
        <v>29</v>
      </c>
      <c r="C522" s="448"/>
      <c r="D522" s="400" t="s">
        <v>42</v>
      </c>
      <c r="E522" s="401" t="s">
        <v>264</v>
      </c>
      <c r="F522" s="401" t="s">
        <v>295</v>
      </c>
      <c r="G522" s="96"/>
    </row>
    <row r="523" spans="1:7" ht="21" x14ac:dyDescent="0.4">
      <c r="A523" s="446"/>
      <c r="B523" s="249" t="s">
        <v>32</v>
      </c>
      <c r="C523" s="250" t="s">
        <v>31</v>
      </c>
      <c r="D523" s="400"/>
      <c r="E523" s="401"/>
      <c r="F523" s="401"/>
      <c r="G523" s="96"/>
    </row>
    <row r="524" spans="1:7" ht="22.5" x14ac:dyDescent="0.4">
      <c r="A524" s="286"/>
      <c r="B524" s="287"/>
      <c r="C524" s="287"/>
      <c r="D524" s="283"/>
      <c r="E524" s="324"/>
      <c r="F524" s="324"/>
      <c r="G524" s="96"/>
    </row>
    <row r="525" spans="1:7" ht="24.75" x14ac:dyDescent="0.4">
      <c r="A525" s="289" t="s">
        <v>17</v>
      </c>
      <c r="B525" s="251"/>
      <c r="C525" s="449"/>
      <c r="D525" s="449"/>
      <c r="E525" s="449"/>
      <c r="F525" s="450"/>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420" t="s">
        <v>34</v>
      </c>
      <c r="B532" s="421"/>
      <c r="C532" s="422"/>
      <c r="D532" s="315">
        <f>SUM(B526:C531)</f>
        <v>12</v>
      </c>
      <c r="E532" s="202"/>
      <c r="F532" s="202"/>
      <c r="G532" s="96"/>
    </row>
    <row r="533" spans="1:7" ht="21" customHeight="1" x14ac:dyDescent="0.4">
      <c r="A533" s="420" t="s">
        <v>33</v>
      </c>
      <c r="B533" s="421"/>
      <c r="C533" s="422"/>
      <c r="D533" s="298">
        <f>D532/(COUNT(B526:C531)*2)</f>
        <v>1</v>
      </c>
      <c r="E533" s="202"/>
      <c r="F533" s="202"/>
      <c r="G533" s="96"/>
    </row>
    <row r="534" spans="1:7" ht="21" x14ac:dyDescent="0.4">
      <c r="A534" s="398"/>
      <c r="B534" s="398"/>
      <c r="C534" s="398"/>
      <c r="D534" s="398"/>
      <c r="E534" s="398"/>
      <c r="F534" s="398"/>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2</v>
      </c>
      <c r="C537" s="104"/>
      <c r="D537" s="209"/>
      <c r="E537" s="255"/>
      <c r="F537" s="105"/>
      <c r="G537" s="96"/>
    </row>
    <row r="538" spans="1:7" ht="42" x14ac:dyDescent="0.4">
      <c r="A538" s="103" t="s">
        <v>288</v>
      </c>
      <c r="B538" s="104">
        <v>0</v>
      </c>
      <c r="C538" s="104"/>
      <c r="D538" s="135" t="s">
        <v>524</v>
      </c>
      <c r="E538" s="366" t="s">
        <v>525</v>
      </c>
      <c r="F538" s="105" t="s">
        <v>292</v>
      </c>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40"/>
      <c r="B546" s="431"/>
      <c r="C546" s="431"/>
      <c r="D546" s="431"/>
      <c r="E546" s="431"/>
      <c r="F546" s="431"/>
      <c r="G546" s="431"/>
    </row>
    <row r="547" spans="1:7" ht="35.25" customHeight="1" x14ac:dyDescent="0.4">
      <c r="A547" s="290" t="s">
        <v>304</v>
      </c>
      <c r="B547" s="265"/>
      <c r="C547" s="441"/>
      <c r="D547" s="441"/>
      <c r="E547" s="441"/>
      <c r="F547" s="442"/>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364">
        <v>2</v>
      </c>
      <c r="C550" s="137"/>
      <c r="D550" s="107"/>
      <c r="E550" s="106"/>
      <c r="F550" s="105"/>
      <c r="G550" s="96"/>
    </row>
    <row r="551" spans="1:7" ht="21" x14ac:dyDescent="0.4">
      <c r="A551" s="152" t="s">
        <v>363</v>
      </c>
      <c r="B551" s="36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v>2</v>
      </c>
      <c r="C553" s="118"/>
      <c r="D553" s="253"/>
      <c r="E553" s="106"/>
      <c r="F553" s="105"/>
      <c r="G553" s="96"/>
    </row>
    <row r="554" spans="1:7" ht="21" x14ac:dyDescent="0.4">
      <c r="A554" s="107" t="s">
        <v>388</v>
      </c>
      <c r="B554" s="104">
        <v>2</v>
      </c>
      <c r="C554" s="118"/>
      <c r="D554" s="240"/>
      <c r="E554" s="106"/>
      <c r="F554" s="105"/>
      <c r="G554" s="96"/>
    </row>
    <row r="555" spans="1:7" ht="102" customHeight="1" x14ac:dyDescent="0.4">
      <c r="A555" s="107" t="s">
        <v>402</v>
      </c>
      <c r="B555" s="104">
        <f>IF(D555=1, 2, IF(AND(D555&lt;1,D555&gt;0), 1, IF(D555=0,"0","NA")))</f>
        <v>2</v>
      </c>
      <c r="C555" s="104"/>
      <c r="D555" s="319">
        <v>1</v>
      </c>
      <c r="E555" s="353"/>
      <c r="F555" s="353"/>
      <c r="G555" s="96"/>
    </row>
    <row r="556" spans="1:7" ht="21" x14ac:dyDescent="0.4">
      <c r="A556" s="443" t="s">
        <v>34</v>
      </c>
      <c r="B556" s="443"/>
      <c r="C556" s="444"/>
      <c r="D556" s="327">
        <f>SUM(B548:C555,B536:C545)</f>
        <v>34</v>
      </c>
      <c r="E556" s="90"/>
      <c r="F556" s="96"/>
      <c r="G556" s="96"/>
    </row>
    <row r="557" spans="1:7" ht="21" x14ac:dyDescent="0.4">
      <c r="A557" s="443" t="s">
        <v>33</v>
      </c>
      <c r="B557" s="443"/>
      <c r="C557" s="443"/>
      <c r="D557" s="298">
        <f>D556/(COUNT(B548:C555,B536:C545)*2)</f>
        <v>0.94444444444444442</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46</v>
      </c>
      <c r="E559" s="90"/>
      <c r="F559" s="96"/>
      <c r="G559" s="96"/>
    </row>
    <row r="560" spans="1:7" ht="21" customHeight="1" x14ac:dyDescent="0.45">
      <c r="A560" s="326" t="s">
        <v>436</v>
      </c>
      <c r="B560" s="153"/>
      <c r="C560" s="154"/>
      <c r="D560" s="127">
        <f>D559/(COUNT(B536:C545,B526:C531,B548:C555)*2)</f>
        <v>0.95833333333333337</v>
      </c>
      <c r="E560" s="239"/>
      <c r="F560" s="239"/>
      <c r="G560" s="96"/>
    </row>
    <row r="561" spans="1:7" ht="21" customHeight="1" x14ac:dyDescent="0.4">
      <c r="A561" s="128"/>
      <c r="B561" s="96"/>
      <c r="C561" s="96"/>
      <c r="D561" s="96"/>
      <c r="E561" s="90"/>
      <c r="F561" s="96"/>
      <c r="G561" s="96"/>
    </row>
    <row r="562" spans="1:7" ht="21" x14ac:dyDescent="0.4">
      <c r="A562" s="398"/>
      <c r="B562" s="398"/>
      <c r="C562" s="398"/>
      <c r="D562" s="398"/>
      <c r="E562" s="398"/>
      <c r="F562" s="398"/>
      <c r="G562" s="96"/>
    </row>
    <row r="563" spans="1:7" ht="22.5" x14ac:dyDescent="0.45">
      <c r="A563" s="459" t="s">
        <v>19</v>
      </c>
      <c r="B563" s="459"/>
      <c r="C563" s="459"/>
      <c r="D563" s="459"/>
      <c r="E563" s="459"/>
      <c r="F563" s="459"/>
      <c r="G563" s="96"/>
    </row>
    <row r="564" spans="1:7" ht="22.5" x14ac:dyDescent="0.4">
      <c r="A564" s="198">
        <f>B11</f>
        <v>43705</v>
      </c>
      <c r="B564" s="96"/>
      <c r="C564" s="96"/>
      <c r="D564" s="280"/>
      <c r="E564" s="280"/>
      <c r="F564" s="280"/>
      <c r="G564" s="96"/>
    </row>
    <row r="565" spans="1:7" ht="21" x14ac:dyDescent="0.4">
      <c r="A565" s="437" t="s">
        <v>28</v>
      </c>
      <c r="B565" s="438" t="s">
        <v>29</v>
      </c>
      <c r="C565" s="438"/>
      <c r="D565" s="438" t="s">
        <v>42</v>
      </c>
      <c r="E565" s="439" t="s">
        <v>264</v>
      </c>
      <c r="F565" s="439" t="s">
        <v>295</v>
      </c>
      <c r="G565" s="96"/>
    </row>
    <row r="566" spans="1:7" ht="21" x14ac:dyDescent="0.4">
      <c r="A566" s="437"/>
      <c r="B566" s="254" t="s">
        <v>32</v>
      </c>
      <c r="C566" s="254" t="s">
        <v>31</v>
      </c>
      <c r="D566" s="438"/>
      <c r="E566" s="439"/>
      <c r="F566" s="439"/>
      <c r="G566" s="96"/>
    </row>
    <row r="567" spans="1:7" ht="22.5" x14ac:dyDescent="0.4">
      <c r="A567" s="291"/>
      <c r="B567" s="292"/>
      <c r="C567" s="292"/>
      <c r="D567" s="292"/>
      <c r="E567" s="268"/>
      <c r="F567" s="293"/>
      <c r="G567" s="96"/>
    </row>
    <row r="568" spans="1:7" ht="24.75" x14ac:dyDescent="0.4">
      <c r="A568" s="451" t="s">
        <v>10</v>
      </c>
      <c r="B568" s="452"/>
      <c r="C568" s="452"/>
      <c r="D568" s="452"/>
      <c r="E568" s="452"/>
      <c r="F568" s="453"/>
      <c r="G568" s="96"/>
    </row>
    <row r="569" spans="1:7" ht="21" x14ac:dyDescent="0.4">
      <c r="A569" s="103" t="s">
        <v>86</v>
      </c>
      <c r="B569" s="104">
        <v>2</v>
      </c>
      <c r="C569" s="104"/>
      <c r="D569" s="105"/>
      <c r="E569" s="106"/>
      <c r="F569" s="105"/>
      <c r="G569" s="96"/>
    </row>
    <row r="570" spans="1:7" ht="21" x14ac:dyDescent="0.4">
      <c r="A570" s="103" t="s">
        <v>45</v>
      </c>
      <c r="B570" s="364">
        <v>2</v>
      </c>
      <c r="C570" s="104"/>
      <c r="D570" s="105"/>
      <c r="E570" s="365"/>
      <c r="F570" s="105"/>
      <c r="G570" s="96"/>
    </row>
    <row r="571" spans="1:7" ht="21" x14ac:dyDescent="0.4">
      <c r="A571" s="103" t="s">
        <v>78</v>
      </c>
      <c r="B571" s="364">
        <v>2</v>
      </c>
      <c r="C571" s="104"/>
      <c r="D571" s="105"/>
      <c r="E571" s="106"/>
      <c r="F571" s="105"/>
      <c r="G571" s="96"/>
    </row>
    <row r="572" spans="1:7" ht="21" x14ac:dyDescent="0.4">
      <c r="A572" s="308" t="s">
        <v>20</v>
      </c>
      <c r="B572" s="364">
        <v>2</v>
      </c>
      <c r="C572" s="118" t="str">
        <f>IF(B572=0, -5, "0")</f>
        <v>0</v>
      </c>
      <c r="D572" s="119"/>
      <c r="E572" s="106"/>
      <c r="F572" s="105"/>
      <c r="G572" s="96"/>
    </row>
    <row r="573" spans="1:7" ht="22.5" x14ac:dyDescent="0.45">
      <c r="A573" s="184" t="s">
        <v>51</v>
      </c>
      <c r="B573" s="364">
        <v>2</v>
      </c>
      <c r="C573" s="118" t="str">
        <f>IF(B573=0, -10, "0")</f>
        <v>0</v>
      </c>
      <c r="D573" s="119"/>
      <c r="E573" s="106"/>
      <c r="F573" s="105"/>
      <c r="G573" s="96"/>
    </row>
    <row r="574" spans="1:7" ht="21" x14ac:dyDescent="0.4">
      <c r="A574" s="103" t="s">
        <v>112</v>
      </c>
      <c r="B574" s="364">
        <v>2</v>
      </c>
      <c r="C574" s="104"/>
      <c r="D574" s="141"/>
      <c r="E574" s="105"/>
      <c r="F574" s="105"/>
      <c r="G574" s="96"/>
    </row>
    <row r="575" spans="1:7" ht="21" x14ac:dyDescent="0.4">
      <c r="A575" s="174" t="s">
        <v>21</v>
      </c>
      <c r="B575" s="364">
        <v>2</v>
      </c>
      <c r="C575" s="118" t="str">
        <f>IF(B575=0, -5, "0")</f>
        <v>0</v>
      </c>
      <c r="D575" s="103"/>
      <c r="E575" s="106"/>
      <c r="F575" s="105"/>
      <c r="G575" s="96"/>
    </row>
    <row r="576" spans="1:7" ht="21" x14ac:dyDescent="0.4">
      <c r="A576" s="139" t="s">
        <v>380</v>
      </c>
      <c r="B576" s="364">
        <v>2</v>
      </c>
      <c r="C576" s="118" t="str">
        <f>IF(B576=0, -5, "0")</f>
        <v>0</v>
      </c>
      <c r="D576" s="240"/>
      <c r="E576" s="106"/>
      <c r="F576" s="105"/>
      <c r="G576" s="96"/>
    </row>
    <row r="577" spans="1:7" ht="21" x14ac:dyDescent="0.4">
      <c r="A577" s="103" t="s">
        <v>217</v>
      </c>
      <c r="B577" s="364">
        <v>2</v>
      </c>
      <c r="C577" s="104"/>
      <c r="D577" s="105"/>
      <c r="E577" s="106"/>
      <c r="F577" s="105"/>
      <c r="G577" s="96"/>
    </row>
    <row r="578" spans="1:7" ht="21" x14ac:dyDescent="0.4">
      <c r="A578" s="443" t="s">
        <v>34</v>
      </c>
      <c r="B578" s="443"/>
      <c r="C578" s="444"/>
      <c r="D578" s="327">
        <f>SUM(B569:C577)</f>
        <v>18</v>
      </c>
      <c r="E578" s="90"/>
      <c r="F578" s="96"/>
      <c r="G578" s="96"/>
    </row>
    <row r="579" spans="1:7" ht="21" x14ac:dyDescent="0.4">
      <c r="A579" s="443" t="s">
        <v>33</v>
      </c>
      <c r="B579" s="443"/>
      <c r="C579" s="443"/>
      <c r="D579" s="298">
        <f>D578/(COUNT(B569:C577)*2)</f>
        <v>1</v>
      </c>
      <c r="E579" s="90"/>
      <c r="F579" s="96"/>
      <c r="G579" s="96"/>
    </row>
    <row r="580" spans="1:7" ht="21" x14ac:dyDescent="0.4">
      <c r="A580" s="299"/>
      <c r="B580" s="300"/>
      <c r="C580" s="300"/>
      <c r="D580" s="301"/>
      <c r="E580" s="90"/>
      <c r="F580" s="96"/>
      <c r="G580" s="96"/>
    </row>
    <row r="581" spans="1:7" ht="39.75" customHeight="1" x14ac:dyDescent="0.4">
      <c r="A581" s="454" t="s">
        <v>23</v>
      </c>
      <c r="B581" s="455"/>
      <c r="C581" s="455"/>
      <c r="D581" s="455"/>
      <c r="E581" s="455"/>
      <c r="F581" s="456"/>
      <c r="G581" s="96"/>
    </row>
    <row r="582" spans="1:7" ht="21" x14ac:dyDescent="0.4">
      <c r="A582" s="103" t="s">
        <v>87</v>
      </c>
      <c r="B582" s="104">
        <v>2</v>
      </c>
      <c r="C582" s="104"/>
      <c r="D582" s="105"/>
      <c r="E582" s="106"/>
      <c r="F582" s="105"/>
      <c r="G582" s="96"/>
    </row>
    <row r="583" spans="1:7" ht="22.5" customHeight="1" x14ac:dyDescent="0.45">
      <c r="A583" s="184" t="s">
        <v>7</v>
      </c>
      <c r="B583" s="364">
        <v>2</v>
      </c>
      <c r="C583" s="118" t="str">
        <f>IF(B583=0, -10, "0")</f>
        <v>0</v>
      </c>
      <c r="D583" s="141"/>
      <c r="E583" s="106"/>
      <c r="F583" s="105"/>
      <c r="G583" s="96"/>
    </row>
    <row r="584" spans="1:7" ht="22.5" customHeight="1" x14ac:dyDescent="0.4">
      <c r="A584" s="103" t="s">
        <v>112</v>
      </c>
      <c r="B584" s="364">
        <v>2</v>
      </c>
      <c r="C584" s="104"/>
      <c r="D584" s="141"/>
      <c r="E584" s="106"/>
      <c r="F584" s="105"/>
      <c r="G584" s="96"/>
    </row>
    <row r="585" spans="1:7" ht="21" x14ac:dyDescent="0.4">
      <c r="A585" s="103" t="s">
        <v>184</v>
      </c>
      <c r="B585" s="364">
        <v>2</v>
      </c>
      <c r="C585" s="104"/>
      <c r="D585" s="241"/>
      <c r="E585" s="241"/>
      <c r="F585" s="105"/>
      <c r="G585" s="96"/>
    </row>
    <row r="586" spans="1:7" ht="63" x14ac:dyDescent="0.4">
      <c r="A586" s="309" t="s">
        <v>88</v>
      </c>
      <c r="B586" s="364">
        <v>1</v>
      </c>
      <c r="C586" s="140" t="str">
        <f>IF(B586=0, -5, "0")</f>
        <v>0</v>
      </c>
      <c r="D586" s="212" t="s">
        <v>526</v>
      </c>
      <c r="E586" s="212" t="s">
        <v>527</v>
      </c>
      <c r="F586" s="105" t="s">
        <v>292</v>
      </c>
      <c r="G586" s="96"/>
    </row>
    <row r="587" spans="1:7" ht="53.25" customHeight="1" x14ac:dyDescent="0.4">
      <c r="A587" s="103" t="s">
        <v>148</v>
      </c>
      <c r="B587" s="364">
        <v>2</v>
      </c>
      <c r="C587" s="104"/>
      <c r="D587" s="141"/>
      <c r="E587" s="106"/>
      <c r="F587" s="105"/>
      <c r="G587" s="96"/>
    </row>
    <row r="588" spans="1:7" s="332" customFormat="1" ht="39.75" customHeight="1" x14ac:dyDescent="0.3">
      <c r="A588" s="457" t="s">
        <v>370</v>
      </c>
      <c r="B588" s="458"/>
      <c r="C588" s="458"/>
      <c r="D588" s="458"/>
      <c r="E588" s="458"/>
      <c r="F588" s="458"/>
      <c r="G588" s="458"/>
    </row>
    <row r="589" spans="1:7" ht="48.75" customHeight="1" x14ac:dyDescent="0.4">
      <c r="A589" s="107" t="s">
        <v>322</v>
      </c>
      <c r="B589" s="104">
        <v>2</v>
      </c>
      <c r="C589" s="212"/>
      <c r="D589" s="141"/>
      <c r="E589" s="106"/>
      <c r="F589" s="105"/>
      <c r="G589" s="96"/>
    </row>
    <row r="590" spans="1:7" ht="21" x14ac:dyDescent="0.4">
      <c r="A590" s="139" t="s">
        <v>380</v>
      </c>
      <c r="B590" s="364">
        <v>2</v>
      </c>
      <c r="C590" s="140" t="str">
        <f>IF(B590=0, -5, "0")</f>
        <v>0</v>
      </c>
      <c r="D590" s="141"/>
      <c r="E590" s="106"/>
      <c r="F590" s="105"/>
      <c r="G590" s="96"/>
    </row>
    <row r="591" spans="1:7" ht="39.75" customHeight="1" x14ac:dyDescent="0.4">
      <c r="A591" s="103" t="s">
        <v>296</v>
      </c>
      <c r="B591" s="364">
        <v>2</v>
      </c>
      <c r="C591" s="104"/>
      <c r="D591" s="141"/>
      <c r="E591" s="106"/>
      <c r="F591" s="105"/>
      <c r="G591" s="96"/>
    </row>
    <row r="592" spans="1:7" ht="21" x14ac:dyDescent="0.4">
      <c r="A592" s="130" t="s">
        <v>363</v>
      </c>
      <c r="B592" s="364">
        <v>2</v>
      </c>
      <c r="C592" s="104"/>
      <c r="D592" s="121"/>
      <c r="E592" s="122"/>
      <c r="F592" s="105"/>
      <c r="G592" s="96"/>
    </row>
    <row r="593" spans="1:7" ht="21" x14ac:dyDescent="0.4">
      <c r="A593" s="152" t="s">
        <v>321</v>
      </c>
      <c r="B593" s="364">
        <v>2</v>
      </c>
      <c r="C593" s="104"/>
      <c r="D593" s="103"/>
      <c r="E593" s="106"/>
      <c r="F593" s="105"/>
      <c r="G593" s="96"/>
    </row>
    <row r="594" spans="1:7" ht="21" x14ac:dyDescent="0.4">
      <c r="A594" s="107" t="s">
        <v>388</v>
      </c>
      <c r="B594" s="364">
        <v>2</v>
      </c>
      <c r="C594" s="104"/>
      <c r="D594" s="240"/>
      <c r="E594" s="106"/>
      <c r="F594" s="105"/>
      <c r="G594" s="96"/>
    </row>
    <row r="595" spans="1:7" ht="83.25" customHeight="1" x14ac:dyDescent="0.4">
      <c r="A595" s="133" t="s">
        <v>427</v>
      </c>
      <c r="B595" s="104" t="s">
        <v>30</v>
      </c>
      <c r="C595" s="104"/>
      <c r="D595" s="319">
        <v>1</v>
      </c>
      <c r="E595" s="353"/>
      <c r="F595" s="353"/>
      <c r="G595" s="96"/>
    </row>
    <row r="596" spans="1:7" ht="21" x14ac:dyDescent="0.4">
      <c r="A596" s="443" t="s">
        <v>34</v>
      </c>
      <c r="B596" s="443"/>
      <c r="C596" s="444"/>
      <c r="D596" s="327">
        <f>SUM(B589:C595,B582:C587)</f>
        <v>23</v>
      </c>
      <c r="E596" s="90"/>
      <c r="F596" s="96"/>
      <c r="G596" s="96"/>
    </row>
    <row r="597" spans="1:7" ht="21" x14ac:dyDescent="0.4">
      <c r="A597" s="443" t="s">
        <v>33</v>
      </c>
      <c r="B597" s="443"/>
      <c r="C597" s="443"/>
      <c r="D597" s="298">
        <f>D596/(COUNT(B582:C587,B589:C595)*2)</f>
        <v>0.95833333333333337</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41</v>
      </c>
      <c r="E599" s="239"/>
      <c r="F599" s="239"/>
      <c r="G599" s="96"/>
    </row>
    <row r="600" spans="1:7" ht="22.5" x14ac:dyDescent="0.45">
      <c r="A600" s="465" t="s">
        <v>168</v>
      </c>
      <c r="B600" s="466"/>
      <c r="C600" s="467"/>
      <c r="D600" s="127">
        <f>D599/(COUNT(B569:C577,B589:C595,B582:C587)*2)</f>
        <v>0.97619047619047616</v>
      </c>
      <c r="E600" s="90"/>
      <c r="F600" s="96"/>
      <c r="G600" s="96"/>
    </row>
    <row r="601" spans="1:7" ht="21" x14ac:dyDescent="0.4">
      <c r="A601" s="128"/>
      <c r="B601" s="96"/>
      <c r="C601" s="96"/>
      <c r="G601" s="96"/>
    </row>
    <row r="602" spans="1:7" ht="19.5" customHeight="1" x14ac:dyDescent="0.45">
      <c r="A602" s="459" t="s">
        <v>8</v>
      </c>
      <c r="B602" s="459"/>
      <c r="C602" s="459"/>
      <c r="D602" s="459"/>
      <c r="E602" s="459"/>
      <c r="F602" s="459"/>
      <c r="G602" s="96"/>
    </row>
    <row r="603" spans="1:7" ht="22.5" x14ac:dyDescent="0.4">
      <c r="A603" s="129">
        <f>B11</f>
        <v>43705</v>
      </c>
      <c r="B603" s="96"/>
      <c r="C603" s="96"/>
      <c r="D603" s="114"/>
      <c r="E603" s="114"/>
      <c r="F603" s="114"/>
      <c r="G603" s="96"/>
    </row>
    <row r="604" spans="1:7" ht="21" x14ac:dyDescent="0.4">
      <c r="A604" s="399" t="s">
        <v>28</v>
      </c>
      <c r="B604" s="400" t="s">
        <v>29</v>
      </c>
      <c r="C604" s="400"/>
      <c r="D604" s="400" t="s">
        <v>42</v>
      </c>
      <c r="E604" s="401" t="s">
        <v>264</v>
      </c>
      <c r="F604" s="401" t="s">
        <v>295</v>
      </c>
      <c r="G604" s="96"/>
    </row>
    <row r="605" spans="1:7" ht="18.75" customHeight="1" x14ac:dyDescent="0.4">
      <c r="A605" s="399"/>
      <c r="B605" s="100" t="s">
        <v>32</v>
      </c>
      <c r="C605" s="100" t="s">
        <v>31</v>
      </c>
      <c r="D605" s="400"/>
      <c r="E605" s="401"/>
      <c r="F605" s="401"/>
      <c r="G605" s="96"/>
    </row>
    <row r="606" spans="1:7" ht="18.75" customHeight="1" x14ac:dyDescent="0.4">
      <c r="A606" s="282"/>
      <c r="B606" s="283"/>
      <c r="C606" s="283"/>
      <c r="D606" s="283"/>
      <c r="E606" s="324"/>
      <c r="F606" s="324"/>
      <c r="G606" s="96"/>
    </row>
    <row r="607" spans="1:7" ht="24.75" x14ac:dyDescent="0.4">
      <c r="A607" s="284" t="s">
        <v>90</v>
      </c>
      <c r="B607" s="114"/>
      <c r="C607" s="460"/>
      <c r="D607" s="460"/>
      <c r="E607" s="460"/>
      <c r="F607" s="461"/>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63" x14ac:dyDescent="0.4">
      <c r="A610" s="130" t="s">
        <v>25</v>
      </c>
      <c r="B610" s="104">
        <v>0</v>
      </c>
      <c r="C610" s="104"/>
      <c r="D610" s="105" t="s">
        <v>536</v>
      </c>
      <c r="E610" s="365" t="s">
        <v>537</v>
      </c>
      <c r="F610" s="105" t="s">
        <v>292</v>
      </c>
      <c r="G610" s="96"/>
    </row>
    <row r="611" spans="1:7" ht="21" x14ac:dyDescent="0.4">
      <c r="A611" s="130" t="s">
        <v>11</v>
      </c>
      <c r="B611" s="104">
        <v>2</v>
      </c>
      <c r="C611" s="104"/>
      <c r="D611" s="105"/>
      <c r="E611" s="106"/>
      <c r="F611" s="105"/>
      <c r="G611" s="96"/>
    </row>
    <row r="612" spans="1:7" ht="63.75" x14ac:dyDescent="0.45">
      <c r="A612" s="184" t="s">
        <v>50</v>
      </c>
      <c r="B612" s="104">
        <v>0</v>
      </c>
      <c r="C612" s="118">
        <f>IF(B612=0, -10, "0")</f>
        <v>-10</v>
      </c>
      <c r="D612" s="105" t="s">
        <v>534</v>
      </c>
      <c r="E612" s="365" t="s">
        <v>535</v>
      </c>
      <c r="F612" s="105" t="s">
        <v>292</v>
      </c>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443" t="s">
        <v>34</v>
      </c>
      <c r="B616" s="443"/>
      <c r="C616" s="443"/>
      <c r="D616" s="327">
        <f>SUM(B608:C615)</f>
        <v>2</v>
      </c>
      <c r="E616" s="462"/>
      <c r="F616" s="427"/>
      <c r="G616" s="96"/>
    </row>
    <row r="617" spans="1:7" ht="21" x14ac:dyDescent="0.4">
      <c r="A617" s="443" t="s">
        <v>33</v>
      </c>
      <c r="B617" s="443"/>
      <c r="C617" s="443"/>
      <c r="D617" s="298">
        <f>D616/(COUNT(B608:C615)*2)</f>
        <v>0.1111111111111111</v>
      </c>
      <c r="E617" s="463"/>
      <c r="F617" s="433"/>
      <c r="G617" s="96"/>
    </row>
    <row r="618" spans="1:7" ht="21" x14ac:dyDescent="0.4">
      <c r="A618" s="128"/>
      <c r="B618" s="96"/>
      <c r="C618" s="464"/>
      <c r="D618" s="464"/>
      <c r="E618" s="464"/>
      <c r="F618" s="464"/>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56"/>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56"/>
      <c r="E622" s="15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420" t="s">
        <v>34</v>
      </c>
      <c r="B629" s="421"/>
      <c r="C629" s="422"/>
      <c r="D629" s="201">
        <f>SUM(B620:C628)</f>
        <v>18</v>
      </c>
      <c r="E629" s="258"/>
      <c r="F629" s="258"/>
      <c r="G629" s="256"/>
    </row>
    <row r="630" spans="1:16382" ht="22.5" x14ac:dyDescent="0.4">
      <c r="A630" s="108" t="s">
        <v>33</v>
      </c>
      <c r="B630" s="109"/>
      <c r="C630" s="109"/>
      <c r="D630" s="111">
        <f>D629/(COUNT(B620:C628)*2)</f>
        <v>1</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60"/>
      <c r="D632" s="460"/>
      <c r="E632" s="460"/>
      <c r="F632" s="461"/>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420" t="s">
        <v>34</v>
      </c>
      <c r="B639" s="421"/>
      <c r="C639" s="422"/>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69"/>
      <c r="B641" s="469"/>
      <c r="C641" s="469"/>
      <c r="D641" s="469"/>
      <c r="E641" s="469"/>
      <c r="F641" s="469"/>
      <c r="G641" s="469"/>
    </row>
    <row r="642" spans="1:7" ht="24.75" x14ac:dyDescent="0.4">
      <c r="A642" s="284" t="s">
        <v>26</v>
      </c>
      <c r="B642" s="460"/>
      <c r="C642" s="460"/>
      <c r="D642" s="460"/>
      <c r="E642" s="460"/>
      <c r="F642" s="461"/>
      <c r="G642" s="90"/>
    </row>
    <row r="643" spans="1:7" ht="105" x14ac:dyDescent="0.4">
      <c r="A643" s="133" t="s">
        <v>221</v>
      </c>
      <c r="B643" s="104">
        <v>1</v>
      </c>
      <c r="C643" s="104"/>
      <c r="D643" s="366" t="s">
        <v>556</v>
      </c>
      <c r="E643" s="366" t="s">
        <v>557</v>
      </c>
      <c r="F643" s="105" t="s">
        <v>293</v>
      </c>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v>2</v>
      </c>
      <c r="C649" s="104"/>
      <c r="D649" s="135"/>
      <c r="E649" s="106"/>
      <c r="F649" s="105"/>
      <c r="G649" s="90"/>
    </row>
    <row r="650" spans="1:7" ht="21" x14ac:dyDescent="0.4">
      <c r="A650" s="470" t="s">
        <v>304</v>
      </c>
      <c r="B650" s="471"/>
      <c r="C650" s="471"/>
      <c r="D650" s="471"/>
      <c r="E650" s="471"/>
      <c r="F650" s="472"/>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v>2</v>
      </c>
      <c r="C655" s="118"/>
      <c r="D655" s="55"/>
      <c r="E655" s="55"/>
      <c r="F655" s="105"/>
      <c r="G655" s="96"/>
    </row>
    <row r="656" spans="1:7" ht="21" x14ac:dyDescent="0.4">
      <c r="A656" s="107" t="s">
        <v>388</v>
      </c>
      <c r="B656" s="104">
        <v>2</v>
      </c>
      <c r="C656" s="118"/>
      <c r="D656" s="55"/>
      <c r="E656" s="55"/>
      <c r="F656" s="105"/>
      <c r="G656" s="96"/>
    </row>
    <row r="657" spans="1:7" ht="50.25" customHeight="1" x14ac:dyDescent="0.4">
      <c r="A657" s="103" t="s">
        <v>402</v>
      </c>
      <c r="B657" s="104">
        <f>IF(D657=1, 2, IF(AND(D657&lt;1,D657&gt;0), 1, IF(D657=0,"0","NA")))</f>
        <v>2</v>
      </c>
      <c r="C657" s="104"/>
      <c r="D657" s="319">
        <v>1</v>
      </c>
      <c r="E657" s="353"/>
      <c r="F657" s="353"/>
      <c r="G657" s="96"/>
    </row>
    <row r="658" spans="1:7" ht="21" x14ac:dyDescent="0.4">
      <c r="A658" s="123" t="s">
        <v>34</v>
      </c>
      <c r="B658" s="123"/>
      <c r="C658" s="123"/>
      <c r="D658" s="123">
        <f>SUM(B651:C657,B643:C649)</f>
        <v>27</v>
      </c>
      <c r="E658" s="90"/>
      <c r="F658" s="96"/>
      <c r="G658" s="96"/>
    </row>
    <row r="659" spans="1:7" ht="21" x14ac:dyDescent="0.4">
      <c r="A659" s="108" t="s">
        <v>33</v>
      </c>
      <c r="B659" s="109"/>
      <c r="C659" s="110"/>
      <c r="D659" s="111">
        <f>D658/(COUNT(B651:C657,B643:C649)*2)</f>
        <v>0.9642857142857143</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59</v>
      </c>
      <c r="E661" s="90"/>
      <c r="F661" s="96"/>
      <c r="G661" s="96"/>
    </row>
    <row r="662" spans="1:7" ht="22.5" x14ac:dyDescent="0.45">
      <c r="A662" s="326" t="s">
        <v>169</v>
      </c>
      <c r="B662" s="153"/>
      <c r="C662" s="154"/>
      <c r="D662" s="127">
        <f>D661/(COUNT(B651:C657,B620:C628,B633:C638,B608:C615,B643:C649)*2)</f>
        <v>0.77631578947368418</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59" t="s">
        <v>346</v>
      </c>
      <c r="B665" s="459"/>
      <c r="C665" s="459"/>
      <c r="D665" s="459"/>
      <c r="E665" s="459"/>
      <c r="F665" s="459"/>
      <c r="G665" s="96"/>
    </row>
    <row r="666" spans="1:7" ht="21" x14ac:dyDescent="0.4">
      <c r="A666" s="198">
        <f>B11</f>
        <v>43705</v>
      </c>
      <c r="B666" s="96"/>
      <c r="C666" s="96"/>
      <c r="D666" s="96"/>
      <c r="E666" s="90"/>
      <c r="F666" s="96"/>
      <c r="G666" s="96"/>
    </row>
    <row r="667" spans="1:7" ht="21.75" customHeight="1" x14ac:dyDescent="0.4">
      <c r="A667" s="399" t="s">
        <v>28</v>
      </c>
      <c r="B667" s="400" t="s">
        <v>29</v>
      </c>
      <c r="C667" s="400"/>
      <c r="D667" s="400" t="s">
        <v>42</v>
      </c>
      <c r="E667" s="401" t="s">
        <v>264</v>
      </c>
      <c r="F667" s="401" t="s">
        <v>295</v>
      </c>
      <c r="G667" s="96"/>
    </row>
    <row r="668" spans="1:7" ht="21" x14ac:dyDescent="0.4">
      <c r="A668" s="399"/>
      <c r="B668" s="100" t="s">
        <v>32</v>
      </c>
      <c r="C668" s="100" t="s">
        <v>31</v>
      </c>
      <c r="D668" s="400"/>
      <c r="E668" s="401"/>
      <c r="F668" s="401"/>
      <c r="G668" s="96"/>
    </row>
    <row r="669" spans="1:7" ht="22.5" x14ac:dyDescent="0.4">
      <c r="A669" s="282"/>
      <c r="B669" s="283"/>
      <c r="C669" s="283"/>
      <c r="D669" s="283"/>
      <c r="E669" s="324"/>
      <c r="F669" s="324"/>
      <c r="G669" s="96"/>
    </row>
    <row r="670" spans="1:7" ht="21" x14ac:dyDescent="0.4">
      <c r="A670" s="103" t="s">
        <v>372</v>
      </c>
      <c r="B670" s="104">
        <v>2</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80.25" customHeight="1" x14ac:dyDescent="0.4">
      <c r="A682" s="192" t="s">
        <v>14</v>
      </c>
      <c r="B682" s="104">
        <v>2</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v>2</v>
      </c>
      <c r="C685" s="118"/>
      <c r="D685" s="121"/>
      <c r="E685" s="122"/>
      <c r="F685" s="105"/>
      <c r="G685" s="96"/>
    </row>
    <row r="686" spans="1:7" ht="105" x14ac:dyDescent="0.4">
      <c r="A686" s="208" t="s">
        <v>312</v>
      </c>
      <c r="B686" s="104">
        <v>0</v>
      </c>
      <c r="C686" s="118"/>
      <c r="D686" s="379" t="s">
        <v>538</v>
      </c>
      <c r="E686" s="365" t="s">
        <v>539</v>
      </c>
      <c r="F686" s="105" t="s">
        <v>292</v>
      </c>
      <c r="G686" s="96"/>
    </row>
    <row r="687" spans="1:7" ht="42" x14ac:dyDescent="0.4">
      <c r="A687" s="208" t="s">
        <v>438</v>
      </c>
      <c r="B687" s="104">
        <v>2</v>
      </c>
      <c r="C687" s="118"/>
      <c r="D687" s="379"/>
      <c r="E687" s="106"/>
      <c r="F687" s="105"/>
      <c r="G687" s="96"/>
    </row>
    <row r="688" spans="1:7" ht="63" x14ac:dyDescent="0.4">
      <c r="A688" s="208" t="s">
        <v>462</v>
      </c>
      <c r="B688" s="104">
        <v>1</v>
      </c>
      <c r="C688" s="118"/>
      <c r="D688" s="380" t="s">
        <v>540</v>
      </c>
      <c r="E688" s="365" t="s">
        <v>541</v>
      </c>
      <c r="F688" s="105" t="s">
        <v>293</v>
      </c>
      <c r="G688" s="96"/>
    </row>
    <row r="689" spans="1:7" ht="89.25" customHeight="1" x14ac:dyDescent="0.4">
      <c r="A689" s="107" t="s">
        <v>402</v>
      </c>
      <c r="B689" s="104">
        <f>IF(D689=1, 2, IF(AND(D689&lt;1,D689&gt;0), 1, IF(D689=0,"0","NA")))</f>
        <v>1</v>
      </c>
      <c r="C689" s="104"/>
      <c r="D689" s="319">
        <v>0.5</v>
      </c>
      <c r="E689" s="353"/>
      <c r="F689" s="353"/>
      <c r="G689" s="96"/>
    </row>
    <row r="690" spans="1:7" ht="22.5" x14ac:dyDescent="0.45">
      <c r="A690" s="326" t="s">
        <v>407</v>
      </c>
      <c r="B690" s="153"/>
      <c r="C690" s="154"/>
      <c r="D690" s="126">
        <f>SUM(B670:C689)</f>
        <v>30</v>
      </c>
      <c r="E690" s="90"/>
      <c r="F690" s="96"/>
      <c r="G690" s="96"/>
    </row>
    <row r="691" spans="1:7" ht="22.5" x14ac:dyDescent="0.45">
      <c r="A691" s="326" t="s">
        <v>408</v>
      </c>
      <c r="B691" s="153"/>
      <c r="C691" s="154"/>
      <c r="D691" s="127">
        <f>D690/(COUNT(B670:C689)*2)</f>
        <v>0.88235294117647056</v>
      </c>
      <c r="G691" s="96"/>
    </row>
    <row r="692" spans="1:7" ht="21" x14ac:dyDescent="0.4">
      <c r="A692" s="202"/>
      <c r="B692" s="259"/>
      <c r="C692" s="259"/>
      <c r="G692" s="215"/>
    </row>
    <row r="693" spans="1:7" ht="21" customHeight="1" x14ac:dyDescent="0.4">
      <c r="A693" s="468" t="s">
        <v>439</v>
      </c>
      <c r="B693" s="468"/>
      <c r="C693" s="468"/>
      <c r="D693" s="468"/>
      <c r="E693" s="468"/>
      <c r="F693" s="468"/>
      <c r="G693" s="215"/>
    </row>
    <row r="694" spans="1:7" ht="21" customHeight="1" x14ac:dyDescent="0.4">
      <c r="A694" s="198">
        <f>B11</f>
        <v>43705</v>
      </c>
      <c r="B694" s="96"/>
      <c r="C694" s="96"/>
      <c r="D694" s="214"/>
      <c r="E694" s="214"/>
      <c r="F694" s="214"/>
      <c r="G694" s="215"/>
    </row>
    <row r="695" spans="1:7" ht="21" x14ac:dyDescent="0.4">
      <c r="A695" s="478" t="s">
        <v>28</v>
      </c>
      <c r="B695" s="447" t="s">
        <v>29</v>
      </c>
      <c r="C695" s="447"/>
      <c r="D695" s="400" t="s">
        <v>42</v>
      </c>
      <c r="E695" s="401" t="s">
        <v>264</v>
      </c>
      <c r="F695" s="401" t="s">
        <v>295</v>
      </c>
      <c r="G695" s="215"/>
    </row>
    <row r="696" spans="1:7" ht="21" x14ac:dyDescent="0.4">
      <c r="A696" s="399"/>
      <c r="B696" s="100" t="s">
        <v>32</v>
      </c>
      <c r="C696" s="100" t="s">
        <v>31</v>
      </c>
      <c r="D696" s="400"/>
      <c r="E696" s="401"/>
      <c r="F696" s="401"/>
      <c r="G696" s="215"/>
    </row>
    <row r="697" spans="1:7" ht="22.5" x14ac:dyDescent="0.4">
      <c r="A697" s="282"/>
      <c r="B697" s="283"/>
      <c r="C697" s="283"/>
      <c r="D697" s="283"/>
      <c r="E697" s="324"/>
      <c r="F697" s="324"/>
      <c r="G697" s="96"/>
    </row>
    <row r="698" spans="1:7" ht="24.75" x14ac:dyDescent="0.4">
      <c r="A698" s="475" t="s">
        <v>299</v>
      </c>
      <c r="B698" s="476"/>
      <c r="C698" s="476"/>
      <c r="D698" s="476"/>
      <c r="E698" s="476"/>
      <c r="F698" s="477"/>
      <c r="G698" s="215"/>
    </row>
    <row r="699" spans="1:7" ht="63" x14ac:dyDescent="0.4">
      <c r="A699" s="133" t="s">
        <v>218</v>
      </c>
      <c r="B699" s="216">
        <v>1</v>
      </c>
      <c r="C699" s="216"/>
      <c r="D699" s="160" t="s">
        <v>542</v>
      </c>
      <c r="E699" s="160" t="s">
        <v>543</v>
      </c>
      <c r="F699" s="160" t="s">
        <v>292</v>
      </c>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473"/>
      <c r="C704" s="474"/>
      <c r="D704" s="201">
        <f>SUM(B699:C703)</f>
        <v>9</v>
      </c>
      <c r="E704" s="90"/>
      <c r="F704" s="96"/>
      <c r="G704" s="96"/>
    </row>
    <row r="705" spans="1:7" ht="21" x14ac:dyDescent="0.4">
      <c r="A705" s="108" t="s">
        <v>33</v>
      </c>
      <c r="B705" s="473"/>
      <c r="C705" s="474"/>
      <c r="D705" s="306">
        <f>D704/(COUNT(B699:C703)*2)</f>
        <v>0.9</v>
      </c>
      <c r="E705" s="90"/>
      <c r="F705" s="96"/>
      <c r="G705" s="96"/>
    </row>
    <row r="706" spans="1:7" ht="21" x14ac:dyDescent="0.4">
      <c r="A706" s="149"/>
      <c r="B706" s="294"/>
      <c r="C706" s="294"/>
      <c r="D706" s="204"/>
      <c r="E706" s="304"/>
      <c r="F706" s="305"/>
      <c r="G706" s="96"/>
    </row>
    <row r="707" spans="1:7" ht="24.75" x14ac:dyDescent="0.4">
      <c r="A707" s="475" t="s">
        <v>300</v>
      </c>
      <c r="B707" s="476"/>
      <c r="C707" s="476"/>
      <c r="D707" s="476"/>
      <c r="E707" s="476"/>
      <c r="F707" s="477"/>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72.75" customHeight="1" x14ac:dyDescent="0.3">
      <c r="A710" s="205" t="s">
        <v>402</v>
      </c>
      <c r="B710" s="104" t="str">
        <f>IF(D710=1, 2, IF(AND(D710&lt;1,D710&gt;0), 1, IF(D710=0,"0","NA")))</f>
        <v>NA</v>
      </c>
      <c r="C710" s="104"/>
      <c r="D710" s="319" t="str">
        <f>IFERROR(E710/F710,"N.A")</f>
        <v>N.A</v>
      </c>
      <c r="E710" s="321"/>
      <c r="F710" s="321"/>
    </row>
    <row r="711" spans="1:7" ht="21" x14ac:dyDescent="0.3">
      <c r="A711" s="108" t="s">
        <v>34</v>
      </c>
      <c r="B711" s="108"/>
      <c r="C711" s="123"/>
      <c r="D711" s="281">
        <f>SUM(B708:C710)</f>
        <v>4</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13</v>
      </c>
      <c r="G714" s="96"/>
    </row>
    <row r="715" spans="1:7" ht="22.5" x14ac:dyDescent="0.45">
      <c r="A715" s="326" t="s">
        <v>410</v>
      </c>
      <c r="B715" s="153"/>
      <c r="C715" s="154"/>
      <c r="D715" s="127">
        <f>D714/(COUNT(B708:C710,B699:C703)*2)</f>
        <v>0.9285714285714286</v>
      </c>
      <c r="E715" s="90"/>
      <c r="F715" s="96"/>
    </row>
    <row r="716" spans="1:7" x14ac:dyDescent="0.3">
      <c r="A716" s="2"/>
    </row>
    <row r="717" spans="1:7" s="3" customFormat="1" ht="22.5" x14ac:dyDescent="0.45">
      <c r="A717" s="295" t="s">
        <v>402</v>
      </c>
      <c r="B717" s="36"/>
      <c r="C717" s="36"/>
      <c r="D717" s="320">
        <f>AVERAGE(D710,D689,D657,D595,D555,D515,D466,D419,D361,D295,D240,D181,D127,D43)</f>
        <v>0.93939090909090917</v>
      </c>
      <c r="E717" s="84"/>
      <c r="F717" s="85"/>
      <c r="G717" s="80"/>
    </row>
    <row r="718" spans="1:7" ht="22.5" x14ac:dyDescent="0.3">
      <c r="A718" s="19" t="s">
        <v>403</v>
      </c>
      <c r="B718" s="20"/>
      <c r="C718" s="21"/>
      <c r="D718" s="22">
        <f>SUM(D714,D690,D661,D599,D559,D516,D470,D423,D365,D299,D244,D182,D128,D47)</f>
        <v>616</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0.87252124645892348</v>
      </c>
      <c r="E719" s="3"/>
      <c r="F719" s="3"/>
    </row>
  </sheetData>
  <sheetProtection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582:B587 B21:B25 B163:B171 B608:B611 B105:B108 B374:B384 B345:B351 B85:B100 B39:B42 B536:B545 B485:B494 B451:B458 B643:B645 B120:B126 B670:B689 B531 B308:B315 B320:B338 B460:B466 B509:B515 B389:B409 B227:B231 B708:B710 B651:B657 B354:B361 B66:B82 B145:B160 B288:B295 B620 B500:B506 B635:B638 B260 B191:B198 B699:B703 B63 B569:B577 B439 B518:B519 B30:B37 B526:B529 B633 B113:B117 B143 B265:B270 B479:B483 B412:B419 B613:B615 B622:B628 B56:B61 B103 B111 B589:B595 B174:B181 B203:B222 B253:B258 B272:B285 B343 B233:B240 B647:B649 B432:B437 B444:B449 B496:B498 B548:B555">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B142 B621 B612 B634 B259 B271 B344 B646 B530 B438 B450 B499">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97" zoomScale="80" zoomScaleNormal="90" zoomScaleSheetLayoutView="80" workbookViewId="0">
      <selection activeCell="D208" sqref="D20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80"/>
      <c r="E1" s="480"/>
      <c r="F1" s="480"/>
      <c r="G1" s="480"/>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81" t="s">
        <v>46</v>
      </c>
      <c r="B6" s="481"/>
      <c r="C6" s="481"/>
      <c r="D6" s="481"/>
      <c r="E6" s="481"/>
      <c r="F6" s="481"/>
      <c r="G6" s="79"/>
    </row>
    <row r="7" spans="1:7" s="2" customFormat="1" ht="21.75" customHeight="1" x14ac:dyDescent="0.45">
      <c r="A7" s="482" t="str">
        <f>'Page de garde'!D18</f>
        <v>GROMBALIA</v>
      </c>
      <c r="B7" s="482"/>
      <c r="C7" s="482"/>
      <c r="D7" s="482"/>
      <c r="E7" s="482"/>
      <c r="F7" s="482"/>
      <c r="G7" s="79"/>
    </row>
    <row r="8" spans="1:7" s="2" customFormat="1" ht="24" x14ac:dyDescent="0.45">
      <c r="A8" s="4" t="s">
        <v>39</v>
      </c>
      <c r="B8" s="483" t="str">
        <f>'A3 Exploitation'!B9:F9</f>
        <v>Dr Hend KAMOUN</v>
      </c>
      <c r="C8" s="483"/>
      <c r="D8" s="483"/>
      <c r="E8" s="483"/>
      <c r="F8" s="483"/>
      <c r="G8" s="79"/>
    </row>
    <row r="9" spans="1:7" s="2" customFormat="1" ht="24" x14ac:dyDescent="0.45">
      <c r="A9" s="5" t="s">
        <v>41</v>
      </c>
      <c r="B9" s="484" t="str">
        <f>'A3 Exploitation'!B10:F10</f>
        <v>Directeur du magasin et chefs rayons</v>
      </c>
      <c r="C9" s="484"/>
      <c r="D9" s="484"/>
      <c r="E9" s="484"/>
      <c r="F9" s="484"/>
      <c r="G9" s="79"/>
    </row>
    <row r="10" spans="1:7" s="2" customFormat="1" ht="24" x14ac:dyDescent="0.45">
      <c r="A10" s="4" t="s">
        <v>40</v>
      </c>
      <c r="B10" s="479">
        <f>'A3 Exploitation'!B11:F11</f>
        <v>43705</v>
      </c>
      <c r="C10" s="479"/>
      <c r="D10" s="479"/>
      <c r="E10" s="479"/>
      <c r="F10" s="479"/>
      <c r="G10" s="79"/>
    </row>
    <row r="11" spans="1:7" s="2" customFormat="1" ht="24" x14ac:dyDescent="0.45">
      <c r="A11" s="4" t="s">
        <v>248</v>
      </c>
      <c r="B11" s="488">
        <f>D215</f>
        <v>0.89473684210526316</v>
      </c>
      <c r="C11" s="488"/>
      <c r="D11" s="488"/>
      <c r="E11" s="488"/>
      <c r="F11" s="488"/>
      <c r="G11" s="79"/>
    </row>
    <row r="12" spans="1:7" s="2" customFormat="1" ht="22.5" x14ac:dyDescent="0.45">
      <c r="A12" s="1"/>
      <c r="D12" s="392"/>
      <c r="E12" s="392"/>
      <c r="F12" s="392"/>
      <c r="G12" s="392"/>
    </row>
    <row r="13" spans="1:7" s="2" customFormat="1" ht="11.25" customHeight="1" x14ac:dyDescent="0.3">
      <c r="A13" s="489" t="s">
        <v>28</v>
      </c>
      <c r="B13" s="490" t="s">
        <v>29</v>
      </c>
      <c r="C13" s="490"/>
      <c r="D13" s="490" t="s">
        <v>42</v>
      </c>
      <c r="E13" s="490" t="s">
        <v>158</v>
      </c>
      <c r="F13" s="490" t="s">
        <v>159</v>
      </c>
    </row>
    <row r="14" spans="1:7" s="2" customFormat="1" ht="12.75" customHeight="1" x14ac:dyDescent="0.3">
      <c r="A14" s="489"/>
      <c r="B14" s="18" t="s">
        <v>32</v>
      </c>
      <c r="C14" s="18" t="s">
        <v>31</v>
      </c>
      <c r="D14" s="490"/>
      <c r="E14" s="490"/>
      <c r="F14" s="490"/>
      <c r="G14" s="78"/>
    </row>
    <row r="15" spans="1:7" x14ac:dyDescent="0.3">
      <c r="A15" s="491"/>
      <c r="B15" s="492"/>
      <c r="C15" s="492"/>
      <c r="D15" s="492"/>
      <c r="E15" s="492"/>
      <c r="F15" s="492"/>
    </row>
    <row r="16" spans="1:7" ht="19.5" x14ac:dyDescent="0.4">
      <c r="A16" s="493" t="s">
        <v>0</v>
      </c>
      <c r="B16" s="494"/>
      <c r="C16" s="494"/>
      <c r="D16" s="494"/>
      <c r="E16" s="494"/>
      <c r="F16" s="494"/>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354">
        <v>2</v>
      </c>
      <c r="C19" s="55"/>
      <c r="D19" s="355"/>
      <c r="E19" s="500"/>
      <c r="F19" s="55"/>
    </row>
    <row r="20" spans="1:7" x14ac:dyDescent="0.3">
      <c r="A20" s="6" t="s">
        <v>128</v>
      </c>
      <c r="B20" s="354">
        <v>2</v>
      </c>
      <c r="C20" s="55"/>
      <c r="D20" s="355"/>
      <c r="E20" s="501"/>
      <c r="F20" s="55"/>
    </row>
    <row r="21" spans="1:7" x14ac:dyDescent="0.3">
      <c r="A21" s="26" t="s">
        <v>440</v>
      </c>
      <c r="B21" s="55">
        <v>2</v>
      </c>
      <c r="C21" s="55"/>
      <c r="D21" s="58"/>
      <c r="E21" s="55"/>
      <c r="F21" s="55"/>
    </row>
    <row r="22" spans="1:7" x14ac:dyDescent="0.3">
      <c r="A22" s="495" t="s">
        <v>34</v>
      </c>
      <c r="B22" s="496"/>
      <c r="C22" s="497"/>
      <c r="D22" s="330">
        <f>SUM(B17:C21)</f>
        <v>10</v>
      </c>
    </row>
    <row r="23" spans="1:7" x14ac:dyDescent="0.3">
      <c r="A23" s="485" t="s">
        <v>249</v>
      </c>
      <c r="B23" s="486"/>
      <c r="C23" s="487"/>
      <c r="D23" s="17">
        <f>D22/(COUNT(B17:C21)*2)</f>
        <v>1</v>
      </c>
    </row>
    <row r="24" spans="1:7" x14ac:dyDescent="0.3">
      <c r="A24" s="10"/>
      <c r="B24" s="11"/>
      <c r="C24" s="11"/>
      <c r="D24" s="12"/>
    </row>
    <row r="25" spans="1:7" ht="19.5" x14ac:dyDescent="0.4">
      <c r="A25" s="498" t="s">
        <v>4</v>
      </c>
      <c r="B25" s="499"/>
      <c r="C25" s="499"/>
      <c r="D25" s="499"/>
      <c r="E25" s="499"/>
      <c r="F25" s="499"/>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85" t="s">
        <v>34</v>
      </c>
      <c r="B33" s="486"/>
      <c r="C33" s="487"/>
      <c r="D33" s="329">
        <f>SUM(B26:C32)</f>
        <v>14</v>
      </c>
    </row>
    <row r="34" spans="1:6" x14ac:dyDescent="0.3">
      <c r="A34" s="485" t="s">
        <v>249</v>
      </c>
      <c r="B34" s="486"/>
      <c r="C34" s="487"/>
      <c r="D34" s="17">
        <f>D33/(COUNT(B26:C32)*2)</f>
        <v>1</v>
      </c>
    </row>
    <row r="35" spans="1:6" x14ac:dyDescent="0.3">
      <c r="A35" s="10"/>
      <c r="B35" s="11"/>
      <c r="C35" s="11"/>
      <c r="D35" s="12"/>
    </row>
    <row r="36" spans="1:6" ht="19.5" x14ac:dyDescent="0.4">
      <c r="A36" s="498" t="s">
        <v>178</v>
      </c>
      <c r="B36" s="499"/>
      <c r="C36" s="499"/>
      <c r="D36" s="499"/>
      <c r="E36" s="499"/>
      <c r="F36" s="499"/>
    </row>
    <row r="37" spans="1:6" ht="18" x14ac:dyDescent="0.35">
      <c r="A37" s="24" t="s">
        <v>84</v>
      </c>
      <c r="B37" s="55">
        <v>2</v>
      </c>
      <c r="C37" s="6" t="str">
        <f>IF(B37=0, -5, "0")</f>
        <v>0</v>
      </c>
      <c r="D37" s="56"/>
      <c r="E37" s="55"/>
      <c r="F37" s="55"/>
    </row>
    <row r="38" spans="1:6" x14ac:dyDescent="0.3">
      <c r="A38" s="6" t="s">
        <v>192</v>
      </c>
      <c r="B38" s="354">
        <v>2</v>
      </c>
      <c r="C38" s="55"/>
      <c r="D38" s="56"/>
      <c r="E38" s="55"/>
      <c r="F38" s="55"/>
    </row>
    <row r="39" spans="1:6" x14ac:dyDescent="0.3">
      <c r="A39" s="6" t="s">
        <v>235</v>
      </c>
      <c r="B39" s="354">
        <v>2</v>
      </c>
      <c r="C39" s="55"/>
      <c r="D39" s="56"/>
      <c r="E39" s="55"/>
      <c r="F39" s="55"/>
    </row>
    <row r="40" spans="1:6" x14ac:dyDescent="0.3">
      <c r="A40" s="6" t="s">
        <v>69</v>
      </c>
      <c r="B40" s="354">
        <v>2</v>
      </c>
      <c r="C40" s="55"/>
      <c r="D40" s="59"/>
      <c r="E40" s="55"/>
      <c r="F40" s="55"/>
    </row>
    <row r="41" spans="1:6" x14ac:dyDescent="0.3">
      <c r="A41" s="6" t="s">
        <v>247</v>
      </c>
      <c r="B41" s="354">
        <v>2</v>
      </c>
      <c r="C41" s="55"/>
      <c r="D41" s="59"/>
      <c r="E41" s="55"/>
      <c r="F41" s="55"/>
    </row>
    <row r="42" spans="1:6" x14ac:dyDescent="0.3">
      <c r="A42" s="485" t="s">
        <v>34</v>
      </c>
      <c r="B42" s="486"/>
      <c r="C42" s="487"/>
      <c r="D42" s="329">
        <f>SUM(B37:C41)</f>
        <v>10</v>
      </c>
    </row>
    <row r="43" spans="1:6" x14ac:dyDescent="0.3">
      <c r="A43" s="485" t="s">
        <v>249</v>
      </c>
      <c r="B43" s="486"/>
      <c r="C43" s="487"/>
      <c r="D43" s="17">
        <f>D42/(COUNT(B37:C41)*2)</f>
        <v>1</v>
      </c>
    </row>
    <row r="44" spans="1:6" x14ac:dyDescent="0.3">
      <c r="A44" s="338"/>
      <c r="B44" s="339"/>
      <c r="C44" s="339"/>
      <c r="D44" s="340"/>
    </row>
    <row r="45" spans="1:6" ht="19.5" x14ac:dyDescent="0.4">
      <c r="A45" s="502" t="s">
        <v>405</v>
      </c>
      <c r="B45" s="503"/>
      <c r="C45" s="503"/>
      <c r="D45" s="503"/>
      <c r="E45" s="503"/>
      <c r="F45" s="504"/>
    </row>
    <row r="46" spans="1:6" ht="19.5" x14ac:dyDescent="0.4">
      <c r="A46" s="6" t="s">
        <v>465</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85" t="s">
        <v>34</v>
      </c>
      <c r="B58" s="486"/>
      <c r="C58" s="487"/>
      <c r="D58" s="341">
        <f>SUM(B46:C57)</f>
        <v>0</v>
      </c>
    </row>
    <row r="59" spans="1:6" x14ac:dyDescent="0.3">
      <c r="A59" s="485" t="s">
        <v>249</v>
      </c>
      <c r="B59" s="486"/>
      <c r="C59" s="487"/>
      <c r="D59" s="17" t="e">
        <f>D58/(COUNT(B46:C57)*2)</f>
        <v>#DIV/0!</v>
      </c>
    </row>
    <row r="60" spans="1:6" x14ac:dyDescent="0.3">
      <c r="A60" s="29"/>
      <c r="B60" s="30"/>
      <c r="C60" s="30"/>
      <c r="D60" s="31"/>
    </row>
    <row r="61" spans="1:6" ht="19.5" x14ac:dyDescent="0.4">
      <c r="A61" s="505" t="s">
        <v>19</v>
      </c>
      <c r="B61" s="506"/>
      <c r="C61" s="506"/>
      <c r="D61" s="506"/>
      <c r="E61" s="506"/>
      <c r="F61" s="506"/>
    </row>
    <row r="62" spans="1:6" x14ac:dyDescent="0.3">
      <c r="A62" s="6" t="s">
        <v>224</v>
      </c>
      <c r="B62" s="55">
        <v>2</v>
      </c>
      <c r="C62" s="55"/>
      <c r="F62" s="55"/>
    </row>
    <row r="63" spans="1:6" x14ac:dyDescent="0.3">
      <c r="A63" s="6" t="s">
        <v>70</v>
      </c>
      <c r="B63" s="55">
        <v>2</v>
      </c>
      <c r="C63" s="55"/>
      <c r="D63" s="355"/>
      <c r="E63" s="354"/>
      <c r="F63" s="55"/>
    </row>
    <row r="64" spans="1:6" ht="33" x14ac:dyDescent="0.3">
      <c r="A64" s="6" t="s">
        <v>190</v>
      </c>
      <c r="B64" s="55">
        <v>1</v>
      </c>
      <c r="C64" s="55"/>
      <c r="D64" s="355" t="s">
        <v>528</v>
      </c>
      <c r="E64" s="355" t="s">
        <v>529</v>
      </c>
      <c r="F64" s="55" t="s">
        <v>292</v>
      </c>
    </row>
    <row r="65" spans="1:6" x14ac:dyDescent="0.3">
      <c r="A65" s="6" t="s">
        <v>22</v>
      </c>
      <c r="B65" s="55">
        <v>2</v>
      </c>
      <c r="C65" s="55"/>
      <c r="F65" s="55"/>
    </row>
    <row r="66" spans="1:6" x14ac:dyDescent="0.3">
      <c r="A66" s="6" t="s">
        <v>71</v>
      </c>
      <c r="B66" s="55">
        <v>2</v>
      </c>
      <c r="C66" s="55"/>
      <c r="D66" s="88"/>
      <c r="E66" s="55"/>
      <c r="F66" s="55"/>
    </row>
    <row r="67" spans="1:6" ht="66.75" x14ac:dyDescent="0.35">
      <c r="A67" s="24" t="s">
        <v>250</v>
      </c>
      <c r="B67" s="55">
        <v>0</v>
      </c>
      <c r="C67" s="6">
        <f>IF(B67=0, -5, "0")</f>
        <v>-5</v>
      </c>
      <c r="D67" s="7" t="s">
        <v>530</v>
      </c>
      <c r="E67" s="355" t="s">
        <v>531</v>
      </c>
      <c r="F67" s="55" t="s">
        <v>293</v>
      </c>
    </row>
    <row r="68" spans="1:6" x14ac:dyDescent="0.3">
      <c r="A68" s="485" t="s">
        <v>34</v>
      </c>
      <c r="B68" s="486"/>
      <c r="C68" s="487"/>
      <c r="D68" s="329">
        <f>SUM(B62:C67)</f>
        <v>4</v>
      </c>
    </row>
    <row r="69" spans="1:6" x14ac:dyDescent="0.3">
      <c r="A69" s="485" t="s">
        <v>249</v>
      </c>
      <c r="B69" s="486"/>
      <c r="C69" s="487"/>
      <c r="D69" s="17">
        <f>D68/(COUNT(B62:C67)*2)</f>
        <v>0.2857142857142857</v>
      </c>
    </row>
    <row r="70" spans="1:6" x14ac:dyDescent="0.3">
      <c r="A70" s="10"/>
      <c r="B70" s="11"/>
      <c r="C70" s="11"/>
      <c r="D70" s="12"/>
    </row>
    <row r="71" spans="1:6" ht="19.5" x14ac:dyDescent="0.4">
      <c r="A71" s="498" t="s">
        <v>8</v>
      </c>
      <c r="B71" s="499"/>
      <c r="C71" s="499"/>
      <c r="D71" s="499"/>
      <c r="E71" s="499"/>
      <c r="F71" s="499"/>
    </row>
    <row r="72" spans="1:6" ht="84.75" customHeight="1" x14ac:dyDescent="0.35">
      <c r="A72" s="25" t="s">
        <v>146</v>
      </c>
      <c r="B72" s="55">
        <v>2</v>
      </c>
      <c r="C72" s="6" t="str">
        <f>IF(B72=0, -5, "0")</f>
        <v>0</v>
      </c>
      <c r="D72" s="362"/>
      <c r="E72" s="362"/>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36" x14ac:dyDescent="0.35">
      <c r="A76" s="25" t="s">
        <v>180</v>
      </c>
      <c r="B76" s="55">
        <v>2</v>
      </c>
      <c r="C76" s="6" t="str">
        <f>IF(B76=0, -5, "0")</f>
        <v>0</v>
      </c>
      <c r="D76" s="56"/>
      <c r="E76" s="3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85" t="s">
        <v>34</v>
      </c>
      <c r="B79" s="486"/>
      <c r="C79" s="487"/>
      <c r="D79" s="329">
        <f>SUM(B72:C78)</f>
        <v>14</v>
      </c>
    </row>
    <row r="80" spans="1:6" x14ac:dyDescent="0.3">
      <c r="A80" s="485" t="s">
        <v>249</v>
      </c>
      <c r="B80" s="486"/>
      <c r="C80" s="487"/>
      <c r="D80" s="17">
        <f>D79/(COUNT(B72:C78)*2)</f>
        <v>1</v>
      </c>
    </row>
    <row r="81" spans="1:6" x14ac:dyDescent="0.3">
      <c r="A81" s="10"/>
      <c r="B81" s="11"/>
      <c r="C81" s="11"/>
      <c r="D81" s="12"/>
    </row>
    <row r="82" spans="1:6" ht="19.5" x14ac:dyDescent="0.4">
      <c r="A82" s="498" t="s">
        <v>463</v>
      </c>
      <c r="B82" s="499"/>
      <c r="C82" s="499"/>
      <c r="D82" s="499"/>
      <c r="E82" s="499"/>
      <c r="F82" s="499"/>
    </row>
    <row r="83" spans="1:6" ht="19.5" x14ac:dyDescent="0.4">
      <c r="A83" s="6" t="s">
        <v>225</v>
      </c>
      <c r="B83" s="61">
        <v>2</v>
      </c>
      <c r="C83" s="62"/>
      <c r="D83" s="355"/>
      <c r="E83" s="355"/>
      <c r="F83" s="55"/>
    </row>
    <row r="84" spans="1:6" ht="19.5" x14ac:dyDescent="0.4">
      <c r="A84" s="6" t="s">
        <v>226</v>
      </c>
      <c r="B84" s="61">
        <v>2</v>
      </c>
      <c r="C84" s="62"/>
      <c r="D84" s="355"/>
      <c r="E84" s="357"/>
      <c r="F84" s="55"/>
    </row>
    <row r="85" spans="1:6" ht="19.5" x14ac:dyDescent="0.4">
      <c r="A85" s="6" t="s">
        <v>247</v>
      </c>
      <c r="B85" s="61">
        <v>2</v>
      </c>
      <c r="C85" s="62"/>
      <c r="D85" s="358"/>
      <c r="E85" s="358"/>
      <c r="F85" s="55"/>
    </row>
    <row r="86" spans="1:6" ht="19.5" x14ac:dyDescent="0.4">
      <c r="A86" s="6" t="s">
        <v>204</v>
      </c>
      <c r="B86" s="61">
        <v>2</v>
      </c>
      <c r="C86" s="62"/>
      <c r="D86" s="358"/>
      <c r="E86" s="358"/>
      <c r="F86" s="55"/>
    </row>
    <row r="87" spans="1:6" ht="19.5" x14ac:dyDescent="0.4">
      <c r="A87" s="6" t="s">
        <v>71</v>
      </c>
      <c r="B87" s="61" t="s">
        <v>30</v>
      </c>
      <c r="C87" s="62"/>
      <c r="D87" s="358"/>
      <c r="E87" s="358"/>
      <c r="F87" s="55"/>
    </row>
    <row r="88" spans="1:6" ht="19.5" x14ac:dyDescent="0.4">
      <c r="A88" s="6" t="s">
        <v>243</v>
      </c>
      <c r="B88" s="61">
        <v>2</v>
      </c>
      <c r="C88" s="62"/>
      <c r="D88" s="356"/>
      <c r="E88" s="356"/>
      <c r="F88" s="55"/>
    </row>
    <row r="89" spans="1:6" ht="19.5" x14ac:dyDescent="0.4">
      <c r="A89" s="6" t="s">
        <v>81</v>
      </c>
      <c r="B89" s="61">
        <v>2</v>
      </c>
      <c r="C89" s="62"/>
      <c r="D89" s="354"/>
      <c r="E89" s="354"/>
      <c r="F89" s="55"/>
    </row>
    <row r="90" spans="1:6" x14ac:dyDescent="0.3">
      <c r="A90" s="6" t="s">
        <v>252</v>
      </c>
      <c r="B90" s="61" t="s">
        <v>30</v>
      </c>
      <c r="C90" s="55"/>
      <c r="D90" s="359"/>
      <c r="E90" s="359"/>
      <c r="F90" s="55"/>
    </row>
    <row r="91" spans="1:6" ht="36" x14ac:dyDescent="0.35">
      <c r="A91" s="28" t="s">
        <v>160</v>
      </c>
      <c r="B91" s="61">
        <v>2</v>
      </c>
      <c r="C91" s="6" t="str">
        <f>IF(B91=0, -5, "0")</f>
        <v>0</v>
      </c>
      <c r="D91" s="355"/>
      <c r="E91" s="360"/>
      <c r="F91" s="55"/>
    </row>
    <row r="92" spans="1:6" ht="18" x14ac:dyDescent="0.35">
      <c r="A92" s="28" t="s">
        <v>193</v>
      </c>
      <c r="B92" s="61" t="s">
        <v>30</v>
      </c>
      <c r="C92" s="6" t="str">
        <f>IF(B92=0, -5, "0")</f>
        <v>0</v>
      </c>
      <c r="D92" s="360"/>
      <c r="E92" s="360"/>
      <c r="F92" s="55"/>
    </row>
    <row r="93" spans="1:6" ht="18" x14ac:dyDescent="0.35">
      <c r="A93" s="28" t="s">
        <v>239</v>
      </c>
      <c r="B93" s="61">
        <v>2</v>
      </c>
      <c r="C93" s="6" t="str">
        <f>IF(B93=0, -5, "0")</f>
        <v>0</v>
      </c>
      <c r="D93" s="355"/>
      <c r="E93" s="360"/>
      <c r="F93" s="55"/>
    </row>
    <row r="94" spans="1:6" ht="49.5" x14ac:dyDescent="0.3">
      <c r="A94" s="7" t="s">
        <v>191</v>
      </c>
      <c r="B94" s="61">
        <v>1</v>
      </c>
      <c r="C94" s="55"/>
      <c r="D94" s="355" t="s">
        <v>532</v>
      </c>
      <c r="E94" s="355" t="s">
        <v>533</v>
      </c>
      <c r="F94" s="55" t="s">
        <v>292</v>
      </c>
    </row>
    <row r="95" spans="1:6" x14ac:dyDescent="0.3">
      <c r="A95" s="6" t="s">
        <v>147</v>
      </c>
      <c r="B95" s="61">
        <v>2</v>
      </c>
      <c r="C95" s="55"/>
      <c r="D95" s="361"/>
      <c r="E95" s="360"/>
      <c r="F95" s="55"/>
    </row>
    <row r="96" spans="1:6" ht="36" x14ac:dyDescent="0.35">
      <c r="A96" s="25" t="s">
        <v>138</v>
      </c>
      <c r="B96" s="61">
        <v>2</v>
      </c>
      <c r="C96" s="6" t="str">
        <f>IF(B96=0, -5, "0")</f>
        <v>0</v>
      </c>
      <c r="D96" s="355"/>
      <c r="E96" s="360"/>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85" t="s">
        <v>34</v>
      </c>
      <c r="B100" s="486"/>
      <c r="C100" s="487"/>
      <c r="D100" s="329">
        <f>SUM(B83:C99)</f>
        <v>27</v>
      </c>
    </row>
    <row r="101" spans="1:6" x14ac:dyDescent="0.3">
      <c r="A101" s="485" t="s">
        <v>249</v>
      </c>
      <c r="B101" s="486"/>
      <c r="C101" s="487"/>
      <c r="D101" s="17">
        <f>D100/(COUNT(B83:C99)*2)</f>
        <v>0.9642857142857143</v>
      </c>
    </row>
    <row r="102" spans="1:6" x14ac:dyDescent="0.3">
      <c r="A102" s="10"/>
      <c r="B102" s="11"/>
      <c r="C102" s="11"/>
      <c r="D102" s="12"/>
    </row>
    <row r="103" spans="1:6" ht="19.5" x14ac:dyDescent="0.4">
      <c r="A103" s="498" t="s">
        <v>170</v>
      </c>
      <c r="B103" s="499"/>
      <c r="C103" s="499"/>
      <c r="D103" s="499"/>
      <c r="E103" s="499"/>
      <c r="F103" s="499"/>
    </row>
    <row r="104" spans="1:6" ht="52.5" customHeight="1" x14ac:dyDescent="0.4">
      <c r="A104" s="32" t="s">
        <v>227</v>
      </c>
      <c r="B104" s="69">
        <v>2</v>
      </c>
      <c r="C104" s="62"/>
      <c r="D104" s="362"/>
      <c r="E104" s="355"/>
      <c r="F104" s="55"/>
    </row>
    <row r="105" spans="1:6" ht="84" x14ac:dyDescent="0.4">
      <c r="A105" s="6" t="s">
        <v>226</v>
      </c>
      <c r="B105" s="69">
        <v>1</v>
      </c>
      <c r="C105" s="62"/>
      <c r="D105" s="355" t="s">
        <v>480</v>
      </c>
      <c r="E105" s="372" t="s">
        <v>479</v>
      </c>
      <c r="F105" s="55" t="s">
        <v>293</v>
      </c>
    </row>
    <row r="106" spans="1:6" ht="19.5" x14ac:dyDescent="0.4">
      <c r="A106" s="6" t="s">
        <v>254</v>
      </c>
      <c r="B106" s="69">
        <v>2</v>
      </c>
      <c r="C106" s="62"/>
      <c r="D106" s="361"/>
      <c r="E106" s="354"/>
      <c r="F106" s="55"/>
    </row>
    <row r="107" spans="1:6" ht="34.5" x14ac:dyDescent="0.4">
      <c r="A107" s="7" t="s">
        <v>255</v>
      </c>
      <c r="B107" s="69">
        <v>2</v>
      </c>
      <c r="C107" s="62"/>
      <c r="D107" s="362"/>
      <c r="E107" s="355"/>
      <c r="F107" s="55"/>
    </row>
    <row r="108" spans="1:6" ht="19.5" x14ac:dyDescent="0.4">
      <c r="A108" s="6" t="s">
        <v>205</v>
      </c>
      <c r="B108" s="69">
        <v>2</v>
      </c>
      <c r="C108" s="62"/>
      <c r="D108" s="361"/>
      <c r="E108" s="354"/>
      <c r="F108" s="55"/>
    </row>
    <row r="109" spans="1:6" ht="36" x14ac:dyDescent="0.35">
      <c r="A109" s="28" t="s">
        <v>189</v>
      </c>
      <c r="B109" s="69">
        <v>2</v>
      </c>
      <c r="C109" s="6" t="str">
        <f>IF(B109=0, -5, "0")</f>
        <v>0</v>
      </c>
      <c r="D109" s="363"/>
      <c r="E109" s="363"/>
      <c r="F109" s="55"/>
    </row>
    <row r="110" spans="1:6" ht="18" x14ac:dyDescent="0.35">
      <c r="A110" s="24" t="s">
        <v>194</v>
      </c>
      <c r="B110" s="69">
        <v>2</v>
      </c>
      <c r="C110" s="6" t="str">
        <f>IF(B110=0, -5, "0")</f>
        <v>0</v>
      </c>
      <c r="D110" s="355"/>
      <c r="E110" s="355"/>
      <c r="F110" s="55"/>
    </row>
    <row r="111" spans="1:6" ht="115.5" x14ac:dyDescent="0.3">
      <c r="A111" s="6" t="s">
        <v>136</v>
      </c>
      <c r="B111" s="69">
        <v>0</v>
      </c>
      <c r="C111" s="55"/>
      <c r="D111" s="373" t="s">
        <v>485</v>
      </c>
      <c r="E111" s="374" t="s">
        <v>486</v>
      </c>
      <c r="F111" s="55" t="s">
        <v>293</v>
      </c>
    </row>
    <row r="112" spans="1:6" x14ac:dyDescent="0.3">
      <c r="A112" s="9" t="s">
        <v>236</v>
      </c>
      <c r="B112" s="69">
        <v>2</v>
      </c>
      <c r="C112" s="55"/>
      <c r="D112" s="355"/>
      <c r="E112" s="354"/>
      <c r="F112" s="55"/>
    </row>
    <row r="113" spans="1:6" x14ac:dyDescent="0.3">
      <c r="A113" s="9" t="s">
        <v>237</v>
      </c>
      <c r="B113" s="69">
        <v>2</v>
      </c>
      <c r="C113" s="55"/>
      <c r="D113" s="355"/>
      <c r="E113" s="354"/>
      <c r="F113" s="55"/>
    </row>
    <row r="114" spans="1:6" x14ac:dyDescent="0.3">
      <c r="A114" s="6" t="s">
        <v>114</v>
      </c>
      <c r="B114" s="69">
        <v>2</v>
      </c>
      <c r="C114" s="55"/>
      <c r="D114" s="355"/>
      <c r="E114" s="354"/>
      <c r="F114" s="55"/>
    </row>
    <row r="115" spans="1:6" ht="149.25" x14ac:dyDescent="0.35">
      <c r="A115" s="28" t="s">
        <v>161</v>
      </c>
      <c r="B115" s="69">
        <v>1</v>
      </c>
      <c r="C115" s="6" t="str">
        <f>IF(B115=0, -5, "0")</f>
        <v>0</v>
      </c>
      <c r="D115" s="373" t="s">
        <v>488</v>
      </c>
      <c r="E115" s="374" t="s">
        <v>487</v>
      </c>
      <c r="F115" s="55" t="s">
        <v>293</v>
      </c>
    </row>
    <row r="116" spans="1:6" ht="18" x14ac:dyDescent="0.35">
      <c r="A116" s="27" t="s">
        <v>251</v>
      </c>
      <c r="B116" s="69">
        <v>2</v>
      </c>
      <c r="C116" s="6" t="str">
        <f>IF(B116=0, -5, "0")</f>
        <v>0</v>
      </c>
      <c r="D116" s="355"/>
      <c r="E116" s="375"/>
      <c r="F116" s="55"/>
    </row>
    <row r="117" spans="1:6" x14ac:dyDescent="0.3">
      <c r="A117" s="32" t="s">
        <v>191</v>
      </c>
      <c r="B117" s="69">
        <v>2</v>
      </c>
      <c r="C117" s="55"/>
      <c r="D117" s="355"/>
      <c r="E117" s="354"/>
      <c r="F117" s="55"/>
    </row>
    <row r="118" spans="1:6" x14ac:dyDescent="0.3">
      <c r="A118" s="485" t="s">
        <v>34</v>
      </c>
      <c r="B118" s="486"/>
      <c r="C118" s="487"/>
      <c r="D118" s="329">
        <f>SUM(B104:C117)</f>
        <v>24</v>
      </c>
    </row>
    <row r="119" spans="1:6" x14ac:dyDescent="0.3">
      <c r="A119" s="485" t="s">
        <v>249</v>
      </c>
      <c r="B119" s="486"/>
      <c r="C119" s="487"/>
      <c r="D119" s="17">
        <f>D118/(COUNT(B104:C117)*2)</f>
        <v>0.8571428571428571</v>
      </c>
    </row>
    <row r="120" spans="1:6" x14ac:dyDescent="0.3">
      <c r="A120" s="10"/>
      <c r="B120" s="11"/>
      <c r="C120" s="11"/>
      <c r="D120" s="12"/>
    </row>
    <row r="121" spans="1:6" x14ac:dyDescent="0.3">
      <c r="A121" s="29"/>
      <c r="B121" s="30"/>
      <c r="C121" s="30"/>
      <c r="D121" s="31"/>
    </row>
    <row r="122" spans="1:6" ht="19.5" x14ac:dyDescent="0.4">
      <c r="A122" s="498" t="s">
        <v>171</v>
      </c>
      <c r="B122" s="499"/>
      <c r="C122" s="499"/>
      <c r="D122" s="499"/>
      <c r="E122" s="499"/>
      <c r="F122" s="499"/>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363"/>
      <c r="E128" s="363"/>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363" t="s">
        <v>495</v>
      </c>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85" t="s">
        <v>34</v>
      </c>
      <c r="B134" s="486"/>
      <c r="C134" s="487"/>
      <c r="D134" s="329">
        <f>SUM(B123:C133)</f>
        <v>22</v>
      </c>
    </row>
    <row r="135" spans="1:6" x14ac:dyDescent="0.3">
      <c r="A135" s="485" t="s">
        <v>249</v>
      </c>
      <c r="B135" s="486"/>
      <c r="C135" s="487"/>
      <c r="D135" s="17">
        <f>D134/(COUNT(B123:C133)*2)</f>
        <v>1</v>
      </c>
    </row>
    <row r="136" spans="1:6" x14ac:dyDescent="0.3">
      <c r="A136" s="10"/>
      <c r="B136" s="11"/>
      <c r="C136" s="11"/>
      <c r="D136" s="12"/>
    </row>
    <row r="137" spans="1:6" ht="19.5" x14ac:dyDescent="0.4">
      <c r="A137" s="498" t="s">
        <v>154</v>
      </c>
      <c r="B137" s="499"/>
      <c r="C137" s="499"/>
      <c r="D137" s="499"/>
      <c r="E137" s="499"/>
      <c r="F137" s="499"/>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355"/>
      <c r="E144" s="355"/>
      <c r="F144" s="55"/>
    </row>
    <row r="145" spans="1:6" x14ac:dyDescent="0.3">
      <c r="A145" s="6" t="s">
        <v>137</v>
      </c>
      <c r="B145" s="70">
        <v>2</v>
      </c>
      <c r="C145" s="77"/>
      <c r="D145" s="355"/>
      <c r="E145" s="355"/>
      <c r="F145" s="55"/>
    </row>
    <row r="146" spans="1:6" ht="36" x14ac:dyDescent="0.35">
      <c r="A146" s="25" t="s">
        <v>162</v>
      </c>
      <c r="B146" s="70">
        <v>2</v>
      </c>
      <c r="C146" s="6" t="str">
        <f>IF(B146=0, -5, "0")</f>
        <v>0</v>
      </c>
      <c r="D146" s="355" t="s">
        <v>512</v>
      </c>
      <c r="E146" s="355"/>
      <c r="F146" s="55"/>
    </row>
    <row r="147" spans="1:6" x14ac:dyDescent="0.3">
      <c r="A147" s="7" t="s">
        <v>230</v>
      </c>
      <c r="B147" s="70">
        <v>2</v>
      </c>
      <c r="C147" s="77"/>
      <c r="D147" s="355"/>
      <c r="E147" s="355"/>
      <c r="F147" s="55"/>
    </row>
    <row r="148" spans="1:6" ht="18" x14ac:dyDescent="0.35">
      <c r="A148" s="27" t="s">
        <v>270</v>
      </c>
      <c r="B148" s="70">
        <v>2</v>
      </c>
      <c r="C148" s="6" t="str">
        <f>IF(B148=0, -5, "0")</f>
        <v>0</v>
      </c>
      <c r="D148" s="355"/>
      <c r="E148" s="355"/>
      <c r="F148" s="55"/>
    </row>
    <row r="149" spans="1:6" x14ac:dyDescent="0.3">
      <c r="A149" s="485" t="s">
        <v>34</v>
      </c>
      <c r="B149" s="486"/>
      <c r="C149" s="487"/>
      <c r="D149" s="329">
        <f>SUM(B138:C148)</f>
        <v>22</v>
      </c>
    </row>
    <row r="150" spans="1:6" x14ac:dyDescent="0.3">
      <c r="A150" s="485" t="s">
        <v>249</v>
      </c>
      <c r="B150" s="486"/>
      <c r="C150" s="487"/>
      <c r="D150" s="16">
        <f>D149/(COUNT(B138:C148)*2)</f>
        <v>1</v>
      </c>
    </row>
    <row r="151" spans="1:6" x14ac:dyDescent="0.3">
      <c r="A151" s="10"/>
      <c r="B151" s="11"/>
      <c r="C151" s="11"/>
      <c r="D151" s="15"/>
    </row>
    <row r="152" spans="1:6" ht="19.5" x14ac:dyDescent="0.4">
      <c r="A152" s="498" t="s">
        <v>61</v>
      </c>
      <c r="B152" s="499"/>
      <c r="C152" s="499"/>
      <c r="D152" s="499"/>
      <c r="E152" s="499"/>
      <c r="F152" s="499"/>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ht="30.75" x14ac:dyDescent="0.3">
      <c r="A159" s="7" t="s">
        <v>258</v>
      </c>
      <c r="B159" s="69" t="s">
        <v>30</v>
      </c>
      <c r="C159" s="7"/>
      <c r="D159" s="59" t="s">
        <v>521</v>
      </c>
      <c r="E159" s="55"/>
      <c r="F159" s="55"/>
    </row>
    <row r="160" spans="1:6" ht="18" x14ac:dyDescent="0.35">
      <c r="A160" s="24" t="s">
        <v>196</v>
      </c>
      <c r="B160" s="69">
        <v>2</v>
      </c>
      <c r="C160" s="6" t="str">
        <f>IF(B160=0, -5, "0")</f>
        <v>0</v>
      </c>
      <c r="D160" s="355"/>
      <c r="E160" s="55"/>
      <c r="F160" s="55"/>
    </row>
    <row r="161" spans="1:6" ht="50.25" x14ac:dyDescent="0.35">
      <c r="A161" s="24" t="s">
        <v>163</v>
      </c>
      <c r="B161" s="69" t="s">
        <v>30</v>
      </c>
      <c r="C161" s="6" t="str">
        <f>IF(B161=0, -5, "0")</f>
        <v>0</v>
      </c>
      <c r="D161" s="81" t="s">
        <v>520</v>
      </c>
      <c r="E161" s="55"/>
      <c r="F161" s="55"/>
    </row>
    <row r="162" spans="1:6" x14ac:dyDescent="0.3">
      <c r="A162" s="7" t="s">
        <v>82</v>
      </c>
      <c r="B162" s="69">
        <v>2</v>
      </c>
      <c r="C162" s="56"/>
      <c r="D162" s="59"/>
      <c r="E162" s="55"/>
      <c r="F162" s="55"/>
    </row>
    <row r="163" spans="1:6" x14ac:dyDescent="0.3">
      <c r="A163" s="32" t="s">
        <v>173</v>
      </c>
      <c r="B163" s="69">
        <v>2</v>
      </c>
      <c r="C163" s="56"/>
      <c r="D163" s="59"/>
      <c r="E163" s="55"/>
      <c r="F163" s="55"/>
    </row>
    <row r="164" spans="1:6" x14ac:dyDescent="0.3">
      <c r="A164" s="6" t="s">
        <v>259</v>
      </c>
      <c r="B164" s="69">
        <v>2</v>
      </c>
      <c r="C164" s="56"/>
      <c r="D164" s="73"/>
      <c r="E164" s="55"/>
      <c r="F164" s="55"/>
    </row>
    <row r="165" spans="1:6" x14ac:dyDescent="0.3">
      <c r="A165" s="485" t="s">
        <v>34</v>
      </c>
      <c r="B165" s="486"/>
      <c r="C165" s="487"/>
      <c r="D165" s="329">
        <f>SUM(B153:C164)</f>
        <v>20</v>
      </c>
    </row>
    <row r="166" spans="1:6" x14ac:dyDescent="0.3">
      <c r="A166" s="485" t="s">
        <v>249</v>
      </c>
      <c r="B166" s="486"/>
      <c r="C166" s="487"/>
      <c r="D166" s="17">
        <f>D165/(COUNT(B153:C164)*2)</f>
        <v>1</v>
      </c>
    </row>
    <row r="167" spans="1:6" x14ac:dyDescent="0.3">
      <c r="A167" s="10"/>
      <c r="B167" s="11"/>
      <c r="C167" s="11"/>
      <c r="D167" s="12"/>
    </row>
    <row r="168" spans="1:6" ht="19.5" x14ac:dyDescent="0.4">
      <c r="A168" s="498" t="s">
        <v>176</v>
      </c>
      <c r="B168" s="499"/>
      <c r="C168" s="499"/>
      <c r="D168" s="499"/>
      <c r="E168" s="499"/>
      <c r="F168" s="499"/>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354">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85" t="s">
        <v>34</v>
      </c>
      <c r="B177" s="496"/>
      <c r="C177" s="497"/>
      <c r="D177" s="330">
        <f>SUM(B169:C176)</f>
        <v>16</v>
      </c>
    </row>
    <row r="178" spans="1:6" x14ac:dyDescent="0.3">
      <c r="A178" s="485" t="s">
        <v>249</v>
      </c>
      <c r="B178" s="486"/>
      <c r="C178" s="487"/>
      <c r="D178" s="17">
        <f>D177/(COUNT(B169:C176)*2)</f>
        <v>1</v>
      </c>
    </row>
    <row r="179" spans="1:6" x14ac:dyDescent="0.3">
      <c r="A179" s="10"/>
      <c r="B179" s="11"/>
      <c r="C179" s="13"/>
      <c r="D179" s="14"/>
    </row>
    <row r="180" spans="1:6" ht="19.5" x14ac:dyDescent="0.4">
      <c r="A180" s="498" t="s">
        <v>64</v>
      </c>
      <c r="B180" s="499"/>
      <c r="C180" s="499"/>
      <c r="D180" s="499"/>
      <c r="E180" s="499"/>
      <c r="F180" s="499"/>
    </row>
    <row r="181" spans="1:6" ht="18" x14ac:dyDescent="0.35">
      <c r="A181" s="24" t="s">
        <v>240</v>
      </c>
      <c r="B181" s="55">
        <v>2</v>
      </c>
      <c r="C181" s="6" t="str">
        <f>IF(B181=0, -5, "0")</f>
        <v>0</v>
      </c>
      <c r="D181" s="55"/>
      <c r="E181" s="55"/>
      <c r="F181" s="55"/>
    </row>
    <row r="182" spans="1:6" ht="49.5" x14ac:dyDescent="0.3">
      <c r="A182" s="6" t="s">
        <v>241</v>
      </c>
      <c r="B182" s="55">
        <v>1</v>
      </c>
      <c r="C182" s="55"/>
      <c r="D182" s="355" t="s">
        <v>544</v>
      </c>
      <c r="E182" s="355" t="s">
        <v>545</v>
      </c>
      <c r="F182" s="55" t="s">
        <v>292</v>
      </c>
    </row>
    <row r="183" spans="1:6" ht="115.5" x14ac:dyDescent="0.3">
      <c r="A183" s="26" t="s">
        <v>174</v>
      </c>
      <c r="B183" s="55">
        <v>0</v>
      </c>
      <c r="C183" s="55"/>
      <c r="D183" s="355" t="s">
        <v>546</v>
      </c>
      <c r="E183" s="355" t="s">
        <v>547</v>
      </c>
      <c r="F183" s="55" t="s">
        <v>293</v>
      </c>
    </row>
    <row r="184" spans="1:6" x14ac:dyDescent="0.3">
      <c r="A184" s="6" t="s">
        <v>73</v>
      </c>
      <c r="B184" s="55">
        <v>2</v>
      </c>
      <c r="C184" s="55"/>
      <c r="D184" s="55"/>
      <c r="E184" s="56"/>
      <c r="F184" s="55"/>
    </row>
    <row r="185" spans="1:6" x14ac:dyDescent="0.3">
      <c r="A185" s="485" t="s">
        <v>34</v>
      </c>
      <c r="B185" s="486"/>
      <c r="C185" s="487"/>
      <c r="D185" s="329">
        <f>SUM(B181:C184)</f>
        <v>5</v>
      </c>
    </row>
    <row r="186" spans="1:6" x14ac:dyDescent="0.3">
      <c r="A186" s="485" t="s">
        <v>249</v>
      </c>
      <c r="B186" s="486"/>
      <c r="C186" s="487"/>
      <c r="D186" s="17">
        <f>D185/(COUNT(B181:C184)*2)</f>
        <v>0.625</v>
      </c>
    </row>
    <row r="187" spans="1:6" x14ac:dyDescent="0.3">
      <c r="A187" s="10"/>
      <c r="B187" s="11"/>
      <c r="C187" s="11"/>
      <c r="D187" s="12"/>
    </row>
    <row r="188" spans="1:6" ht="19.5" x14ac:dyDescent="0.4">
      <c r="A188" s="507" t="s">
        <v>15</v>
      </c>
      <c r="B188" s="508"/>
      <c r="C188" s="508"/>
      <c r="D188" s="508"/>
      <c r="E188" s="508"/>
      <c r="F188" s="508"/>
    </row>
    <row r="189" spans="1:6" x14ac:dyDescent="0.3">
      <c r="A189" s="6" t="s">
        <v>150</v>
      </c>
      <c r="B189" s="55">
        <v>2</v>
      </c>
      <c r="C189" s="55"/>
      <c r="D189" s="76"/>
      <c r="E189" s="55"/>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85" t="s">
        <v>34</v>
      </c>
      <c r="B193" s="486"/>
      <c r="C193" s="487"/>
      <c r="D193" s="329">
        <f>SUM(B189:C192)</f>
        <v>8</v>
      </c>
    </row>
    <row r="194" spans="1:7" x14ac:dyDescent="0.3">
      <c r="A194" s="485" t="s">
        <v>249</v>
      </c>
      <c r="B194" s="486"/>
      <c r="C194" s="487"/>
      <c r="D194" s="17">
        <f>D193/(COUNT(B189:C192)*2)</f>
        <v>1</v>
      </c>
    </row>
    <row r="195" spans="1:7" x14ac:dyDescent="0.3">
      <c r="A195" s="10"/>
      <c r="B195" s="11"/>
      <c r="C195" s="11"/>
      <c r="D195" s="12"/>
    </row>
    <row r="196" spans="1:7" ht="19.5" x14ac:dyDescent="0.4">
      <c r="A196" s="498" t="s">
        <v>65</v>
      </c>
      <c r="B196" s="499"/>
      <c r="C196" s="499"/>
      <c r="D196" s="499"/>
      <c r="E196" s="499"/>
      <c r="F196" s="499"/>
    </row>
    <row r="197" spans="1:7" ht="66" x14ac:dyDescent="0.3">
      <c r="A197" s="26" t="s">
        <v>268</v>
      </c>
      <c r="B197" s="55">
        <v>0</v>
      </c>
      <c r="C197" s="55"/>
      <c r="D197" s="355" t="s">
        <v>548</v>
      </c>
      <c r="E197" s="355" t="s">
        <v>549</v>
      </c>
      <c r="F197" s="55" t="s">
        <v>293</v>
      </c>
    </row>
    <row r="198" spans="1:7" ht="33" x14ac:dyDescent="0.3">
      <c r="A198" s="26" t="s">
        <v>179</v>
      </c>
      <c r="B198" s="55">
        <v>0</v>
      </c>
      <c r="C198" s="55"/>
      <c r="D198" s="355" t="s">
        <v>550</v>
      </c>
      <c r="E198" s="39" t="s">
        <v>551</v>
      </c>
      <c r="F198" s="55" t="s">
        <v>293</v>
      </c>
    </row>
    <row r="199" spans="1:7" ht="35.25" customHeight="1" x14ac:dyDescent="0.3">
      <c r="A199" s="6" t="s">
        <v>75</v>
      </c>
      <c r="B199" s="55">
        <v>1</v>
      </c>
      <c r="C199" s="55"/>
      <c r="D199" s="355" t="s">
        <v>552</v>
      </c>
      <c r="E199" s="355" t="s">
        <v>553</v>
      </c>
      <c r="F199" s="55" t="s">
        <v>292</v>
      </c>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85" t="s">
        <v>34</v>
      </c>
      <c r="B202" s="486"/>
      <c r="C202" s="487"/>
      <c r="D202" s="329">
        <f>SUM(B197:C201)</f>
        <v>5</v>
      </c>
    </row>
    <row r="203" spans="1:7" x14ac:dyDescent="0.3">
      <c r="A203" s="485" t="s">
        <v>249</v>
      </c>
      <c r="B203" s="486"/>
      <c r="C203" s="487"/>
      <c r="D203" s="17">
        <f>D202/(COUNT(B197:C201)*2)</f>
        <v>0.5</v>
      </c>
    </row>
    <row r="204" spans="1:7" x14ac:dyDescent="0.3">
      <c r="A204" s="10"/>
      <c r="B204" s="11"/>
      <c r="C204" s="11"/>
      <c r="D204" s="12"/>
    </row>
    <row r="205" spans="1:7" ht="19.5" x14ac:dyDescent="0.4">
      <c r="A205" s="498" t="s">
        <v>175</v>
      </c>
      <c r="B205" s="499"/>
      <c r="C205" s="499"/>
      <c r="D205" s="499"/>
      <c r="E205" s="499"/>
      <c r="F205" s="499"/>
    </row>
    <row r="206" spans="1:7" x14ac:dyDescent="0.3">
      <c r="A206" s="26" t="s">
        <v>302</v>
      </c>
      <c r="B206" s="55">
        <v>2</v>
      </c>
      <c r="C206" s="55"/>
      <c r="D206" s="355"/>
      <c r="E206" s="355"/>
      <c r="F206" s="55"/>
      <c r="G206" s="3"/>
    </row>
    <row r="207" spans="1:7" ht="18" x14ac:dyDescent="0.35">
      <c r="A207" s="83" t="s">
        <v>269</v>
      </c>
      <c r="B207" s="55" t="s">
        <v>30</v>
      </c>
      <c r="C207" s="6" t="str">
        <f>IF(B207=0, -5, "0")</f>
        <v>0</v>
      </c>
      <c r="D207" s="354"/>
      <c r="E207" s="354"/>
      <c r="F207" s="55"/>
    </row>
    <row r="208" spans="1:7" ht="66" x14ac:dyDescent="0.3">
      <c r="A208" s="6" t="s">
        <v>265</v>
      </c>
      <c r="B208" s="55">
        <v>1</v>
      </c>
      <c r="C208" s="55"/>
      <c r="D208" s="355" t="s">
        <v>554</v>
      </c>
      <c r="E208" s="355" t="s">
        <v>555</v>
      </c>
      <c r="F208" s="55" t="s">
        <v>292</v>
      </c>
    </row>
    <row r="209" spans="1:6" x14ac:dyDescent="0.3">
      <c r="A209" s="33" t="s">
        <v>157</v>
      </c>
      <c r="B209" s="55" t="s">
        <v>30</v>
      </c>
      <c r="C209" s="55"/>
      <c r="D209" s="55"/>
      <c r="E209" s="55"/>
      <c r="F209" s="55"/>
    </row>
    <row r="210" spans="1:6" x14ac:dyDescent="0.3">
      <c r="A210" s="485" t="s">
        <v>34</v>
      </c>
      <c r="B210" s="486"/>
      <c r="C210" s="487"/>
      <c r="D210" s="34">
        <f>SUM(B206:C209)</f>
        <v>3</v>
      </c>
    </row>
    <row r="211" spans="1:6" x14ac:dyDescent="0.3">
      <c r="A211" s="485" t="s">
        <v>249</v>
      </c>
      <c r="B211" s="486"/>
      <c r="C211" s="487"/>
      <c r="D211" s="17">
        <f>D210/(COUNT(B206:C209)*2)</f>
        <v>0.75</v>
      </c>
    </row>
    <row r="213" spans="1:6" ht="18" x14ac:dyDescent="0.35">
      <c r="A213" s="37" t="s">
        <v>402</v>
      </c>
      <c r="B213" s="36"/>
      <c r="C213" s="36"/>
      <c r="D213" s="87">
        <v>0.66659999999999997</v>
      </c>
      <c r="E213" s="323" t="e">
        <f>COUNTIF(#REF!,"ok")</f>
        <v>#REF!</v>
      </c>
      <c r="F213" s="323">
        <f>COUNTA(#REF!)</f>
        <v>1</v>
      </c>
    </row>
    <row r="214" spans="1:6" ht="22.5" x14ac:dyDescent="0.3">
      <c r="A214" s="19" t="s">
        <v>403</v>
      </c>
      <c r="B214" s="20"/>
      <c r="C214" s="21"/>
      <c r="D214" s="22">
        <f>SUM(D210,D202,D193,D185,D177,D79,D68,D33,D22,D134,D165,D149,D118,D100,D42,D58)</f>
        <v>204</v>
      </c>
    </row>
    <row r="215" spans="1:6" ht="22.5" x14ac:dyDescent="0.3">
      <c r="A215" s="19" t="s">
        <v>274</v>
      </c>
      <c r="B215" s="20"/>
      <c r="C215" s="21"/>
      <c r="D215" s="23">
        <f>D214/(COUNT(B206:C209,B197:C201,B189:C192,B181:C184,B169:C176,B72:C78,B62:C67,B26:C32,B17:C21,B123:C133,B153:C164,B138:C148,B104:C117,B83:C99,B37:C41,B46:C57)*2)</f>
        <v>0.89473684210526316</v>
      </c>
    </row>
  </sheetData>
  <sheetProtection formatCells="0" formatColumns="0" formatRows="0"/>
  <mergeCells count="63">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E19:E20"/>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46:B57 B181:B184 B189:B192 B206:B209 B169:B176">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view="pageBreakPreview" topLeftCell="A450" zoomScale="70" zoomScaleNormal="100" zoomScaleSheetLayoutView="70" workbookViewId="0">
      <selection activeCell="B401" sqref="B40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92"/>
      <c r="E1" s="392"/>
      <c r="F1" s="392"/>
      <c r="G1" s="392"/>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393" t="s">
        <v>149</v>
      </c>
      <c r="B7" s="393"/>
      <c r="C7" s="393"/>
      <c r="D7" s="393"/>
      <c r="E7" s="393"/>
      <c r="F7" s="393"/>
      <c r="G7" s="93"/>
    </row>
    <row r="8" spans="1:7" ht="22.5" x14ac:dyDescent="0.45">
      <c r="A8" s="394" t="str">
        <f>'Page de garde'!D18</f>
        <v>GROMBALIA</v>
      </c>
      <c r="B8" s="394"/>
      <c r="C8" s="394"/>
      <c r="D8" s="394"/>
      <c r="E8" s="394"/>
      <c r="F8" s="394"/>
      <c r="G8" s="93"/>
    </row>
    <row r="9" spans="1:7" ht="22.5" x14ac:dyDescent="0.45">
      <c r="A9" s="94" t="s">
        <v>39</v>
      </c>
      <c r="B9" s="395" t="s">
        <v>558</v>
      </c>
      <c r="C9" s="395"/>
      <c r="D9" s="395"/>
      <c r="E9" s="395"/>
      <c r="F9" s="395"/>
      <c r="G9" s="93"/>
    </row>
    <row r="10" spans="1:7" ht="22.5" x14ac:dyDescent="0.45">
      <c r="A10" s="95" t="s">
        <v>41</v>
      </c>
      <c r="B10" s="396" t="s">
        <v>559</v>
      </c>
      <c r="C10" s="396"/>
      <c r="D10" s="396"/>
      <c r="E10" s="396"/>
      <c r="F10" s="396"/>
      <c r="G10" s="93"/>
    </row>
    <row r="11" spans="1:7" ht="22.5" x14ac:dyDescent="0.45">
      <c r="A11" s="94" t="s">
        <v>40</v>
      </c>
      <c r="B11" s="397">
        <v>43753</v>
      </c>
      <c r="C11" s="397"/>
      <c r="D11" s="397"/>
      <c r="E11" s="397"/>
      <c r="F11" s="397"/>
      <c r="G11" s="93"/>
    </row>
    <row r="12" spans="1:7" ht="22.5" x14ac:dyDescent="0.45">
      <c r="A12" s="94" t="s">
        <v>198</v>
      </c>
      <c r="B12" s="402">
        <f>D719</f>
        <v>0.85416666666666663</v>
      </c>
      <c r="C12" s="402"/>
      <c r="D12" s="402"/>
      <c r="E12" s="402"/>
      <c r="F12" s="402"/>
      <c r="G12" s="93"/>
    </row>
    <row r="13" spans="1:7" ht="22.5" x14ac:dyDescent="0.45">
      <c r="A13" s="92"/>
      <c r="B13" s="90"/>
      <c r="C13" s="90"/>
      <c r="D13" s="392"/>
      <c r="E13" s="392"/>
      <c r="F13" s="392"/>
      <c r="G13" s="392"/>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43753</v>
      </c>
      <c r="B16" s="99"/>
      <c r="C16" s="99"/>
      <c r="D16" s="99"/>
      <c r="E16" s="99"/>
      <c r="F16" s="99"/>
      <c r="G16" s="96"/>
    </row>
    <row r="17" spans="1:8" ht="16.5" customHeight="1" x14ac:dyDescent="0.4">
      <c r="A17" s="399" t="s">
        <v>28</v>
      </c>
      <c r="B17" s="400" t="s">
        <v>29</v>
      </c>
      <c r="C17" s="400"/>
      <c r="D17" s="400" t="s">
        <v>42</v>
      </c>
      <c r="E17" s="401" t="s">
        <v>264</v>
      </c>
      <c r="F17" s="401" t="s">
        <v>294</v>
      </c>
      <c r="G17" s="96"/>
    </row>
    <row r="18" spans="1:8" ht="16.5" customHeight="1" x14ac:dyDescent="0.4">
      <c r="A18" s="399"/>
      <c r="B18" s="100" t="s">
        <v>32</v>
      </c>
      <c r="C18" s="100" t="s">
        <v>31</v>
      </c>
      <c r="D18" s="400"/>
      <c r="E18" s="401"/>
      <c r="F18" s="401"/>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8</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21" x14ac:dyDescent="0.4">
      <c r="A43" s="103" t="s">
        <v>402</v>
      </c>
      <c r="B43" s="322">
        <f>IF(D43=1, 2, IF(AND(D43&lt;1,D43&gt;0), 1, IF(D43=0,"0","NA")))</f>
        <v>2</v>
      </c>
      <c r="C43" s="104"/>
      <c r="D43" s="319">
        <f>IFERROR(E43/F43,"N.A")</f>
        <v>1</v>
      </c>
      <c r="E43" s="321">
        <f>COUNTIF('A3 Exploitation'!F21:F42,"ok")</f>
        <v>2</v>
      </c>
      <c r="F43" s="321">
        <f>COUNTA('A3 Exploitation'!F21:F42)</f>
        <v>2</v>
      </c>
      <c r="G43" s="96"/>
    </row>
    <row r="44" spans="1:7" ht="21" x14ac:dyDescent="0.4">
      <c r="A44" s="123" t="s">
        <v>34</v>
      </c>
      <c r="B44" s="123"/>
      <c r="C44" s="123"/>
      <c r="D44" s="123">
        <f>SUM(B30:C37,B39:C43)</f>
        <v>26</v>
      </c>
      <c r="E44" s="90"/>
      <c r="F44" s="96"/>
      <c r="G44" s="96"/>
    </row>
    <row r="45" spans="1:7" ht="21" x14ac:dyDescent="0.4">
      <c r="A45" s="108" t="s">
        <v>33</v>
      </c>
      <c r="B45" s="109"/>
      <c r="C45" s="110"/>
      <c r="D45" s="111">
        <f>D44/(COUNT(B30:C37,B39:C43)*2)</f>
        <v>1</v>
      </c>
      <c r="E45" s="90"/>
      <c r="F45" s="96"/>
      <c r="G45" s="96"/>
    </row>
    <row r="46" spans="1:7" ht="21" x14ac:dyDescent="0.4">
      <c r="A46" s="112"/>
      <c r="B46" s="96"/>
      <c r="C46" s="96"/>
      <c r="D46" s="96"/>
      <c r="E46" s="90"/>
      <c r="F46" s="96"/>
      <c r="G46" s="96"/>
    </row>
    <row r="47" spans="1:7" ht="22.5" x14ac:dyDescent="0.45">
      <c r="A47" s="344" t="s">
        <v>36</v>
      </c>
      <c r="B47" s="124"/>
      <c r="C47" s="125"/>
      <c r="D47" s="126">
        <f>SUM(D44,D26)</f>
        <v>34</v>
      </c>
      <c r="E47" s="90"/>
      <c r="F47" s="96"/>
      <c r="G47" s="96"/>
    </row>
    <row r="48" spans="1:7" ht="22.5" x14ac:dyDescent="0.45">
      <c r="A48" s="344" t="s">
        <v>166</v>
      </c>
      <c r="B48" s="124"/>
      <c r="C48" s="125"/>
      <c r="D48" s="127">
        <f>D47/(COUNT(B30:C37,B21:C25,B39:C43)*2)</f>
        <v>1</v>
      </c>
      <c r="E48" s="90"/>
      <c r="F48" s="96"/>
      <c r="G48" s="96"/>
    </row>
    <row r="49" spans="1:7" ht="21" x14ac:dyDescent="0.3">
      <c r="A49" s="398"/>
      <c r="B49" s="398"/>
      <c r="C49" s="398"/>
      <c r="D49" s="398"/>
      <c r="E49" s="398"/>
      <c r="F49" s="398"/>
      <c r="G49" s="398"/>
    </row>
    <row r="50" spans="1:7" ht="22.5" x14ac:dyDescent="0.45">
      <c r="A50" s="244" t="s">
        <v>107</v>
      </c>
      <c r="B50" s="244"/>
      <c r="C50" s="244"/>
      <c r="D50" s="244"/>
      <c r="E50" s="244"/>
      <c r="F50" s="244"/>
      <c r="G50" s="96"/>
    </row>
    <row r="51" spans="1:7" ht="21" x14ac:dyDescent="0.4">
      <c r="A51" s="129">
        <f>B11</f>
        <v>43753</v>
      </c>
      <c r="B51" s="96"/>
      <c r="C51" s="96"/>
      <c r="D51" s="96"/>
      <c r="E51" s="90"/>
      <c r="F51" s="96"/>
      <c r="G51" s="96"/>
    </row>
    <row r="52" spans="1:7" ht="21" x14ac:dyDescent="0.4">
      <c r="A52" s="399" t="s">
        <v>28</v>
      </c>
      <c r="B52" s="400" t="s">
        <v>29</v>
      </c>
      <c r="C52" s="400"/>
      <c r="D52" s="400" t="s">
        <v>42</v>
      </c>
      <c r="E52" s="401" t="s">
        <v>264</v>
      </c>
      <c r="F52" s="401" t="s">
        <v>295</v>
      </c>
      <c r="G52" s="96"/>
    </row>
    <row r="53" spans="1:7" ht="21" x14ac:dyDescent="0.4">
      <c r="A53" s="399"/>
      <c r="B53" s="100" t="s">
        <v>32</v>
      </c>
      <c r="C53" s="100" t="s">
        <v>31</v>
      </c>
      <c r="D53" s="400"/>
      <c r="E53" s="401"/>
      <c r="F53" s="401"/>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10"/>
      <c r="B64" s="411"/>
      <c r="C64" s="411"/>
      <c r="D64" s="411"/>
      <c r="E64" s="411"/>
      <c r="F64" s="411"/>
      <c r="G64" s="411"/>
    </row>
    <row r="65" spans="1:7" ht="43.5" customHeight="1" x14ac:dyDescent="0.4">
      <c r="A65" s="406" t="s">
        <v>341</v>
      </c>
      <c r="B65" s="406"/>
      <c r="C65" s="406"/>
      <c r="D65" s="406"/>
      <c r="E65" s="406"/>
      <c r="F65" s="406"/>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12"/>
      <c r="B83" s="412"/>
      <c r="C83" s="412"/>
      <c r="D83" s="412"/>
      <c r="E83" s="412"/>
      <c r="F83" s="412"/>
      <c r="G83" s="412"/>
    </row>
    <row r="84" spans="1:7" ht="45" customHeight="1" x14ac:dyDescent="0.45">
      <c r="A84" s="413" t="s">
        <v>342</v>
      </c>
      <c r="B84" s="413"/>
      <c r="C84" s="413"/>
      <c r="D84" s="413"/>
      <c r="E84" s="413"/>
      <c r="F84" s="413"/>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03"/>
      <c r="B101" s="404"/>
      <c r="C101" s="404"/>
      <c r="D101" s="404"/>
      <c r="E101" s="404"/>
      <c r="F101" s="405"/>
      <c r="G101" s="96"/>
    </row>
    <row r="102" spans="1:7" ht="46.5" customHeight="1" x14ac:dyDescent="0.4">
      <c r="A102" s="406" t="s">
        <v>343</v>
      </c>
      <c r="B102" s="406"/>
      <c r="C102" s="406"/>
      <c r="D102" s="406"/>
      <c r="E102" s="406"/>
      <c r="F102" s="406"/>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03"/>
      <c r="B109" s="404"/>
      <c r="C109" s="404"/>
      <c r="D109" s="404"/>
      <c r="E109" s="404"/>
      <c r="F109" s="405"/>
      <c r="G109" s="96"/>
    </row>
    <row r="110" spans="1:7" ht="39.75" customHeight="1" x14ac:dyDescent="0.4">
      <c r="A110" s="406" t="s">
        <v>375</v>
      </c>
      <c r="B110" s="406"/>
      <c r="C110" s="406"/>
      <c r="D110" s="406"/>
      <c r="E110" s="406"/>
      <c r="F110" s="406"/>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04"/>
      <c r="B118" s="404"/>
      <c r="C118" s="404"/>
      <c r="D118" s="404"/>
      <c r="E118" s="404"/>
      <c r="F118" s="404"/>
      <c r="G118" s="96"/>
    </row>
    <row r="119" spans="1:7" ht="22.5" x14ac:dyDescent="0.4">
      <c r="A119" s="406" t="s">
        <v>304</v>
      </c>
      <c r="B119" s="406"/>
      <c r="C119" s="406"/>
      <c r="D119" s="406"/>
      <c r="E119" s="406"/>
      <c r="F119" s="406"/>
      <c r="G119" s="96"/>
    </row>
    <row r="120" spans="1:7" ht="21" x14ac:dyDescent="0.4">
      <c r="A120" s="149" t="s">
        <v>322</v>
      </c>
      <c r="B120" s="252" t="s">
        <v>30</v>
      </c>
      <c r="C120" s="150"/>
      <c r="D120" s="151"/>
      <c r="E120" s="255"/>
      <c r="F120" s="209"/>
      <c r="G120" s="96"/>
    </row>
    <row r="121" spans="1:7" ht="21" x14ac:dyDescent="0.4">
      <c r="A121" s="149" t="s">
        <v>296</v>
      </c>
      <c r="B121" s="252" t="s">
        <v>30</v>
      </c>
      <c r="C121" s="150"/>
      <c r="D121" s="151"/>
      <c r="E121" s="106"/>
      <c r="F121" s="209"/>
      <c r="G121" s="96"/>
    </row>
    <row r="122" spans="1:7" ht="21" x14ac:dyDescent="0.4">
      <c r="A122" s="107" t="s">
        <v>362</v>
      </c>
      <c r="B122" s="252" t="s">
        <v>30</v>
      </c>
      <c r="C122" s="137"/>
      <c r="D122" s="144"/>
      <c r="E122" s="106"/>
      <c r="F122" s="209"/>
      <c r="G122" s="96"/>
    </row>
    <row r="123" spans="1:7" ht="2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2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07"/>
      <c r="B130" s="407"/>
      <c r="C130" s="407"/>
      <c r="D130" s="407"/>
      <c r="E130" s="407"/>
      <c r="F130" s="407"/>
      <c r="G130" s="96"/>
    </row>
    <row r="131" spans="1:16384" ht="22.5" customHeight="1" x14ac:dyDescent="0.4">
      <c r="A131" s="408" t="s">
        <v>404</v>
      </c>
      <c r="B131" s="408"/>
      <c r="C131" s="408"/>
      <c r="D131" s="408"/>
      <c r="E131" s="408"/>
      <c r="F131" s="408"/>
      <c r="G131" s="96"/>
    </row>
    <row r="132" spans="1:16384" ht="22.5" customHeight="1" x14ac:dyDescent="0.4">
      <c r="A132" s="409"/>
      <c r="B132" s="409"/>
      <c r="C132" s="409"/>
      <c r="D132" s="409"/>
      <c r="E132" s="409"/>
      <c r="F132" s="409"/>
      <c r="G132" s="96"/>
    </row>
    <row r="133" spans="1:16384" s="258" customFormat="1" ht="22.5" customHeight="1" x14ac:dyDescent="0.25">
      <c r="A133" s="399" t="s">
        <v>28</v>
      </c>
      <c r="B133" s="400" t="s">
        <v>29</v>
      </c>
      <c r="C133" s="400"/>
      <c r="D133" s="400" t="s">
        <v>42</v>
      </c>
      <c r="E133" s="401" t="s">
        <v>264</v>
      </c>
      <c r="F133" s="401" t="s">
        <v>295</v>
      </c>
    </row>
    <row r="134" spans="1:16384" s="258" customFormat="1" ht="22.5" customHeight="1" x14ac:dyDescent="0.25">
      <c r="A134" s="399"/>
      <c r="B134" s="100" t="s">
        <v>32</v>
      </c>
      <c r="C134" s="100" t="s">
        <v>31</v>
      </c>
      <c r="D134" s="400"/>
      <c r="E134" s="401"/>
      <c r="F134" s="401"/>
    </row>
    <row r="135" spans="1:16384" ht="22.5" customHeight="1" x14ac:dyDescent="0.3">
      <c r="A135" s="129">
        <f>B11</f>
        <v>43753</v>
      </c>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15" t="s">
        <v>441</v>
      </c>
      <c r="B137" s="415"/>
      <c r="C137" s="415"/>
      <c r="D137" s="415"/>
      <c r="E137" s="415"/>
      <c r="F137" s="415"/>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414" t="s">
        <v>340</v>
      </c>
      <c r="B144" s="414"/>
      <c r="C144" s="414"/>
      <c r="D144" s="414"/>
      <c r="E144" s="414"/>
      <c r="F144" s="414"/>
      <c r="G144" s="96"/>
    </row>
    <row r="145" spans="1:7" ht="21" x14ac:dyDescent="0.4">
      <c r="A145" s="149" t="s">
        <v>327</v>
      </c>
      <c r="B145" s="252">
        <v>2</v>
      </c>
      <c r="C145" s="149"/>
      <c r="D145" s="149"/>
      <c r="E145" s="149"/>
      <c r="F145" s="209"/>
      <c r="G145" s="96"/>
    </row>
    <row r="146" spans="1:7" ht="21" x14ac:dyDescent="0.4">
      <c r="A146" s="107" t="s">
        <v>401</v>
      </c>
      <c r="B146" s="252">
        <v>2</v>
      </c>
      <c r="C146" s="107"/>
      <c r="D146" s="107"/>
      <c r="E146" s="107"/>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21" x14ac:dyDescent="0.4">
      <c r="A152" s="224" t="s">
        <v>358</v>
      </c>
      <c r="B152" s="252">
        <v>2</v>
      </c>
      <c r="C152" s="118" t="str">
        <f>IF(B152=0, -10, "0")</f>
        <v>0</v>
      </c>
      <c r="D152" s="107"/>
      <c r="E152" s="107"/>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45" x14ac:dyDescent="0.4">
      <c r="A159" s="195" t="s">
        <v>420</v>
      </c>
      <c r="B159" s="252">
        <v>2</v>
      </c>
      <c r="C159" s="118" t="str">
        <f>IF(B159=0, -10, "0")</f>
        <v>0</v>
      </c>
      <c r="D159" s="107"/>
      <c r="E159" s="107"/>
      <c r="F159" s="209"/>
      <c r="G159" s="96"/>
    </row>
    <row r="160" spans="1:7" ht="42" x14ac:dyDescent="0.4">
      <c r="A160" s="139" t="s">
        <v>148</v>
      </c>
      <c r="B160" s="252">
        <v>2</v>
      </c>
      <c r="C160" s="107" t="str">
        <f>IF(B160=0, -5, "0")</f>
        <v>0</v>
      </c>
      <c r="D160" s="107"/>
      <c r="E160" s="107"/>
      <c r="F160" s="209"/>
      <c r="G160" s="96"/>
    </row>
    <row r="161" spans="1:7" ht="21" x14ac:dyDescent="0.4">
      <c r="A161" s="403"/>
      <c r="B161" s="404"/>
      <c r="C161" s="404"/>
      <c r="D161" s="404"/>
      <c r="E161" s="404"/>
      <c r="F161" s="404"/>
      <c r="G161" s="96"/>
    </row>
    <row r="162" spans="1:7" ht="32.25" customHeight="1" x14ac:dyDescent="0.4">
      <c r="A162" s="415" t="s">
        <v>442</v>
      </c>
      <c r="B162" s="415"/>
      <c r="C162" s="415"/>
      <c r="D162" s="415"/>
      <c r="E162" s="415"/>
      <c r="F162" s="415"/>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381</v>
      </c>
      <c r="B165" s="104">
        <v>2</v>
      </c>
      <c r="C165" s="118" t="str">
        <f>IF(B165=0, -10, "0")</f>
        <v>0</v>
      </c>
      <c r="D165" s="107"/>
      <c r="E165" s="106"/>
      <c r="F165" s="209"/>
      <c r="G165" s="96"/>
    </row>
    <row r="166" spans="1:7" ht="63" x14ac:dyDescent="0.4">
      <c r="A166" s="107" t="s">
        <v>334</v>
      </c>
      <c r="B166" s="104">
        <v>0</v>
      </c>
      <c r="C166" s="107"/>
      <c r="D166" s="107" t="s">
        <v>626</v>
      </c>
      <c r="E166" s="365" t="s">
        <v>627</v>
      </c>
      <c r="F166" s="209"/>
      <c r="G166" s="96"/>
    </row>
    <row r="167" spans="1:7" ht="21" x14ac:dyDescent="0.4">
      <c r="A167" s="234" t="s">
        <v>365</v>
      </c>
      <c r="B167" s="104">
        <v>2</v>
      </c>
      <c r="C167" s="118" t="str">
        <f>IF(B167=0, -10, "0")</f>
        <v>0</v>
      </c>
      <c r="D167" s="107"/>
      <c r="E167" s="106"/>
      <c r="F167" s="209"/>
      <c r="G167" s="96"/>
    </row>
    <row r="168" spans="1:7" ht="21" x14ac:dyDescent="0.4">
      <c r="A168" s="107" t="s">
        <v>390</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416"/>
      <c r="B172" s="417"/>
      <c r="C172" s="417"/>
      <c r="D172" s="417"/>
      <c r="E172" s="417"/>
      <c r="F172" s="417"/>
      <c r="G172" s="96"/>
    </row>
    <row r="173" spans="1:7" ht="32.25" customHeight="1" x14ac:dyDescent="0.4">
      <c r="A173" s="415" t="s">
        <v>304</v>
      </c>
      <c r="B173" s="415"/>
      <c r="C173" s="415"/>
      <c r="D173" s="415"/>
      <c r="E173" s="415"/>
      <c r="F173" s="415"/>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21" x14ac:dyDescent="0.4">
      <c r="A181" s="107" t="s">
        <v>402</v>
      </c>
      <c r="B181" s="104">
        <f>IF(D181=1, 2, IF(AND(D181&lt;1,D181&gt;0), 1, IF(D181=0,"0","NA")))</f>
        <v>1</v>
      </c>
      <c r="C181" s="103"/>
      <c r="D181" s="319">
        <f>IFERROR(E181/F181,"N.A")</f>
        <v>0.5</v>
      </c>
      <c r="E181" s="321">
        <f>COUNTIF('A3 Exploitation'!F138:F180,"ok")</f>
        <v>1</v>
      </c>
      <c r="F181" s="321">
        <f>COUNTA('A3 Exploitation'!F138:F180)</f>
        <v>2</v>
      </c>
      <c r="G181" s="96"/>
    </row>
    <row r="182" spans="1:7" ht="22.5" x14ac:dyDescent="0.4">
      <c r="A182" s="231" t="s">
        <v>418</v>
      </c>
      <c r="B182" s="418"/>
      <c r="C182" s="419"/>
      <c r="D182" s="243">
        <f>SUM(B145:C160,B174:C181,B163:C171,B138:C142)</f>
        <v>71</v>
      </c>
      <c r="E182" s="90"/>
      <c r="F182" s="96"/>
      <c r="G182" s="96"/>
    </row>
    <row r="183" spans="1:7" ht="22.5" x14ac:dyDescent="0.4">
      <c r="A183" s="231" t="s">
        <v>419</v>
      </c>
      <c r="B183" s="219"/>
      <c r="C183" s="220"/>
      <c r="D183" s="221">
        <f>D182/(COUNT(B138:C142,B145:C160,B163:C171,B174:C181)*2)</f>
        <v>0.95945945945945943</v>
      </c>
      <c r="E183" s="90"/>
      <c r="F183" s="96"/>
      <c r="G183" s="96"/>
    </row>
    <row r="184" spans="1:7" ht="21" x14ac:dyDescent="0.4">
      <c r="A184" s="426"/>
      <c r="B184" s="426"/>
      <c r="C184" s="426"/>
      <c r="D184" s="426"/>
      <c r="E184" s="426"/>
      <c r="F184" s="426"/>
      <c r="G184" s="96"/>
    </row>
    <row r="185" spans="1:7" ht="22.5" x14ac:dyDescent="0.45">
      <c r="A185" s="97" t="s">
        <v>100</v>
      </c>
      <c r="B185" s="97"/>
      <c r="C185" s="97"/>
      <c r="D185" s="97"/>
      <c r="E185" s="97"/>
      <c r="F185" s="97"/>
      <c r="G185" s="96"/>
    </row>
    <row r="186" spans="1:7" ht="21" x14ac:dyDescent="0.4">
      <c r="A186" s="129">
        <f>B11</f>
        <v>43753</v>
      </c>
      <c r="B186" s="96"/>
      <c r="C186" s="96"/>
      <c r="D186" s="96"/>
      <c r="E186" s="90"/>
      <c r="F186" s="96"/>
      <c r="G186" s="96"/>
    </row>
    <row r="187" spans="1:7" ht="21" x14ac:dyDescent="0.4">
      <c r="A187" s="399" t="s">
        <v>28</v>
      </c>
      <c r="B187" s="400" t="s">
        <v>29</v>
      </c>
      <c r="C187" s="400"/>
      <c r="D187" s="400" t="s">
        <v>42</v>
      </c>
      <c r="E187" s="401" t="s">
        <v>264</v>
      </c>
      <c r="F187" s="401" t="s">
        <v>295</v>
      </c>
      <c r="G187" s="96"/>
    </row>
    <row r="188" spans="1:7" ht="21" x14ac:dyDescent="0.4">
      <c r="A188" s="399"/>
      <c r="B188" s="100" t="s">
        <v>32</v>
      </c>
      <c r="C188" s="100" t="s">
        <v>31</v>
      </c>
      <c r="D188" s="400"/>
      <c r="E188" s="401"/>
      <c r="F188" s="401"/>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1" x14ac:dyDescent="0.4">
      <c r="A195" s="335" t="s">
        <v>366</v>
      </c>
      <c r="B195" s="104">
        <v>2</v>
      </c>
      <c r="C195" s="140" t="str">
        <f>IF(B195=0, -5, "0")</f>
        <v>0</v>
      </c>
      <c r="D195" s="367"/>
      <c r="E195" s="365"/>
      <c r="F195" s="105"/>
      <c r="G195" s="96"/>
    </row>
    <row r="196" spans="1:7" ht="84" x14ac:dyDescent="0.4">
      <c r="A196" s="130" t="s">
        <v>133</v>
      </c>
      <c r="B196" s="104">
        <v>1</v>
      </c>
      <c r="C196" s="104"/>
      <c r="D196" s="119" t="s">
        <v>595</v>
      </c>
      <c r="E196" s="365" t="s">
        <v>594</v>
      </c>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420" t="s">
        <v>34</v>
      </c>
      <c r="B199" s="421"/>
      <c r="C199" s="422"/>
      <c r="D199" s="108">
        <f>SUM(B191:C198)</f>
        <v>15</v>
      </c>
      <c r="E199" s="90"/>
      <c r="F199" s="96"/>
      <c r="G199" s="96"/>
    </row>
    <row r="200" spans="1:7" ht="21" x14ac:dyDescent="0.4">
      <c r="A200" s="108" t="s">
        <v>33</v>
      </c>
      <c r="B200" s="109"/>
      <c r="C200" s="110"/>
      <c r="D200" s="111">
        <f>D199/(COUNT(B191:C198)*2)</f>
        <v>0.9375</v>
      </c>
      <c r="E200" s="90"/>
      <c r="F200" s="96"/>
      <c r="G200" s="96"/>
    </row>
    <row r="201" spans="1:7" ht="21" x14ac:dyDescent="0.4">
      <c r="A201" s="398"/>
      <c r="B201" s="398"/>
      <c r="C201" s="398"/>
      <c r="D201" s="398"/>
      <c r="E201" s="398"/>
      <c r="F201" s="398"/>
      <c r="G201" s="96"/>
    </row>
    <row r="202" spans="1:7" ht="22.5" x14ac:dyDescent="0.4">
      <c r="A202" s="113" t="s">
        <v>104</v>
      </c>
      <c r="B202" s="155"/>
      <c r="C202" s="114"/>
      <c r="D202" s="114"/>
      <c r="E202" s="114"/>
      <c r="F202" s="114"/>
      <c r="G202" s="96"/>
    </row>
    <row r="203" spans="1:7" ht="84" x14ac:dyDescent="0.4">
      <c r="A203" s="103" t="s">
        <v>208</v>
      </c>
      <c r="B203" s="104">
        <v>0</v>
      </c>
      <c r="C203" s="104"/>
      <c r="D203" s="141" t="s">
        <v>662</v>
      </c>
      <c r="E203" s="141" t="s">
        <v>589</v>
      </c>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42" x14ac:dyDescent="0.4">
      <c r="A206" s="103" t="s">
        <v>53</v>
      </c>
      <c r="B206" s="104">
        <v>0</v>
      </c>
      <c r="C206" s="104"/>
      <c r="D206" s="157" t="s">
        <v>592</v>
      </c>
      <c r="E206" s="105" t="s">
        <v>593</v>
      </c>
      <c r="F206" s="105"/>
      <c r="G206" s="96"/>
    </row>
    <row r="207" spans="1:7" ht="214.5" customHeight="1" x14ac:dyDescent="0.4">
      <c r="A207" s="230" t="s">
        <v>420</v>
      </c>
      <c r="B207" s="104">
        <v>0</v>
      </c>
      <c r="C207" s="118">
        <f>IF(B207=0, -10, "0")</f>
        <v>-10</v>
      </c>
      <c r="D207" s="157" t="s">
        <v>661</v>
      </c>
      <c r="E207" s="367" t="s">
        <v>663</v>
      </c>
      <c r="F207" s="105"/>
      <c r="G207" s="96"/>
    </row>
    <row r="208" spans="1:7" ht="105" x14ac:dyDescent="0.4">
      <c r="A208" s="103" t="s">
        <v>207</v>
      </c>
      <c r="B208" s="104">
        <v>1</v>
      </c>
      <c r="C208" s="104"/>
      <c r="D208" s="157" t="s">
        <v>653</v>
      </c>
      <c r="E208" s="365" t="s">
        <v>607</v>
      </c>
      <c r="F208" s="105"/>
      <c r="G208" s="96"/>
    </row>
    <row r="209" spans="1:7" ht="21" x14ac:dyDescent="0.4">
      <c r="A209" s="382" t="s">
        <v>330</v>
      </c>
      <c r="B209" s="104">
        <v>2</v>
      </c>
      <c r="C209" s="137"/>
      <c r="D209" s="157"/>
      <c r="E209" s="106"/>
      <c r="F209" s="105"/>
      <c r="G209" s="96"/>
    </row>
    <row r="210" spans="1:7" ht="21" x14ac:dyDescent="0.4">
      <c r="A210" s="381" t="s">
        <v>392</v>
      </c>
      <c r="B210" s="104">
        <v>2</v>
      </c>
      <c r="C210" s="137"/>
      <c r="D210" s="105"/>
      <c r="E210" s="106"/>
      <c r="F210" s="105"/>
      <c r="G210" s="96"/>
    </row>
    <row r="211" spans="1:7" ht="21" x14ac:dyDescent="0.4">
      <c r="A211" s="103" t="s">
        <v>140</v>
      </c>
      <c r="B211" s="104">
        <v>2</v>
      </c>
      <c r="C211" s="104"/>
      <c r="D211" s="105"/>
      <c r="E211" s="106"/>
      <c r="F211" s="105"/>
      <c r="G211" s="96"/>
    </row>
    <row r="212" spans="1:7" ht="24.75" customHeight="1" x14ac:dyDescent="0.4">
      <c r="A212" s="158" t="s">
        <v>393</v>
      </c>
      <c r="B212" s="104">
        <v>2</v>
      </c>
      <c r="C212" s="159" t="str">
        <f>IF(B212=0, -5, "0")</f>
        <v>0</v>
      </c>
      <c r="D212" s="105"/>
      <c r="E212" s="105"/>
      <c r="F212" s="105"/>
      <c r="G212" s="96"/>
    </row>
    <row r="213" spans="1:7" ht="126" x14ac:dyDescent="0.4">
      <c r="A213" s="103" t="s">
        <v>199</v>
      </c>
      <c r="B213" s="104">
        <v>0</v>
      </c>
      <c r="C213" s="104"/>
      <c r="D213" s="131" t="s">
        <v>587</v>
      </c>
      <c r="E213" s="367" t="s">
        <v>588</v>
      </c>
      <c r="F213" s="105"/>
      <c r="G213" s="96"/>
    </row>
    <row r="214" spans="1:7" ht="42" x14ac:dyDescent="0.4">
      <c r="A214" s="139" t="s">
        <v>378</v>
      </c>
      <c r="B214" s="104">
        <v>2</v>
      </c>
      <c r="C214" s="159" t="str">
        <f>IF(B214=0, -5, "0")</f>
        <v>0</v>
      </c>
      <c r="D214" s="105"/>
      <c r="E214" s="105"/>
      <c r="F214" s="105"/>
      <c r="G214" s="96"/>
    </row>
    <row r="215" spans="1:7" ht="22.5" x14ac:dyDescent="0.45">
      <c r="A215" s="184"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105"/>
      <c r="E219" s="106"/>
      <c r="F219" s="105"/>
      <c r="G219" s="96"/>
    </row>
    <row r="220" spans="1:7" ht="111.75" customHeight="1" x14ac:dyDescent="0.4">
      <c r="A220" s="103" t="s">
        <v>148</v>
      </c>
      <c r="B220" s="104">
        <v>1</v>
      </c>
      <c r="C220" s="104"/>
      <c r="D220" s="105" t="s">
        <v>605</v>
      </c>
      <c r="E220" s="365" t="s">
        <v>606</v>
      </c>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420" t="s">
        <v>34</v>
      </c>
      <c r="B223" s="421"/>
      <c r="C223" s="422"/>
      <c r="D223" s="123">
        <f>SUM(B203:C222)</f>
        <v>20</v>
      </c>
      <c r="E223" s="90"/>
      <c r="F223" s="96"/>
      <c r="G223" s="96"/>
    </row>
    <row r="224" spans="1:7" ht="21" x14ac:dyDescent="0.4">
      <c r="A224" s="108" t="s">
        <v>33</v>
      </c>
      <c r="B224" s="109"/>
      <c r="C224" s="110"/>
      <c r="D224" s="111">
        <f>D223/(COUNT(B203:C222)*2)</f>
        <v>0.47619047619047616</v>
      </c>
      <c r="E224" s="90"/>
      <c r="F224" s="96"/>
      <c r="G224" s="96"/>
    </row>
    <row r="225" spans="1:7" ht="21" x14ac:dyDescent="0.4">
      <c r="A225" s="398"/>
      <c r="B225" s="398"/>
      <c r="C225" s="398"/>
      <c r="D225" s="398"/>
      <c r="E225" s="398"/>
      <c r="F225" s="398"/>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394</v>
      </c>
      <c r="B231" s="104">
        <v>2</v>
      </c>
      <c r="C231" s="118" t="str">
        <f>IF(B231=0, -10, "0")</f>
        <v>0</v>
      </c>
      <c r="D231" s="165"/>
      <c r="E231" s="105"/>
      <c r="F231" s="105"/>
      <c r="G231" s="96"/>
    </row>
    <row r="232" spans="1:7" ht="20.25" customHeight="1" x14ac:dyDescent="0.45">
      <c r="A232" s="423" t="s">
        <v>304</v>
      </c>
      <c r="B232" s="424"/>
      <c r="C232" s="424"/>
      <c r="D232" s="425"/>
      <c r="E232" s="105"/>
      <c r="F232" s="105"/>
      <c r="G232" s="96"/>
    </row>
    <row r="233" spans="1:7" ht="18" customHeight="1" x14ac:dyDescent="0.4">
      <c r="A233" s="107" t="s">
        <v>322</v>
      </c>
      <c r="B233" s="104">
        <v>2</v>
      </c>
      <c r="C233" s="166"/>
      <c r="D233" s="105"/>
      <c r="E233" s="105"/>
      <c r="F233" s="105"/>
      <c r="G233" s="96"/>
    </row>
    <row r="234" spans="1:7" ht="2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63" x14ac:dyDescent="0.4">
      <c r="A236" s="152" t="s">
        <v>363</v>
      </c>
      <c r="B236" s="104">
        <v>1</v>
      </c>
      <c r="C236" s="166"/>
      <c r="D236" s="105" t="s">
        <v>590</v>
      </c>
      <c r="E236" s="105" t="s">
        <v>591</v>
      </c>
      <c r="F236" s="105"/>
      <c r="G236" s="96"/>
    </row>
    <row r="237" spans="1:7" ht="63" x14ac:dyDescent="0.4">
      <c r="A237" s="139" t="s">
        <v>311</v>
      </c>
      <c r="B237" s="104">
        <v>1</v>
      </c>
      <c r="C237" s="118" t="str">
        <f>IF(B237=0, -5, "0")</f>
        <v>0</v>
      </c>
      <c r="D237" s="105" t="s">
        <v>590</v>
      </c>
      <c r="E237" s="105" t="s">
        <v>591</v>
      </c>
      <c r="F237" s="105"/>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21" x14ac:dyDescent="0.4">
      <c r="A240" s="107" t="s">
        <v>402</v>
      </c>
      <c r="B240" s="104">
        <f>IF(D240=1, 2, IF(AND(D240&lt;1,D240&gt;0), 1, IF(D240=0,"0","NA")))</f>
        <v>1</v>
      </c>
      <c r="C240" s="137"/>
      <c r="D240" s="319">
        <f>IFERROR(E240/F240,"N.A")</f>
        <v>0.66666666666666663</v>
      </c>
      <c r="E240" s="321">
        <f>COUNTIF('A3 Exploitation'!F191:F239,"ok")</f>
        <v>2</v>
      </c>
      <c r="F240" s="321">
        <f>COUNTA('A3 Exploitation'!F191:F239)</f>
        <v>3</v>
      </c>
      <c r="G240" s="96"/>
    </row>
    <row r="241" spans="1:7" ht="21" x14ac:dyDescent="0.4">
      <c r="A241" s="420" t="s">
        <v>34</v>
      </c>
      <c r="B241" s="421"/>
      <c r="C241" s="422"/>
      <c r="D241" s="108">
        <f>SUM(B227:C231,B233:C240)</f>
        <v>21</v>
      </c>
      <c r="E241" s="90"/>
      <c r="F241" s="96"/>
      <c r="G241" s="96"/>
    </row>
    <row r="242" spans="1:7" ht="21" x14ac:dyDescent="0.4">
      <c r="A242" s="108" t="s">
        <v>33</v>
      </c>
      <c r="B242" s="109"/>
      <c r="C242" s="110"/>
      <c r="D242" s="111">
        <f>D241/(COUNT(B227:C231,B233:C240)*2)</f>
        <v>0.875</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56</v>
      </c>
      <c r="E244" s="90"/>
      <c r="F244" s="96"/>
      <c r="G244" s="96"/>
    </row>
    <row r="245" spans="1:7" ht="22.5" x14ac:dyDescent="0.45">
      <c r="A245" s="344" t="s">
        <v>422</v>
      </c>
      <c r="B245" s="153"/>
      <c r="C245" s="154"/>
      <c r="D245" s="127">
        <f>D244/(COUNT(B227:C231,B191:C198,B203:C222,B233:C240)*2)</f>
        <v>0.68292682926829273</v>
      </c>
      <c r="E245" s="90"/>
      <c r="F245" s="96"/>
      <c r="G245" s="96"/>
    </row>
    <row r="246" spans="1:7" ht="21" x14ac:dyDescent="0.4">
      <c r="A246" s="398"/>
      <c r="B246" s="398"/>
      <c r="C246" s="398"/>
      <c r="D246" s="398"/>
      <c r="E246" s="398"/>
      <c r="F246" s="398"/>
      <c r="G246" s="96"/>
    </row>
    <row r="247" spans="1:7" ht="22.5" x14ac:dyDescent="0.45">
      <c r="A247" s="97" t="s">
        <v>101</v>
      </c>
      <c r="B247" s="97"/>
      <c r="C247" s="97"/>
      <c r="D247" s="97"/>
      <c r="E247" s="97"/>
      <c r="F247" s="97"/>
      <c r="G247" s="96"/>
    </row>
    <row r="248" spans="1:7" ht="21" x14ac:dyDescent="0.4">
      <c r="A248" s="129">
        <f>B11</f>
        <v>43753</v>
      </c>
      <c r="B248" s="96"/>
      <c r="C248" s="96"/>
      <c r="D248" s="96"/>
      <c r="E248" s="90"/>
      <c r="F248" s="96"/>
      <c r="G248" s="96"/>
    </row>
    <row r="249" spans="1:7" ht="21" x14ac:dyDescent="0.4">
      <c r="A249" s="399" t="s">
        <v>28</v>
      </c>
      <c r="B249" s="400" t="s">
        <v>29</v>
      </c>
      <c r="C249" s="400"/>
      <c r="D249" s="400" t="s">
        <v>42</v>
      </c>
      <c r="E249" s="401" t="s">
        <v>264</v>
      </c>
      <c r="F249" s="401" t="s">
        <v>295</v>
      </c>
      <c r="G249" s="96"/>
    </row>
    <row r="250" spans="1:7" ht="21" x14ac:dyDescent="0.4">
      <c r="A250" s="399"/>
      <c r="B250" s="100" t="s">
        <v>32</v>
      </c>
      <c r="C250" s="100" t="s">
        <v>31</v>
      </c>
      <c r="D250" s="400"/>
      <c r="E250" s="401"/>
      <c r="F250" s="401"/>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174.75" customHeight="1" x14ac:dyDescent="0.4">
      <c r="A256" s="130" t="s">
        <v>371</v>
      </c>
      <c r="B256" s="104">
        <v>1</v>
      </c>
      <c r="C256" s="104"/>
      <c r="D256" s="131" t="s">
        <v>562</v>
      </c>
      <c r="E256" s="365" t="s">
        <v>563</v>
      </c>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420" t="s">
        <v>34</v>
      </c>
      <c r="B261" s="421"/>
      <c r="C261" s="422"/>
      <c r="D261" s="201">
        <f>SUM(B253:C260)</f>
        <v>15</v>
      </c>
      <c r="E261" s="90"/>
      <c r="F261" s="96"/>
      <c r="G261" s="96"/>
    </row>
    <row r="262" spans="1:7" ht="21" x14ac:dyDescent="0.4">
      <c r="A262" s="108" t="s">
        <v>33</v>
      </c>
      <c r="B262" s="109"/>
      <c r="C262" s="110"/>
      <c r="D262" s="111">
        <f>D261/(COUNT(B253:C260)*2)</f>
        <v>0.9375</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84" x14ac:dyDescent="0.4">
      <c r="A265" s="103" t="s">
        <v>80</v>
      </c>
      <c r="B265" s="104">
        <v>1</v>
      </c>
      <c r="C265" s="104"/>
      <c r="D265" s="141" t="s">
        <v>578</v>
      </c>
      <c r="E265" s="365" t="s">
        <v>664</v>
      </c>
      <c r="F265" s="105"/>
      <c r="G265" s="96"/>
    </row>
    <row r="266" spans="1:7" ht="84" x14ac:dyDescent="0.4">
      <c r="A266" s="103" t="s">
        <v>106</v>
      </c>
      <c r="B266" s="104">
        <v>0</v>
      </c>
      <c r="C266" s="104"/>
      <c r="D266" s="141" t="s">
        <v>576</v>
      </c>
      <c r="E266" s="365" t="s">
        <v>577</v>
      </c>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132" customHeight="1" x14ac:dyDescent="0.4">
      <c r="A272" s="230" t="s">
        <v>420</v>
      </c>
      <c r="B272" s="104">
        <v>0</v>
      </c>
      <c r="C272" s="118">
        <f>IF(B272=0, -10, "0")</f>
        <v>-10</v>
      </c>
      <c r="D272" s="157" t="s">
        <v>586</v>
      </c>
      <c r="E272" s="367" t="s">
        <v>584</v>
      </c>
      <c r="F272" s="105"/>
      <c r="G272" s="96"/>
    </row>
    <row r="273" spans="1:7" ht="21" x14ac:dyDescent="0.4">
      <c r="A273" s="168" t="s">
        <v>379</v>
      </c>
      <c r="B273" s="104">
        <v>2</v>
      </c>
      <c r="C273" s="140" t="str">
        <f>IF(B273=0, -5, "0")</f>
        <v>0</v>
      </c>
      <c r="D273" s="157"/>
      <c r="E273" s="105"/>
      <c r="F273" s="105"/>
      <c r="G273" s="96"/>
    </row>
    <row r="274" spans="1:7" ht="22.5" x14ac:dyDescent="0.4">
      <c r="A274" s="103" t="s">
        <v>116</v>
      </c>
      <c r="B274" s="104">
        <v>2</v>
      </c>
      <c r="C274" s="104"/>
      <c r="D274" s="120"/>
      <c r="E274" s="106"/>
      <c r="F274" s="105"/>
      <c r="G274" s="96"/>
    </row>
    <row r="275" spans="1:7" ht="21" x14ac:dyDescent="0.4">
      <c r="A275" s="168" t="s">
        <v>359</v>
      </c>
      <c r="B275" s="104">
        <v>2</v>
      </c>
      <c r="C275" s="140" t="str">
        <f>IF(B275=0, -10, "0")</f>
        <v>0</v>
      </c>
      <c r="D275" s="211"/>
      <c r="E275" s="106"/>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67.5" customHeight="1" x14ac:dyDescent="0.4">
      <c r="A278" s="103" t="s">
        <v>140</v>
      </c>
      <c r="B278" s="104">
        <v>1</v>
      </c>
      <c r="C278" s="104"/>
      <c r="D278" s="105" t="s">
        <v>564</v>
      </c>
      <c r="E278" s="105" t="s">
        <v>565</v>
      </c>
      <c r="F278" s="105"/>
      <c r="G278" s="96"/>
    </row>
    <row r="279" spans="1:7" ht="21" customHeight="1" x14ac:dyDescent="0.45">
      <c r="A279" s="139" t="s">
        <v>344</v>
      </c>
      <c r="B279" s="104">
        <v>2</v>
      </c>
      <c r="C279" s="140" t="str">
        <f>IF(B279=0, -5, "0")</f>
        <v>0</v>
      </c>
      <c r="D279" s="105"/>
      <c r="E279" s="146"/>
      <c r="F279" s="105"/>
      <c r="G279" s="96"/>
    </row>
    <row r="280" spans="1:7" ht="84.75" customHeight="1" x14ac:dyDescent="0.4">
      <c r="A280" s="139" t="s">
        <v>63</v>
      </c>
      <c r="B280" s="104">
        <v>1</v>
      </c>
      <c r="C280" s="140" t="str">
        <f>IF(B280=0, -5, "0")</f>
        <v>0</v>
      </c>
      <c r="D280" s="105" t="s">
        <v>585</v>
      </c>
      <c r="E280" s="164" t="s">
        <v>665</v>
      </c>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71.25" customHeight="1" x14ac:dyDescent="0.4">
      <c r="A283" s="103" t="s">
        <v>148</v>
      </c>
      <c r="B283" s="104">
        <v>0</v>
      </c>
      <c r="C283" s="104"/>
      <c r="D283" s="105" t="s">
        <v>579</v>
      </c>
      <c r="E283" s="365" t="s">
        <v>580</v>
      </c>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427"/>
      <c r="B286" s="427"/>
      <c r="C286" s="427"/>
      <c r="D286" s="427"/>
      <c r="E286" s="427"/>
      <c r="F286" s="427"/>
      <c r="G286" s="96"/>
    </row>
    <row r="287" spans="1:7" ht="31.5" customHeight="1" x14ac:dyDescent="0.4">
      <c r="A287" s="428" t="s">
        <v>304</v>
      </c>
      <c r="B287" s="428"/>
      <c r="C287" s="428"/>
      <c r="D287" s="428"/>
      <c r="E287" s="428"/>
      <c r="F287" s="428"/>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362</v>
      </c>
      <c r="B290" s="104">
        <v>2</v>
      </c>
      <c r="C290" s="104"/>
      <c r="D290" s="167"/>
      <c r="E290" s="106"/>
      <c r="F290" s="105"/>
      <c r="G290" s="96"/>
    </row>
    <row r="291" spans="1:7" ht="33" customHeight="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21" x14ac:dyDescent="0.4">
      <c r="A295" s="103" t="s">
        <v>402</v>
      </c>
      <c r="B295" s="104">
        <f>IF(D295=1, 2, IF(AND(D295&lt;1,D295&gt;0), 1, IF(D295=0,"0","NA")))</f>
        <v>1</v>
      </c>
      <c r="C295" s="104"/>
      <c r="D295" s="319">
        <f>IFERROR(E295/F295,"N.A")</f>
        <v>0.2</v>
      </c>
      <c r="E295" s="321">
        <f>COUNTIF('A3 Exploitation'!F253:F294,"ok")</f>
        <v>1</v>
      </c>
      <c r="F295" s="321">
        <f>COUNTA('A3 Exploitation'!F253:F294)</f>
        <v>5</v>
      </c>
      <c r="G295" s="96"/>
    </row>
    <row r="296" spans="1:7" ht="21" x14ac:dyDescent="0.4">
      <c r="A296" s="123" t="s">
        <v>34</v>
      </c>
      <c r="B296" s="123"/>
      <c r="C296" s="123"/>
      <c r="D296" s="123">
        <f>SUM(B265:C285,B288:C295)</f>
        <v>36</v>
      </c>
      <c r="E296" s="90"/>
      <c r="F296" s="96"/>
      <c r="G296" s="96"/>
    </row>
    <row r="297" spans="1:7" ht="21" x14ac:dyDescent="0.4">
      <c r="A297" s="108" t="s">
        <v>33</v>
      </c>
      <c r="B297" s="109"/>
      <c r="C297" s="110"/>
      <c r="D297" s="111">
        <f>D296/(COUNT(B265:C285,B288:C295)*2)</f>
        <v>0.62068965517241381</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51</v>
      </c>
      <c r="E299" s="90"/>
      <c r="F299" s="96"/>
      <c r="G299" s="96"/>
    </row>
    <row r="300" spans="1:7" ht="22.5" x14ac:dyDescent="0.45">
      <c r="A300" s="344" t="s">
        <v>424</v>
      </c>
      <c r="B300" s="153"/>
      <c r="C300" s="154"/>
      <c r="D300" s="127">
        <f>D299/(COUNT(B253:C260,B265:C285,B288:C295)*2)</f>
        <v>0.68918918918918914</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43753</v>
      </c>
      <c r="B303" s="96"/>
      <c r="C303" s="96"/>
      <c r="D303" s="96"/>
      <c r="E303" s="90"/>
      <c r="F303" s="96"/>
      <c r="G303" s="96"/>
    </row>
    <row r="304" spans="1:7" ht="21" x14ac:dyDescent="0.4">
      <c r="A304" s="399" t="s">
        <v>28</v>
      </c>
      <c r="B304" s="400" t="s">
        <v>29</v>
      </c>
      <c r="C304" s="400"/>
      <c r="D304" s="400" t="s">
        <v>42</v>
      </c>
      <c r="E304" s="401" t="s">
        <v>264</v>
      </c>
      <c r="F304" s="401" t="s">
        <v>295</v>
      </c>
      <c r="G304" s="96"/>
    </row>
    <row r="305" spans="1:7" ht="21" x14ac:dyDescent="0.4">
      <c r="A305" s="399"/>
      <c r="B305" s="100" t="s">
        <v>32</v>
      </c>
      <c r="C305" s="100" t="s">
        <v>31</v>
      </c>
      <c r="D305" s="400"/>
      <c r="E305" s="401"/>
      <c r="F305" s="401"/>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v>2</v>
      </c>
      <c r="C321" s="118"/>
      <c r="D321" s="141"/>
      <c r="E321" s="105"/>
      <c r="F321" s="105"/>
      <c r="G321" s="96"/>
    </row>
    <row r="322" spans="1:7" ht="67.5" x14ac:dyDescent="0.45">
      <c r="A322" s="170" t="s">
        <v>309</v>
      </c>
      <c r="B322" s="104">
        <v>2</v>
      </c>
      <c r="C322" s="118" t="str">
        <f>IF(B322=0, -10, "0")</f>
        <v>0</v>
      </c>
      <c r="D322" s="156"/>
      <c r="E322" s="106"/>
      <c r="F322" s="105"/>
      <c r="G322" s="96"/>
    </row>
    <row r="323" spans="1:7" ht="22.5" x14ac:dyDescent="0.4">
      <c r="A323" s="103" t="s">
        <v>53</v>
      </c>
      <c r="B323" s="104">
        <v>2</v>
      </c>
      <c r="C323" s="104"/>
      <c r="D323" s="120"/>
      <c r="E323" s="106"/>
      <c r="F323" s="105"/>
      <c r="G323" s="96"/>
    </row>
    <row r="324" spans="1:7" ht="63" x14ac:dyDescent="0.4">
      <c r="A324" s="230" t="s">
        <v>420</v>
      </c>
      <c r="B324" s="104">
        <v>1</v>
      </c>
      <c r="C324" s="118" t="str">
        <f>IF(B324=0, -10, "0")</f>
        <v>0</v>
      </c>
      <c r="D324" s="157" t="s">
        <v>666</v>
      </c>
      <c r="E324" s="105" t="s">
        <v>561</v>
      </c>
      <c r="F324" s="105"/>
      <c r="G324" s="96"/>
    </row>
    <row r="325" spans="1:7" ht="21" x14ac:dyDescent="0.4">
      <c r="A325" s="103" t="s">
        <v>207</v>
      </c>
      <c r="B325" s="104">
        <v>2</v>
      </c>
      <c r="C325" s="104"/>
      <c r="D325" s="157"/>
      <c r="E325" s="106"/>
      <c r="F325" s="105"/>
      <c r="G325" s="96"/>
    </row>
    <row r="326" spans="1:7" ht="63" x14ac:dyDescent="0.4">
      <c r="A326" s="103" t="s">
        <v>140</v>
      </c>
      <c r="B326" s="104">
        <v>0</v>
      </c>
      <c r="C326" s="104"/>
      <c r="D326" s="105" t="s">
        <v>568</v>
      </c>
      <c r="E326" s="365" t="s">
        <v>569</v>
      </c>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84" x14ac:dyDescent="0.4">
      <c r="A332" s="173" t="s">
        <v>58</v>
      </c>
      <c r="B332" s="104">
        <v>1</v>
      </c>
      <c r="C332" s="118" t="str">
        <f>IF(B332=0, -10, "0")</f>
        <v>0</v>
      </c>
      <c r="D332" s="172" t="s">
        <v>572</v>
      </c>
      <c r="E332" s="365" t="s">
        <v>573</v>
      </c>
      <c r="F332" s="105"/>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21" x14ac:dyDescent="0.4">
      <c r="A336" s="103" t="s">
        <v>384</v>
      </c>
      <c r="B336" s="104">
        <v>2</v>
      </c>
      <c r="C336" s="166"/>
      <c r="D336" s="105"/>
      <c r="E336" s="106"/>
      <c r="F336" s="105"/>
      <c r="G336" s="96"/>
    </row>
    <row r="337" spans="1:7" ht="84" x14ac:dyDescent="0.4">
      <c r="A337" s="103" t="s">
        <v>367</v>
      </c>
      <c r="B337" s="104">
        <v>0</v>
      </c>
      <c r="C337" s="104"/>
      <c r="D337" s="365" t="s">
        <v>579</v>
      </c>
      <c r="E337" s="365" t="s">
        <v>580</v>
      </c>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32</v>
      </c>
      <c r="E339" s="90"/>
      <c r="F339" s="96"/>
      <c r="G339" s="96"/>
    </row>
    <row r="340" spans="1:7" ht="21" x14ac:dyDescent="0.4">
      <c r="A340" s="108" t="s">
        <v>33</v>
      </c>
      <c r="B340" s="109"/>
      <c r="C340" s="110"/>
      <c r="D340" s="111">
        <f>D339/(COUNT(B320:C338)*2)</f>
        <v>0.84210526315789469</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84" x14ac:dyDescent="0.4">
      <c r="A345" s="173" t="s">
        <v>376</v>
      </c>
      <c r="B345" s="104">
        <v>0</v>
      </c>
      <c r="C345" s="118">
        <f>IF(B345=0, -10, "0")</f>
        <v>-10</v>
      </c>
      <c r="D345" s="148" t="s">
        <v>575</v>
      </c>
      <c r="E345" s="365" t="s">
        <v>574</v>
      </c>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31"/>
      <c r="B352" s="431"/>
      <c r="C352" s="431"/>
      <c r="D352" s="431"/>
      <c r="E352" s="431"/>
      <c r="F352" s="431"/>
      <c r="G352" s="431"/>
    </row>
    <row r="353" spans="1:7" ht="32.25" customHeight="1" x14ac:dyDescent="0.4">
      <c r="A353" s="432" t="s">
        <v>304</v>
      </c>
      <c r="B353" s="432"/>
      <c r="C353" s="432"/>
      <c r="D353" s="432"/>
      <c r="E353" s="432"/>
      <c r="F353" s="432"/>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6"/>
      <c r="F356" s="105"/>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f>IF(D361=1, 2, IF(AND(D361&lt;1,D361&gt;0), 1, IF(D361=0,"0","NA")))</f>
        <v>1</v>
      </c>
      <c r="C361" s="137"/>
      <c r="D361" s="319">
        <f>IFERROR(E361/F361,"N.A")</f>
        <v>0.77777777777777779</v>
      </c>
      <c r="E361" s="321">
        <f>COUNTIF('A3 Exploitation'!F308:F360,"ok")</f>
        <v>7</v>
      </c>
      <c r="F361" s="321">
        <f>COUNTA('A3 Exploitation'!F308:F360)</f>
        <v>9</v>
      </c>
      <c r="G361" s="96"/>
    </row>
    <row r="362" spans="1:7" ht="21" x14ac:dyDescent="0.4">
      <c r="A362" s="108" t="s">
        <v>34</v>
      </c>
      <c r="B362" s="108"/>
      <c r="C362" s="108"/>
      <c r="D362" s="108">
        <f>SUM(B343:C351,B354:C361)</f>
        <v>11</v>
      </c>
      <c r="E362" s="90"/>
      <c r="F362" s="96"/>
      <c r="G362" s="96"/>
    </row>
    <row r="363" spans="1:7" ht="21" x14ac:dyDescent="0.4">
      <c r="A363" s="108" t="s">
        <v>33</v>
      </c>
      <c r="B363" s="109"/>
      <c r="C363" s="110"/>
      <c r="D363" s="111">
        <f>D362/(COUNT(B343:C351,B354:C361)*2)</f>
        <v>0.42307692307692307</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59</v>
      </c>
      <c r="E365" s="90"/>
      <c r="F365" s="96"/>
      <c r="G365" s="96"/>
    </row>
    <row r="366" spans="1:7" ht="22.5" x14ac:dyDescent="0.45">
      <c r="A366" s="177" t="s">
        <v>426</v>
      </c>
      <c r="B366" s="178"/>
      <c r="C366" s="179"/>
      <c r="D366" s="180">
        <f>D365/(COUNT(B320:C338,B343:C351,B308:C315,B354:C361)*2)</f>
        <v>0.73750000000000004</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43753</v>
      </c>
      <c r="B369" s="96"/>
      <c r="C369" s="96"/>
      <c r="D369" s="96"/>
      <c r="E369" s="90"/>
      <c r="F369" s="96"/>
      <c r="G369" s="96"/>
    </row>
    <row r="370" spans="1:7" ht="21" x14ac:dyDescent="0.4">
      <c r="A370" s="399" t="s">
        <v>28</v>
      </c>
      <c r="B370" s="400" t="s">
        <v>29</v>
      </c>
      <c r="C370" s="400"/>
      <c r="D370" s="400" t="s">
        <v>42</v>
      </c>
      <c r="E370" s="401" t="s">
        <v>264</v>
      </c>
      <c r="F370" s="401" t="s">
        <v>295</v>
      </c>
      <c r="G370" s="96"/>
    </row>
    <row r="371" spans="1:7" ht="21" x14ac:dyDescent="0.4">
      <c r="A371" s="399"/>
      <c r="B371" s="100" t="s">
        <v>32</v>
      </c>
      <c r="C371" s="100" t="s">
        <v>31</v>
      </c>
      <c r="D371" s="400"/>
      <c r="E371" s="401"/>
      <c r="F371" s="401"/>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v>2</v>
      </c>
      <c r="C377" s="104"/>
      <c r="D377" s="120"/>
      <c r="E377" s="106"/>
      <c r="F377" s="105"/>
      <c r="G377" s="96"/>
    </row>
    <row r="378" spans="1:7" ht="21" x14ac:dyDescent="0.4">
      <c r="A378" s="174" t="s">
        <v>125</v>
      </c>
      <c r="B378" s="104">
        <v>2</v>
      </c>
      <c r="C378" s="118" t="str">
        <f>IF(B378=0, -5, "0")</f>
        <v>0</v>
      </c>
      <c r="D378" s="106"/>
      <c r="E378" s="106"/>
      <c r="F378" s="105"/>
      <c r="G378" s="96"/>
    </row>
    <row r="379" spans="1:7" ht="63" x14ac:dyDescent="0.4">
      <c r="A379" s="130" t="s">
        <v>144</v>
      </c>
      <c r="B379" s="104">
        <v>0</v>
      </c>
      <c r="C379" s="104"/>
      <c r="D379" s="367" t="s">
        <v>612</v>
      </c>
      <c r="E379" s="365" t="s">
        <v>667</v>
      </c>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20</v>
      </c>
      <c r="E385" s="90"/>
      <c r="F385" s="96"/>
      <c r="G385" s="96"/>
    </row>
    <row r="386" spans="1:7" ht="21" x14ac:dyDescent="0.4">
      <c r="A386" s="108" t="s">
        <v>33</v>
      </c>
      <c r="B386" s="109"/>
      <c r="C386" s="110"/>
      <c r="D386" s="111">
        <f>D385/(COUNT(B374:C384)*2)</f>
        <v>0.90909090909090906</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65.25" customHeight="1" x14ac:dyDescent="0.4">
      <c r="A389" s="135" t="s">
        <v>355</v>
      </c>
      <c r="B389" s="104">
        <v>1</v>
      </c>
      <c r="C389" s="104"/>
      <c r="D389" s="96" t="s">
        <v>609</v>
      </c>
      <c r="E389" s="365" t="s">
        <v>608</v>
      </c>
      <c r="F389" s="105"/>
      <c r="G389" s="96"/>
    </row>
    <row r="390" spans="1:7" ht="63" x14ac:dyDescent="0.4">
      <c r="A390" s="103" t="s">
        <v>152</v>
      </c>
      <c r="B390" s="104">
        <v>0</v>
      </c>
      <c r="C390" s="104"/>
      <c r="D390" s="156" t="s">
        <v>613</v>
      </c>
      <c r="E390" s="365" t="s">
        <v>614</v>
      </c>
      <c r="F390" s="105"/>
      <c r="G390" s="96"/>
    </row>
    <row r="391" spans="1:7" ht="22.5" x14ac:dyDescent="0.4">
      <c r="A391" s="173" t="s">
        <v>318</v>
      </c>
      <c r="B391" s="104">
        <v>2</v>
      </c>
      <c r="C391" s="118" t="str">
        <f>IF(B391=0, -10, "0")</f>
        <v>0</v>
      </c>
      <c r="D391" s="186"/>
      <c r="E391" s="106"/>
      <c r="F391" s="105"/>
      <c r="G391" s="96"/>
    </row>
    <row r="392" spans="1:7" ht="21" x14ac:dyDescent="0.4">
      <c r="A392" s="103" t="s">
        <v>222</v>
      </c>
      <c r="B392" s="104">
        <v>2</v>
      </c>
      <c r="C392" s="104"/>
      <c r="D392" s="156"/>
      <c r="E392" s="106"/>
      <c r="F392" s="105"/>
      <c r="G392" s="96"/>
    </row>
    <row r="393" spans="1:7" ht="138.75" customHeight="1" x14ac:dyDescent="0.4">
      <c r="A393" s="103" t="s">
        <v>116</v>
      </c>
      <c r="B393" s="104">
        <v>1</v>
      </c>
      <c r="C393" s="104"/>
      <c r="D393" s="156" t="s">
        <v>671</v>
      </c>
      <c r="E393" s="367" t="s">
        <v>610</v>
      </c>
      <c r="F393" s="105"/>
      <c r="G393" s="96"/>
    </row>
    <row r="394" spans="1:7" ht="22.5" x14ac:dyDescent="0.45">
      <c r="A394" s="184" t="s">
        <v>7</v>
      </c>
      <c r="B394" s="104">
        <v>2</v>
      </c>
      <c r="C394" s="118" t="str">
        <f>IF(B394=0, -10, "0")</f>
        <v>0</v>
      </c>
      <c r="D394" s="156"/>
      <c r="E394" s="106"/>
      <c r="F394" s="105"/>
      <c r="G394" s="96"/>
    </row>
    <row r="395" spans="1:7" ht="22.5" x14ac:dyDescent="0.4">
      <c r="A395" s="173" t="s">
        <v>376</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105" x14ac:dyDescent="0.4">
      <c r="A397" s="187" t="s">
        <v>457</v>
      </c>
      <c r="B397" s="104">
        <v>1</v>
      </c>
      <c r="C397" s="118" t="str">
        <f>IF(B397=0, -10, "0")</f>
        <v>0</v>
      </c>
      <c r="D397" s="156" t="s">
        <v>621</v>
      </c>
      <c r="E397" s="105" t="s">
        <v>622</v>
      </c>
      <c r="F397" s="105"/>
      <c r="G397" s="96"/>
    </row>
    <row r="398" spans="1:7" ht="21" x14ac:dyDescent="0.4">
      <c r="A398" s="103" t="s">
        <v>215</v>
      </c>
      <c r="B398" s="104">
        <v>2</v>
      </c>
      <c r="C398" s="104"/>
      <c r="D398" s="156"/>
      <c r="E398" s="106"/>
      <c r="F398" s="105"/>
      <c r="G398" s="96"/>
    </row>
    <row r="399" spans="1:7" ht="21" x14ac:dyDescent="0.4">
      <c r="A399" s="103" t="s">
        <v>140</v>
      </c>
      <c r="B399" s="104">
        <v>2</v>
      </c>
      <c r="C399" s="104"/>
      <c r="D399" s="156"/>
      <c r="E399" s="105"/>
      <c r="F399" s="105"/>
      <c r="G399" s="96"/>
    </row>
    <row r="400" spans="1:7" ht="21" x14ac:dyDescent="0.4">
      <c r="A400" s="103" t="s">
        <v>303</v>
      </c>
      <c r="B400" s="104">
        <v>2</v>
      </c>
      <c r="C400" s="188"/>
      <c r="D400" s="157"/>
      <c r="E400" s="105"/>
      <c r="F400" s="105"/>
      <c r="G400" s="96"/>
    </row>
    <row r="401" spans="1:7" ht="84" x14ac:dyDescent="0.4">
      <c r="A401" s="103" t="s">
        <v>397</v>
      </c>
      <c r="B401" s="104">
        <v>1</v>
      </c>
      <c r="C401" s="104"/>
      <c r="D401" s="156" t="s">
        <v>656</v>
      </c>
      <c r="E401" s="367" t="s">
        <v>668</v>
      </c>
      <c r="F401" s="105"/>
      <c r="G401" s="96"/>
    </row>
    <row r="402" spans="1:7" ht="22.5" x14ac:dyDescent="0.4">
      <c r="A402" s="173" t="s">
        <v>132</v>
      </c>
      <c r="B402" s="104">
        <v>2</v>
      </c>
      <c r="C402" s="118" t="str">
        <f>IF(B402=0, -10, "0")</f>
        <v>0</v>
      </c>
      <c r="D402" s="156"/>
      <c r="E402" s="106"/>
      <c r="F402" s="105"/>
      <c r="G402" s="96"/>
    </row>
    <row r="403" spans="1:7" ht="18" customHeight="1" x14ac:dyDescent="0.45">
      <c r="A403" s="139" t="s">
        <v>344</v>
      </c>
      <c r="B403" s="104">
        <v>2</v>
      </c>
      <c r="C403" s="118" t="str">
        <f>IF(B403=0, -5, "0")</f>
        <v>0</v>
      </c>
      <c r="D403" s="156"/>
      <c r="E403" s="146"/>
      <c r="F403" s="105"/>
      <c r="G403" s="96"/>
    </row>
    <row r="404" spans="1:7" ht="18" customHeight="1" x14ac:dyDescent="0.45">
      <c r="A404" s="139" t="s">
        <v>63</v>
      </c>
      <c r="B404" s="104">
        <v>2</v>
      </c>
      <c r="C404" s="118" t="str">
        <f>IF(B404=0, -5, "0")</f>
        <v>0</v>
      </c>
      <c r="D404" s="156"/>
      <c r="E404" s="146"/>
      <c r="F404" s="105"/>
      <c r="G404" s="96"/>
    </row>
    <row r="405" spans="1:7" ht="18" customHeight="1" x14ac:dyDescent="0.45">
      <c r="A405" s="139" t="s">
        <v>324</v>
      </c>
      <c r="B405" s="104">
        <v>2</v>
      </c>
      <c r="C405" s="118" t="str">
        <f>IF(B405=0, -5, "0")</f>
        <v>0</v>
      </c>
      <c r="D405" s="156"/>
      <c r="E405" s="146"/>
      <c r="F405" s="105"/>
      <c r="G405" s="96"/>
    </row>
    <row r="406" spans="1:7" ht="21" x14ac:dyDescent="0.4">
      <c r="A406" s="103" t="s">
        <v>384</v>
      </c>
      <c r="B406" s="104">
        <v>2</v>
      </c>
      <c r="C406" s="166"/>
      <c r="D406" s="156"/>
      <c r="E406" s="106"/>
      <c r="F406" s="105"/>
      <c r="G406" s="96"/>
    </row>
    <row r="407" spans="1:7" ht="63" x14ac:dyDescent="0.4">
      <c r="A407" s="103" t="s">
        <v>148</v>
      </c>
      <c r="B407" s="104">
        <v>0</v>
      </c>
      <c r="C407" s="104"/>
      <c r="D407" s="156" t="s">
        <v>579</v>
      </c>
      <c r="E407" s="365" t="s">
        <v>611</v>
      </c>
      <c r="F407" s="105"/>
      <c r="G407" s="96"/>
    </row>
    <row r="408" spans="1:7" ht="21" x14ac:dyDescent="0.4">
      <c r="A408" s="107" t="s">
        <v>350</v>
      </c>
      <c r="B408" s="104">
        <v>2</v>
      </c>
      <c r="C408" s="104"/>
      <c r="D408" s="189"/>
      <c r="E408" s="106"/>
      <c r="F408" s="105"/>
      <c r="G408" s="96"/>
    </row>
    <row r="409" spans="1:7" ht="21" x14ac:dyDescent="0.4">
      <c r="A409" s="161" t="s">
        <v>406</v>
      </c>
      <c r="B409" s="104">
        <v>2</v>
      </c>
      <c r="C409" s="104"/>
      <c r="D409" s="161"/>
      <c r="E409" s="106"/>
      <c r="F409" s="105"/>
      <c r="G409" s="96"/>
    </row>
    <row r="410" spans="1:7" ht="21" x14ac:dyDescent="0.4">
      <c r="A410" s="429"/>
      <c r="B410" s="412"/>
      <c r="C410" s="412"/>
      <c r="D410" s="412"/>
      <c r="E410" s="412"/>
      <c r="F410" s="412"/>
      <c r="G410" s="412"/>
    </row>
    <row r="411" spans="1:7" ht="24.75" x14ac:dyDescent="0.4">
      <c r="A411" s="430" t="s">
        <v>313</v>
      </c>
      <c r="B411" s="430"/>
      <c r="C411" s="430"/>
      <c r="D411" s="430"/>
      <c r="E411" s="430"/>
      <c r="F411" s="430"/>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362</v>
      </c>
      <c r="B414" s="104">
        <v>2</v>
      </c>
      <c r="C414" s="104"/>
      <c r="D414" s="156"/>
      <c r="E414" s="106"/>
      <c r="F414" s="105"/>
      <c r="G414" s="96"/>
    </row>
    <row r="415" spans="1:7" ht="21" x14ac:dyDescent="0.4">
      <c r="A415" s="152" t="s">
        <v>363</v>
      </c>
      <c r="B415" s="104">
        <v>2</v>
      </c>
      <c r="C415" s="104"/>
      <c r="D415" s="156"/>
      <c r="E415" s="106"/>
      <c r="F415" s="105"/>
      <c r="G415" s="96"/>
    </row>
    <row r="416" spans="1:7" ht="147" x14ac:dyDescent="0.4">
      <c r="A416" s="262" t="s">
        <v>396</v>
      </c>
      <c r="B416" s="104">
        <v>0</v>
      </c>
      <c r="C416" s="104"/>
      <c r="D416" s="156" t="s">
        <v>623</v>
      </c>
      <c r="E416" s="367" t="s">
        <v>615</v>
      </c>
      <c r="F416" s="105"/>
      <c r="G416" s="96"/>
    </row>
    <row r="417" spans="1:7" ht="21" x14ac:dyDescent="0.4">
      <c r="A417" s="139" t="s">
        <v>311</v>
      </c>
      <c r="B417" s="104">
        <v>2</v>
      </c>
      <c r="C417" s="104" t="str">
        <f>IF(B417=0, -5, "0")</f>
        <v>0</v>
      </c>
      <c r="D417" s="156"/>
      <c r="E417" s="106"/>
      <c r="F417" s="105"/>
      <c r="G417" s="96"/>
    </row>
    <row r="418" spans="1:7" ht="21" x14ac:dyDescent="0.4">
      <c r="A418" s="152" t="s">
        <v>321</v>
      </c>
      <c r="B418" s="104" t="s">
        <v>30</v>
      </c>
      <c r="C418" s="104"/>
      <c r="D418" s="156"/>
      <c r="E418" s="106"/>
      <c r="F418" s="105"/>
      <c r="G418" s="96"/>
    </row>
    <row r="419" spans="1:7" ht="21" x14ac:dyDescent="0.4">
      <c r="A419" s="190" t="s">
        <v>427</v>
      </c>
      <c r="B419" s="104">
        <f>IF(D419=1, 2, IF(AND(D419&lt;1,D419&gt;0), 1, IF(D419=0,"0","NA")))</f>
        <v>1</v>
      </c>
      <c r="C419" s="104"/>
      <c r="D419" s="319">
        <f>IFERROR(E419/F419,"N.A")</f>
        <v>0.8</v>
      </c>
      <c r="E419" s="321">
        <f>COUNTIF('A3 Exploitation'!F374:F418,"ok")</f>
        <v>4</v>
      </c>
      <c r="F419" s="321">
        <f>COUNTA('A3 Exploitation'!F374:F418)</f>
        <v>5</v>
      </c>
      <c r="G419" s="96"/>
    </row>
    <row r="420" spans="1:7" ht="21" x14ac:dyDescent="0.4">
      <c r="A420" s="108" t="s">
        <v>34</v>
      </c>
      <c r="B420" s="108"/>
      <c r="C420" s="108"/>
      <c r="D420" s="108">
        <f>SUM(B389:C409,B412:C419)</f>
        <v>45</v>
      </c>
      <c r="E420" s="90"/>
      <c r="F420" s="96"/>
      <c r="G420" s="96"/>
    </row>
    <row r="421" spans="1:7" ht="21" x14ac:dyDescent="0.4">
      <c r="A421" s="108" t="s">
        <v>33</v>
      </c>
      <c r="B421" s="109"/>
      <c r="C421" s="110"/>
      <c r="D421" s="111">
        <f>D420/(COUNT(B389:C409,B412:C419)*2)</f>
        <v>0.8035714285714286</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65</v>
      </c>
      <c r="E423" s="90"/>
      <c r="F423" s="96"/>
      <c r="G423" s="96"/>
    </row>
    <row r="424" spans="1:7" ht="22.5" x14ac:dyDescent="0.45">
      <c r="A424" s="344" t="s">
        <v>429</v>
      </c>
      <c r="B424" s="153"/>
      <c r="C424" s="154"/>
      <c r="D424" s="127">
        <f>D423/(COUNT(B374:C384,B389:C409,B412:C419)*2)</f>
        <v>0.83333333333333337</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43753</v>
      </c>
      <c r="B427" s="96"/>
      <c r="C427" s="96"/>
      <c r="D427" s="96"/>
      <c r="E427" s="90"/>
      <c r="F427" s="96"/>
      <c r="G427" s="96"/>
    </row>
    <row r="428" spans="1:7" ht="21" x14ac:dyDescent="0.4">
      <c r="A428" s="399" t="s">
        <v>28</v>
      </c>
      <c r="B428" s="400" t="s">
        <v>29</v>
      </c>
      <c r="C428" s="400"/>
      <c r="D428" s="400" t="s">
        <v>42</v>
      </c>
      <c r="E428" s="401" t="s">
        <v>264</v>
      </c>
      <c r="F428" s="401" t="s">
        <v>295</v>
      </c>
      <c r="G428" s="96"/>
    </row>
    <row r="429" spans="1:7" ht="21" x14ac:dyDescent="0.4">
      <c r="A429" s="399"/>
      <c r="B429" s="100" t="s">
        <v>32</v>
      </c>
      <c r="C429" s="100" t="s">
        <v>31</v>
      </c>
      <c r="D429" s="400"/>
      <c r="E429" s="401"/>
      <c r="F429" s="401"/>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2</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4" t="s">
        <v>351</v>
      </c>
      <c r="B447" s="104">
        <v>2</v>
      </c>
      <c r="C447" s="118" t="str">
        <f>IF(B447=0, -5, "0")</f>
        <v>0</v>
      </c>
      <c r="D447" s="194"/>
      <c r="E447" s="106"/>
      <c r="F447" s="105"/>
      <c r="G447" s="96"/>
    </row>
    <row r="448" spans="1:7" ht="22.5" x14ac:dyDescent="0.45">
      <c r="A448" s="174" t="s">
        <v>352</v>
      </c>
      <c r="B448" s="104">
        <v>2</v>
      </c>
      <c r="C448" s="140" t="str">
        <f>IF(B448=0, -5, "0")</f>
        <v>0</v>
      </c>
      <c r="D448" s="194"/>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30" t="s">
        <v>304</v>
      </c>
      <c r="B459" s="430"/>
      <c r="C459" s="430"/>
      <c r="D459" s="430"/>
      <c r="E459" s="430"/>
      <c r="F459" s="430"/>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v>2</v>
      </c>
      <c r="C465" s="104"/>
      <c r="D465" s="105"/>
      <c r="E465" s="106"/>
      <c r="F465" s="105"/>
      <c r="G465" s="96"/>
    </row>
    <row r="466" spans="1:7" ht="21" x14ac:dyDescent="0.4">
      <c r="A466" s="190" t="s">
        <v>402</v>
      </c>
      <c r="B466" s="104">
        <f>IF(D466=1, 2, IF(AND(D466&lt;1,D466&gt;0), 1, IF(D466=0,"0","NA")))</f>
        <v>2</v>
      </c>
      <c r="C466" s="104"/>
      <c r="D466" s="319">
        <f>IFERROR(E466/F466,"N.A")</f>
        <v>1</v>
      </c>
      <c r="E466" s="321">
        <f>COUNTIF('A3 Exploitation'!F432:F465,"ok")</f>
        <v>1</v>
      </c>
      <c r="F466" s="321">
        <f>COUNTA('A3 Exploitation'!F432:F465)</f>
        <v>1</v>
      </c>
      <c r="G466" s="96"/>
    </row>
    <row r="467" spans="1:7" ht="21" x14ac:dyDescent="0.4">
      <c r="A467" s="108" t="s">
        <v>34</v>
      </c>
      <c r="B467" s="123"/>
      <c r="C467" s="123"/>
      <c r="D467" s="197">
        <f>SUM(B444:C457,B460:C466)</f>
        <v>36</v>
      </c>
      <c r="E467" s="90"/>
      <c r="F467" s="96"/>
      <c r="G467" s="96"/>
    </row>
    <row r="468" spans="1:7" ht="21" x14ac:dyDescent="0.4">
      <c r="A468" s="108" t="s">
        <v>33</v>
      </c>
      <c r="B468" s="109"/>
      <c r="C468" s="110"/>
      <c r="D468" s="111">
        <f>D467/(COUNT(B444:C457,B460:C466)*2)</f>
        <v>1</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52</v>
      </c>
      <c r="E470" s="90"/>
      <c r="F470" s="96"/>
      <c r="G470" s="96"/>
    </row>
    <row r="471" spans="1:7" ht="22.5" x14ac:dyDescent="0.45">
      <c r="A471" s="344" t="s">
        <v>432</v>
      </c>
      <c r="B471" s="153"/>
      <c r="C471" s="154"/>
      <c r="D471" s="127">
        <f>D470/(COUNT(B444:C457,B432:C439,B460:C466)*2)</f>
        <v>1</v>
      </c>
      <c r="E471" s="90"/>
      <c r="F471" s="96"/>
      <c r="G471" s="96"/>
    </row>
    <row r="472" spans="1:7" ht="21" x14ac:dyDescent="0.4">
      <c r="A472" s="128"/>
      <c r="B472" s="96"/>
      <c r="C472" s="96"/>
      <c r="D472" s="96"/>
      <c r="E472" s="90"/>
      <c r="F472" s="96"/>
      <c r="G472" s="96"/>
    </row>
    <row r="473" spans="1:7" ht="24.75" x14ac:dyDescent="0.4">
      <c r="A473" s="436" t="s">
        <v>405</v>
      </c>
      <c r="B473" s="436"/>
      <c r="C473" s="436"/>
      <c r="D473" s="436"/>
      <c r="E473" s="436"/>
      <c r="F473" s="436"/>
      <c r="G473" s="96"/>
    </row>
    <row r="474" spans="1:7" ht="21" customHeight="1" x14ac:dyDescent="0.4">
      <c r="A474" s="191">
        <f>B11</f>
        <v>43753</v>
      </c>
      <c r="F474" s="2"/>
      <c r="G474" s="96"/>
    </row>
    <row r="475" spans="1:7" ht="21" x14ac:dyDescent="0.4">
      <c r="A475" s="437" t="s">
        <v>28</v>
      </c>
      <c r="B475" s="438" t="s">
        <v>29</v>
      </c>
      <c r="C475" s="438"/>
      <c r="D475" s="438" t="s">
        <v>42</v>
      </c>
      <c r="E475" s="439" t="s">
        <v>264</v>
      </c>
      <c r="F475" s="439" t="s">
        <v>295</v>
      </c>
      <c r="G475" s="96"/>
    </row>
    <row r="476" spans="1:7" ht="21" x14ac:dyDescent="0.4">
      <c r="A476" s="437"/>
      <c r="B476" s="254" t="s">
        <v>32</v>
      </c>
      <c r="C476" s="254" t="s">
        <v>31</v>
      </c>
      <c r="D476" s="438"/>
      <c r="E476" s="439"/>
      <c r="F476" s="439"/>
      <c r="G476" s="96"/>
    </row>
    <row r="477" spans="1:7" ht="22.5" x14ac:dyDescent="0.4">
      <c r="A477" s="282"/>
      <c r="B477" s="283"/>
      <c r="C477" s="283"/>
      <c r="D477" s="283"/>
      <c r="E477" s="346"/>
      <c r="F477" s="346"/>
      <c r="G477" s="96"/>
    </row>
    <row r="478" spans="1:7" ht="24.75" x14ac:dyDescent="0.4">
      <c r="A478" s="509" t="s">
        <v>52</v>
      </c>
      <c r="B478" s="509"/>
      <c r="C478" s="509"/>
      <c r="D478" s="509"/>
      <c r="E478" s="509"/>
      <c r="F478" s="509"/>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510" t="s">
        <v>443</v>
      </c>
      <c r="B484" s="511"/>
      <c r="C484" s="511"/>
      <c r="D484" s="511"/>
      <c r="E484" s="511"/>
      <c r="F484" s="51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512" t="s">
        <v>23</v>
      </c>
      <c r="B495" s="513"/>
      <c r="C495" s="513"/>
      <c r="D495" s="513"/>
      <c r="E495" s="513"/>
      <c r="F495" s="514"/>
      <c r="G495" s="96"/>
    </row>
    <row r="496" spans="1:7" ht="21" x14ac:dyDescent="0.4">
      <c r="A496" s="164" t="s">
        <v>80</v>
      </c>
      <c r="B496" s="104" t="s">
        <v>30</v>
      </c>
      <c r="C496" s="225"/>
      <c r="D496" s="225"/>
      <c r="E496" s="225"/>
      <c r="F496" s="105"/>
      <c r="G496" s="96"/>
    </row>
    <row r="497" spans="1:7" ht="21" x14ac:dyDescent="0.4">
      <c r="A497" s="164" t="s">
        <v>106</v>
      </c>
      <c r="B497" s="104" t="s">
        <v>30</v>
      </c>
      <c r="C497" s="225"/>
      <c r="D497" s="225"/>
      <c r="E497" s="225"/>
      <c r="F497" s="105"/>
      <c r="G497" s="96"/>
    </row>
    <row r="498" spans="1:7" ht="21" x14ac:dyDescent="0.4">
      <c r="A498" s="164" t="s">
        <v>354</v>
      </c>
      <c r="B498" s="104" t="s">
        <v>30</v>
      </c>
      <c r="C498" s="225"/>
      <c r="D498" s="225"/>
      <c r="E498" s="225"/>
      <c r="F498" s="105"/>
      <c r="G498" s="96"/>
    </row>
    <row r="499" spans="1:7" ht="22.5" x14ac:dyDescent="0.45">
      <c r="A499" s="313" t="s">
        <v>50</v>
      </c>
      <c r="B499" s="104" t="s">
        <v>30</v>
      </c>
      <c r="C499" s="118" t="str">
        <f>IF(B499=0, -10, "0")</f>
        <v>0</v>
      </c>
      <c r="D499" s="225"/>
      <c r="E499" s="225"/>
      <c r="F499" s="105"/>
      <c r="G499" s="96"/>
    </row>
    <row r="500" spans="1:7" ht="22.5" x14ac:dyDescent="0.45">
      <c r="A500" s="313" t="s">
        <v>365</v>
      </c>
      <c r="B500" s="104" t="s">
        <v>30</v>
      </c>
      <c r="C500" s="118" t="str">
        <f>IF(B500=0, -10, "0")</f>
        <v>0</v>
      </c>
      <c r="D500" s="225"/>
      <c r="E500" s="225"/>
      <c r="F500" s="105"/>
      <c r="G500" s="96"/>
    </row>
    <row r="501" spans="1:7" ht="2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21" x14ac:dyDescent="0.4">
      <c r="A503" s="139" t="s">
        <v>63</v>
      </c>
      <c r="B503" s="104" t="s">
        <v>30</v>
      </c>
      <c r="C503" s="118" t="str">
        <f>IF(B503=0, -5, "0")</f>
        <v>0</v>
      </c>
      <c r="D503" s="225"/>
      <c r="E503" s="225"/>
      <c r="F503" s="105"/>
      <c r="G503" s="96"/>
    </row>
    <row r="504" spans="1:7" ht="21" x14ac:dyDescent="0.4">
      <c r="A504" s="139" t="s">
        <v>324</v>
      </c>
      <c r="B504" s="104" t="s">
        <v>30</v>
      </c>
      <c r="C504" s="118" t="str">
        <f>IF(B504=0, -5, "0")</f>
        <v>0</v>
      </c>
      <c r="D504" s="225"/>
      <c r="E504" s="225"/>
      <c r="F504" s="105"/>
      <c r="G504" s="96"/>
    </row>
    <row r="505" spans="1:7" ht="2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33"/>
      <c r="B507" s="433"/>
      <c r="C507" s="433"/>
      <c r="D507" s="433"/>
      <c r="E507" s="433"/>
      <c r="F507" s="433"/>
      <c r="G507" s="433"/>
    </row>
    <row r="508" spans="1:7" ht="26.25" customHeight="1" x14ac:dyDescent="0.5">
      <c r="A508" s="288" t="s">
        <v>304</v>
      </c>
      <c r="B508" s="434"/>
      <c r="C508" s="434"/>
      <c r="D508" s="434"/>
      <c r="E508" s="434"/>
      <c r="F508" s="434"/>
      <c r="G508" s="96"/>
    </row>
    <row r="509" spans="1:7" ht="21" x14ac:dyDescent="0.4">
      <c r="A509" s="164" t="s">
        <v>338</v>
      </c>
      <c r="B509" s="104" t="s">
        <v>30</v>
      </c>
      <c r="C509" s="226"/>
      <c r="D509" s="225"/>
      <c r="E509" s="225"/>
      <c r="F509" s="105"/>
      <c r="G509" s="96"/>
    </row>
    <row r="510" spans="1:7" ht="21" x14ac:dyDescent="0.4">
      <c r="A510" s="164" t="s">
        <v>356</v>
      </c>
      <c r="B510" s="104" t="s">
        <v>30</v>
      </c>
      <c r="C510" s="226"/>
      <c r="D510" s="225"/>
      <c r="E510" s="225"/>
      <c r="F510" s="105"/>
      <c r="G510" s="96"/>
    </row>
    <row r="511" spans="1:7" ht="21" x14ac:dyDescent="0.4">
      <c r="A511" s="139" t="s">
        <v>326</v>
      </c>
      <c r="B511" s="104" t="s">
        <v>30</v>
      </c>
      <c r="C511" s="226" t="str">
        <f>IF(B511=0, -5, "0")</f>
        <v>0</v>
      </c>
      <c r="D511" s="225"/>
      <c r="E511" s="225"/>
      <c r="F511" s="105"/>
      <c r="G511" s="96"/>
    </row>
    <row r="512" spans="1:7" ht="22.5"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2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35" t="s">
        <v>97</v>
      </c>
      <c r="B520" s="435"/>
      <c r="C520" s="435"/>
      <c r="D520" s="435"/>
      <c r="E520" s="435"/>
      <c r="F520" s="435"/>
      <c r="G520" s="96"/>
    </row>
    <row r="521" spans="1:7" ht="22.5" customHeight="1" x14ac:dyDescent="0.4">
      <c r="A521" s="191">
        <f>B11</f>
        <v>43753</v>
      </c>
      <c r="B521" s="96"/>
      <c r="C521" s="96"/>
      <c r="D521" s="114"/>
      <c r="E521" s="114"/>
      <c r="F521" s="114"/>
      <c r="G521" s="96"/>
    </row>
    <row r="522" spans="1:7" ht="21" x14ac:dyDescent="0.4">
      <c r="A522" s="445" t="s">
        <v>28</v>
      </c>
      <c r="B522" s="447" t="s">
        <v>29</v>
      </c>
      <c r="C522" s="448"/>
      <c r="D522" s="400" t="s">
        <v>42</v>
      </c>
      <c r="E522" s="401" t="s">
        <v>264</v>
      </c>
      <c r="F522" s="401" t="s">
        <v>295</v>
      </c>
      <c r="G522" s="96"/>
    </row>
    <row r="523" spans="1:7" ht="21" x14ac:dyDescent="0.4">
      <c r="A523" s="446"/>
      <c r="B523" s="249" t="s">
        <v>32</v>
      </c>
      <c r="C523" s="250" t="s">
        <v>31</v>
      </c>
      <c r="D523" s="400"/>
      <c r="E523" s="401"/>
      <c r="F523" s="401"/>
      <c r="G523" s="96"/>
    </row>
    <row r="524" spans="1:7" ht="22.5" x14ac:dyDescent="0.4">
      <c r="A524" s="286"/>
      <c r="B524" s="287"/>
      <c r="C524" s="287"/>
      <c r="D524" s="283"/>
      <c r="E524" s="346"/>
      <c r="F524" s="346"/>
      <c r="G524" s="96"/>
    </row>
    <row r="525" spans="1:7" ht="24.75" x14ac:dyDescent="0.4">
      <c r="A525" s="289" t="s">
        <v>17</v>
      </c>
      <c r="B525" s="251"/>
      <c r="C525" s="449"/>
      <c r="D525" s="449"/>
      <c r="E525" s="449"/>
      <c r="F525" s="450"/>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420" t="s">
        <v>34</v>
      </c>
      <c r="B532" s="421"/>
      <c r="C532" s="422"/>
      <c r="D532" s="315">
        <f>SUM(B526:C531)</f>
        <v>12</v>
      </c>
      <c r="E532" s="202"/>
      <c r="F532" s="202"/>
      <c r="G532" s="96"/>
    </row>
    <row r="533" spans="1:7" ht="21" customHeight="1" x14ac:dyDescent="0.4">
      <c r="A533" s="420" t="s">
        <v>33</v>
      </c>
      <c r="B533" s="421"/>
      <c r="C533" s="422"/>
      <c r="D533" s="298">
        <f>D532/(COUNT(B526:C531)*2)</f>
        <v>1</v>
      </c>
      <c r="E533" s="202"/>
      <c r="F533" s="202"/>
      <c r="G533" s="96"/>
    </row>
    <row r="534" spans="1:7" ht="21" x14ac:dyDescent="0.4">
      <c r="A534" s="398"/>
      <c r="B534" s="398"/>
      <c r="C534" s="398"/>
      <c r="D534" s="398"/>
      <c r="E534" s="398"/>
      <c r="F534" s="398"/>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21" customHeight="1"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63" x14ac:dyDescent="0.4">
      <c r="A544" s="139" t="s">
        <v>63</v>
      </c>
      <c r="B544" s="104">
        <v>1</v>
      </c>
      <c r="C544" s="118" t="str">
        <f>IF(B544=0, -5, "0")</f>
        <v>0</v>
      </c>
      <c r="D544" s="105" t="s">
        <v>654</v>
      </c>
      <c r="E544" s="365" t="s">
        <v>655</v>
      </c>
      <c r="F544" s="105"/>
      <c r="G544" s="96"/>
    </row>
    <row r="545" spans="1:7" ht="21" x14ac:dyDescent="0.4">
      <c r="A545" s="139" t="s">
        <v>324</v>
      </c>
      <c r="B545" s="104">
        <v>2</v>
      </c>
      <c r="C545" s="118" t="str">
        <f>IF(B545=0, -5, "0")</f>
        <v>0</v>
      </c>
      <c r="D545" s="105"/>
      <c r="E545" s="106"/>
      <c r="F545" s="105"/>
      <c r="G545" s="96"/>
    </row>
    <row r="546" spans="1:7" ht="21" x14ac:dyDescent="0.3">
      <c r="A546" s="440"/>
      <c r="B546" s="431"/>
      <c r="C546" s="431"/>
      <c r="D546" s="431"/>
      <c r="E546" s="431"/>
      <c r="F546" s="431"/>
      <c r="G546" s="431"/>
    </row>
    <row r="547" spans="1:7" ht="35.25" customHeight="1" x14ac:dyDescent="0.4">
      <c r="A547" s="290" t="s">
        <v>304</v>
      </c>
      <c r="B547" s="265"/>
      <c r="C547" s="441"/>
      <c r="D547" s="441"/>
      <c r="E547" s="441"/>
      <c r="F547" s="442"/>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v>2</v>
      </c>
      <c r="C554" s="118"/>
      <c r="D554" s="240"/>
      <c r="E554" s="106"/>
      <c r="F554" s="105"/>
      <c r="G554" s="96"/>
    </row>
    <row r="555" spans="1:7" ht="21" x14ac:dyDescent="0.4">
      <c r="A555" s="107" t="s">
        <v>402</v>
      </c>
      <c r="B555" s="104">
        <f>IF(D555=1, 2, IF(AND(D555&lt;1,D555&gt;0), 1, IF(D555=0,"0","NA")))</f>
        <v>2</v>
      </c>
      <c r="C555" s="104"/>
      <c r="D555" s="319">
        <f>IFERROR(E555/F555,"N.A")</f>
        <v>1</v>
      </c>
      <c r="E555" s="321">
        <f>COUNTIF('A3 Exploitation'!F526:F554,"ok")</f>
        <v>1</v>
      </c>
      <c r="F555" s="321">
        <f>COUNTA('A3 Exploitation'!F526:F554)</f>
        <v>1</v>
      </c>
      <c r="G555" s="96"/>
    </row>
    <row r="556" spans="1:7" ht="21" x14ac:dyDescent="0.4">
      <c r="A556" s="443" t="s">
        <v>34</v>
      </c>
      <c r="B556" s="443"/>
      <c r="C556" s="444"/>
      <c r="D556" s="345">
        <f>SUM(B548:C555,B536:C545)</f>
        <v>33</v>
      </c>
      <c r="E556" s="90"/>
      <c r="F556" s="96"/>
      <c r="G556" s="96"/>
    </row>
    <row r="557" spans="1:7" ht="21" x14ac:dyDescent="0.4">
      <c r="A557" s="443" t="s">
        <v>33</v>
      </c>
      <c r="B557" s="443"/>
      <c r="C557" s="443"/>
      <c r="D557" s="298">
        <f>D556/(COUNT(B548:C555,B536:C545)*2)</f>
        <v>0.97058823529411764</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45</v>
      </c>
      <c r="E559" s="90"/>
      <c r="F559" s="96"/>
      <c r="G559" s="96"/>
    </row>
    <row r="560" spans="1:7" ht="21" customHeight="1" x14ac:dyDescent="0.45">
      <c r="A560" s="344" t="s">
        <v>436</v>
      </c>
      <c r="B560" s="153"/>
      <c r="C560" s="154"/>
      <c r="D560" s="127">
        <f>D559/(COUNT(B536:C545,B526:C531,B548:C555)*2)</f>
        <v>0.97826086956521741</v>
      </c>
      <c r="E560" s="239"/>
      <c r="F560" s="239"/>
      <c r="G560" s="96"/>
    </row>
    <row r="561" spans="1:7" ht="21" customHeight="1" x14ac:dyDescent="0.4">
      <c r="A561" s="128"/>
      <c r="B561" s="96"/>
      <c r="C561" s="96"/>
      <c r="D561" s="96"/>
      <c r="E561" s="90"/>
      <c r="F561" s="96"/>
      <c r="G561" s="96"/>
    </row>
    <row r="562" spans="1:7" ht="21" x14ac:dyDescent="0.4">
      <c r="A562" s="398"/>
      <c r="B562" s="398"/>
      <c r="C562" s="398"/>
      <c r="D562" s="398"/>
      <c r="E562" s="398"/>
      <c r="F562" s="398"/>
      <c r="G562" s="96"/>
    </row>
    <row r="563" spans="1:7" ht="22.5" x14ac:dyDescent="0.45">
      <c r="A563" s="459" t="s">
        <v>19</v>
      </c>
      <c r="B563" s="459"/>
      <c r="C563" s="459"/>
      <c r="D563" s="459"/>
      <c r="E563" s="459"/>
      <c r="F563" s="459"/>
      <c r="G563" s="96"/>
    </row>
    <row r="564" spans="1:7" ht="22.5" x14ac:dyDescent="0.4">
      <c r="A564" s="198">
        <f>B11</f>
        <v>43753</v>
      </c>
      <c r="B564" s="96"/>
      <c r="C564" s="96"/>
      <c r="D564" s="280"/>
      <c r="E564" s="280"/>
      <c r="F564" s="280"/>
      <c r="G564" s="96"/>
    </row>
    <row r="565" spans="1:7" ht="21" x14ac:dyDescent="0.4">
      <c r="A565" s="437" t="s">
        <v>28</v>
      </c>
      <c r="B565" s="438" t="s">
        <v>29</v>
      </c>
      <c r="C565" s="438"/>
      <c r="D565" s="438" t="s">
        <v>42</v>
      </c>
      <c r="E565" s="439" t="s">
        <v>264</v>
      </c>
      <c r="F565" s="439" t="s">
        <v>295</v>
      </c>
      <c r="G565" s="96"/>
    </row>
    <row r="566" spans="1:7" ht="21" x14ac:dyDescent="0.4">
      <c r="A566" s="437"/>
      <c r="B566" s="254" t="s">
        <v>32</v>
      </c>
      <c r="C566" s="254" t="s">
        <v>31</v>
      </c>
      <c r="D566" s="438"/>
      <c r="E566" s="439"/>
      <c r="F566" s="439"/>
      <c r="G566" s="96"/>
    </row>
    <row r="567" spans="1:7" ht="22.5" x14ac:dyDescent="0.4">
      <c r="A567" s="291"/>
      <c r="B567" s="292"/>
      <c r="C567" s="292"/>
      <c r="D567" s="292"/>
      <c r="E567" s="268"/>
      <c r="F567" s="293"/>
      <c r="G567" s="96"/>
    </row>
    <row r="568" spans="1:7" ht="24.75" x14ac:dyDescent="0.4">
      <c r="A568" s="451" t="s">
        <v>10</v>
      </c>
      <c r="B568" s="452"/>
      <c r="C568" s="452"/>
      <c r="D568" s="452"/>
      <c r="E568" s="452"/>
      <c r="F568" s="453"/>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443" t="s">
        <v>34</v>
      </c>
      <c r="B578" s="443"/>
      <c r="C578" s="444"/>
      <c r="D578" s="345">
        <f>SUM(B569:C577)</f>
        <v>18</v>
      </c>
      <c r="E578" s="90"/>
      <c r="F578" s="96"/>
      <c r="G578" s="96"/>
    </row>
    <row r="579" spans="1:7" ht="21" x14ac:dyDescent="0.4">
      <c r="A579" s="443" t="s">
        <v>33</v>
      </c>
      <c r="B579" s="443"/>
      <c r="C579" s="443"/>
      <c r="D579" s="298">
        <f>D578/(COUNT(B569:C577)*2)</f>
        <v>1</v>
      </c>
      <c r="E579" s="90"/>
      <c r="F579" s="96"/>
      <c r="G579" s="96"/>
    </row>
    <row r="580" spans="1:7" ht="21" x14ac:dyDescent="0.4">
      <c r="A580" s="299"/>
      <c r="B580" s="300"/>
      <c r="C580" s="300"/>
      <c r="D580" s="301"/>
      <c r="E580" s="90"/>
      <c r="F580" s="96"/>
      <c r="G580" s="96"/>
    </row>
    <row r="581" spans="1:7" ht="39.75" customHeight="1" x14ac:dyDescent="0.4">
      <c r="A581" s="454" t="s">
        <v>23</v>
      </c>
      <c r="B581" s="455"/>
      <c r="C581" s="455"/>
      <c r="D581" s="455"/>
      <c r="E581" s="455"/>
      <c r="F581" s="456"/>
      <c r="G581" s="96"/>
    </row>
    <row r="582" spans="1:7" ht="21" x14ac:dyDescent="0.4">
      <c r="A582" s="103" t="s">
        <v>87</v>
      </c>
      <c r="B582" s="104">
        <v>2</v>
      </c>
      <c r="C582" s="104"/>
      <c r="D582" s="105"/>
      <c r="E582" s="106"/>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57" t="s">
        <v>370</v>
      </c>
      <c r="B588" s="458"/>
      <c r="C588" s="458"/>
      <c r="D588" s="458"/>
      <c r="E588" s="458"/>
      <c r="F588" s="458"/>
      <c r="G588" s="458"/>
    </row>
    <row r="589" spans="1:7" ht="2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v>2</v>
      </c>
      <c r="C594" s="104"/>
      <c r="D594" s="240"/>
      <c r="E594" s="106"/>
      <c r="F594" s="105"/>
      <c r="G594" s="96"/>
    </row>
    <row r="595" spans="1:7" ht="21" x14ac:dyDescent="0.4">
      <c r="A595" s="133" t="s">
        <v>427</v>
      </c>
      <c r="B595" s="104">
        <f>IF(D595=1, 2, IF(AND(D595&lt;1,D595&gt;0), 1, IF(D595=0,"0","NA")))</f>
        <v>2</v>
      </c>
      <c r="C595" s="104"/>
      <c r="D595" s="319">
        <f>IFERROR(E595/F595,"N.A")</f>
        <v>1</v>
      </c>
      <c r="E595" s="321">
        <f>COUNTIF('A3 Exploitation'!F569:F594,"ok")</f>
        <v>1</v>
      </c>
      <c r="F595" s="321">
        <f>COUNTA('A3 Exploitation'!F569:F594)</f>
        <v>1</v>
      </c>
      <c r="G595" s="96"/>
    </row>
    <row r="596" spans="1:7" ht="21" x14ac:dyDescent="0.4">
      <c r="A596" s="443" t="s">
        <v>34</v>
      </c>
      <c r="B596" s="443"/>
      <c r="C596" s="444"/>
      <c r="D596" s="345">
        <f>SUM(B589:C595,B582:C587)</f>
        <v>22</v>
      </c>
      <c r="E596" s="90"/>
      <c r="F596" s="96"/>
      <c r="G596" s="96"/>
    </row>
    <row r="597" spans="1:7" ht="21" x14ac:dyDescent="0.4">
      <c r="A597" s="443" t="s">
        <v>33</v>
      </c>
      <c r="B597" s="443"/>
      <c r="C597" s="443"/>
      <c r="D597" s="298">
        <f>D596/(COUNT(B582:C587,B589:C595)*2)</f>
        <v>1</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40</v>
      </c>
      <c r="E599" s="239"/>
      <c r="F599" s="239"/>
      <c r="G599" s="96"/>
    </row>
    <row r="600" spans="1:7" ht="22.5" x14ac:dyDescent="0.45">
      <c r="A600" s="465" t="s">
        <v>168</v>
      </c>
      <c r="B600" s="466"/>
      <c r="C600" s="467"/>
      <c r="D600" s="127">
        <f>D599/(COUNT(B569:C577,B589:C595,B582:C587)*2)</f>
        <v>1</v>
      </c>
      <c r="E600" s="90"/>
      <c r="F600" s="96"/>
      <c r="G600" s="96"/>
    </row>
    <row r="601" spans="1:7" ht="21" x14ac:dyDescent="0.4">
      <c r="A601" s="128"/>
      <c r="B601" s="96"/>
      <c r="C601" s="96"/>
      <c r="G601" s="96"/>
    </row>
    <row r="602" spans="1:7" ht="19.5" customHeight="1" x14ac:dyDescent="0.45">
      <c r="A602" s="459" t="s">
        <v>8</v>
      </c>
      <c r="B602" s="459"/>
      <c r="C602" s="459"/>
      <c r="D602" s="459"/>
      <c r="E602" s="459"/>
      <c r="F602" s="459"/>
      <c r="G602" s="96"/>
    </row>
    <row r="603" spans="1:7" ht="22.5" x14ac:dyDescent="0.4">
      <c r="A603" s="129">
        <f>B11</f>
        <v>43753</v>
      </c>
      <c r="B603" s="96"/>
      <c r="C603" s="96"/>
      <c r="D603" s="114"/>
      <c r="E603" s="114"/>
      <c r="F603" s="114"/>
      <c r="G603" s="96"/>
    </row>
    <row r="604" spans="1:7" ht="21" x14ac:dyDescent="0.4">
      <c r="A604" s="399" t="s">
        <v>28</v>
      </c>
      <c r="B604" s="400" t="s">
        <v>29</v>
      </c>
      <c r="C604" s="400"/>
      <c r="D604" s="400" t="s">
        <v>42</v>
      </c>
      <c r="E604" s="401" t="s">
        <v>264</v>
      </c>
      <c r="F604" s="401" t="s">
        <v>295</v>
      </c>
      <c r="G604" s="96"/>
    </row>
    <row r="605" spans="1:7" ht="18.75" customHeight="1" x14ac:dyDescent="0.4">
      <c r="A605" s="399"/>
      <c r="B605" s="100" t="s">
        <v>32</v>
      </c>
      <c r="C605" s="100" t="s">
        <v>31</v>
      </c>
      <c r="D605" s="400"/>
      <c r="E605" s="401"/>
      <c r="F605" s="401"/>
      <c r="G605" s="96"/>
    </row>
    <row r="606" spans="1:7" ht="18.75" customHeight="1" x14ac:dyDescent="0.4">
      <c r="A606" s="282"/>
      <c r="B606" s="283"/>
      <c r="C606" s="283"/>
      <c r="D606" s="283"/>
      <c r="E606" s="346"/>
      <c r="F606" s="346"/>
      <c r="G606" s="96"/>
    </row>
    <row r="607" spans="1:7" ht="24.75" x14ac:dyDescent="0.4">
      <c r="A607" s="284" t="s">
        <v>90</v>
      </c>
      <c r="B607" s="114"/>
      <c r="C607" s="460"/>
      <c r="D607" s="460"/>
      <c r="E607" s="460"/>
      <c r="F607" s="461"/>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443" t="s">
        <v>34</v>
      </c>
      <c r="B616" s="443"/>
      <c r="C616" s="443"/>
      <c r="D616" s="345">
        <f>SUM(B608:C615)</f>
        <v>16</v>
      </c>
      <c r="E616" s="462"/>
      <c r="F616" s="427"/>
      <c r="G616" s="96"/>
    </row>
    <row r="617" spans="1:7" ht="21" x14ac:dyDescent="0.4">
      <c r="A617" s="443" t="s">
        <v>33</v>
      </c>
      <c r="B617" s="443"/>
      <c r="C617" s="443"/>
      <c r="D617" s="298">
        <f>D616/(COUNT(B608:C615)*2)</f>
        <v>1</v>
      </c>
      <c r="E617" s="463"/>
      <c r="F617" s="433"/>
      <c r="G617" s="96"/>
    </row>
    <row r="618" spans="1:7" ht="21" x14ac:dyDescent="0.4">
      <c r="A618" s="128"/>
      <c r="B618" s="96"/>
      <c r="C618" s="464"/>
      <c r="D618" s="464"/>
      <c r="E618" s="464"/>
      <c r="F618" s="464"/>
      <c r="G618" s="96"/>
    </row>
    <row r="619" spans="1:7" ht="18.75" customHeight="1" x14ac:dyDescent="0.4">
      <c r="A619" s="284" t="s">
        <v>459</v>
      </c>
      <c r="B619" s="114"/>
      <c r="C619" s="102"/>
      <c r="D619" s="102"/>
      <c r="E619" s="102"/>
      <c r="F619" s="102"/>
      <c r="G619" s="96"/>
    </row>
    <row r="620" spans="1:7" ht="92.25" customHeight="1" x14ac:dyDescent="0.4">
      <c r="A620" s="103" t="s">
        <v>83</v>
      </c>
      <c r="B620" s="104">
        <v>0</v>
      </c>
      <c r="C620" s="104"/>
      <c r="D620" s="156" t="s">
        <v>649</v>
      </c>
      <c r="E620" s="365" t="s">
        <v>646</v>
      </c>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43.5" customHeight="1" x14ac:dyDescent="0.4">
      <c r="A626" s="163" t="s">
        <v>399</v>
      </c>
      <c r="B626" s="104">
        <v>1</v>
      </c>
      <c r="C626" s="118"/>
      <c r="D626" s="156" t="s">
        <v>647</v>
      </c>
      <c r="E626" s="365" t="s">
        <v>648</v>
      </c>
      <c r="F626" s="105"/>
      <c r="G626" s="96"/>
    </row>
    <row r="627" spans="1:16382" ht="49.5" customHeight="1" x14ac:dyDescent="0.4">
      <c r="A627" s="173" t="s">
        <v>437</v>
      </c>
      <c r="B627" s="104">
        <v>2</v>
      </c>
      <c r="C627" s="118" t="str">
        <f>IF(B627=0, -10, "0")</f>
        <v>0</v>
      </c>
      <c r="D627" s="55"/>
      <c r="E627" s="106"/>
      <c r="F627" s="105"/>
      <c r="G627" s="96"/>
    </row>
    <row r="628" spans="1:16382" ht="44.25" customHeight="1" x14ac:dyDescent="0.4">
      <c r="A628" s="139" t="s">
        <v>131</v>
      </c>
      <c r="B628" s="104">
        <v>1</v>
      </c>
      <c r="C628" s="140" t="str">
        <f>IF(B628=0, -5, "0")</f>
        <v>0</v>
      </c>
      <c r="D628" s="156" t="s">
        <v>659</v>
      </c>
      <c r="E628" s="365" t="s">
        <v>660</v>
      </c>
      <c r="F628" s="105"/>
      <c r="G628" s="96"/>
    </row>
    <row r="629" spans="1:16382" ht="22.5" x14ac:dyDescent="0.4">
      <c r="A629" s="420" t="s">
        <v>34</v>
      </c>
      <c r="B629" s="421"/>
      <c r="C629" s="422"/>
      <c r="D629" s="201">
        <f>SUM(B620:C628)</f>
        <v>14</v>
      </c>
      <c r="E629" s="258"/>
      <c r="F629" s="258"/>
      <c r="G629" s="256"/>
    </row>
    <row r="630" spans="1:16382" ht="22.5" x14ac:dyDescent="0.4">
      <c r="A630" s="108" t="s">
        <v>33</v>
      </c>
      <c r="B630" s="109"/>
      <c r="C630" s="109"/>
      <c r="D630" s="111">
        <f>D629/(COUNT(B620:C628)*2)</f>
        <v>0.77777777777777779</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60"/>
      <c r="D632" s="460"/>
      <c r="E632" s="460"/>
      <c r="F632" s="461"/>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2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420" t="s">
        <v>34</v>
      </c>
      <c r="B639" s="421"/>
      <c r="C639" s="422"/>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69"/>
      <c r="B641" s="469"/>
      <c r="C641" s="469"/>
      <c r="D641" s="469"/>
      <c r="E641" s="469"/>
      <c r="F641" s="469"/>
      <c r="G641" s="469"/>
    </row>
    <row r="642" spans="1:7" ht="24.75" x14ac:dyDescent="0.4">
      <c r="A642" s="284" t="s">
        <v>26</v>
      </c>
      <c r="B642" s="460"/>
      <c r="C642" s="460"/>
      <c r="D642" s="460"/>
      <c r="E642" s="460"/>
      <c r="F642" s="461"/>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21" customHeight="1"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470" t="s">
        <v>304</v>
      </c>
      <c r="B650" s="471"/>
      <c r="C650" s="471"/>
      <c r="D650" s="471"/>
      <c r="E650" s="471"/>
      <c r="F650" s="472"/>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21" x14ac:dyDescent="0.4">
      <c r="A657" s="103" t="s">
        <v>402</v>
      </c>
      <c r="B657" s="104">
        <f>IF(D657=1, 2, IF(AND(D657&lt;1,D657&gt;0), 1, IF(D657=0,"0","NA")))</f>
        <v>1</v>
      </c>
      <c r="C657" s="104"/>
      <c r="D657" s="319">
        <f>IFERROR(E657/F657,"N.A")</f>
        <v>0.66666666666666663</v>
      </c>
      <c r="E657" s="321">
        <f>COUNTIF('A3 Exploitation'!F608:F656,"ok")</f>
        <v>2</v>
      </c>
      <c r="F657" s="321">
        <f>COUNTA('A3 Exploitation'!F608:F656)</f>
        <v>3</v>
      </c>
      <c r="G657" s="96"/>
    </row>
    <row r="658" spans="1:7" ht="21" x14ac:dyDescent="0.4">
      <c r="A658" s="123" t="s">
        <v>34</v>
      </c>
      <c r="B658" s="123"/>
      <c r="C658" s="123"/>
      <c r="D658" s="123">
        <f>SUM(B651:C657,B643:C649)</f>
        <v>23</v>
      </c>
      <c r="E658" s="90"/>
      <c r="F658" s="96"/>
      <c r="G658" s="96"/>
    </row>
    <row r="659" spans="1:7" ht="21" x14ac:dyDescent="0.4">
      <c r="A659" s="108" t="s">
        <v>33</v>
      </c>
      <c r="B659" s="109"/>
      <c r="C659" s="110"/>
      <c r="D659" s="111">
        <f>D658/(COUNT(B651:C657,B643:C649)*2)</f>
        <v>0.95833333333333337</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65</v>
      </c>
      <c r="E661" s="90"/>
      <c r="F661" s="96"/>
      <c r="G661" s="96"/>
    </row>
    <row r="662" spans="1:7" ht="22.5" x14ac:dyDescent="0.45">
      <c r="A662" s="344" t="s">
        <v>169</v>
      </c>
      <c r="B662" s="153"/>
      <c r="C662" s="154"/>
      <c r="D662" s="127">
        <f>D661/(COUNT(B651:C657,B620:C628,B633:C638,B608:C615,B643:C649)*2)</f>
        <v>0.9285714285714286</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59" t="s">
        <v>560</v>
      </c>
      <c r="B665" s="459"/>
      <c r="C665" s="459"/>
      <c r="D665" s="459"/>
      <c r="E665" s="459"/>
      <c r="F665" s="459"/>
      <c r="G665" s="96"/>
    </row>
    <row r="666" spans="1:7" ht="21" x14ac:dyDescent="0.4">
      <c r="A666" s="198">
        <f>B11</f>
        <v>43753</v>
      </c>
      <c r="B666" s="96"/>
      <c r="C666" s="96"/>
      <c r="D666" s="96"/>
      <c r="E666" s="90"/>
      <c r="F666" s="96"/>
      <c r="G666" s="96"/>
    </row>
    <row r="667" spans="1:7" ht="21.75" customHeight="1" x14ac:dyDescent="0.4">
      <c r="A667" s="399" t="s">
        <v>28</v>
      </c>
      <c r="B667" s="400" t="s">
        <v>29</v>
      </c>
      <c r="C667" s="400"/>
      <c r="D667" s="400" t="s">
        <v>42</v>
      </c>
      <c r="E667" s="401" t="s">
        <v>264</v>
      </c>
      <c r="F667" s="401" t="s">
        <v>295</v>
      </c>
      <c r="G667" s="96"/>
    </row>
    <row r="668" spans="1:7" ht="21" x14ac:dyDescent="0.4">
      <c r="A668" s="399"/>
      <c r="B668" s="100" t="s">
        <v>32</v>
      </c>
      <c r="C668" s="100" t="s">
        <v>31</v>
      </c>
      <c r="D668" s="400"/>
      <c r="E668" s="401"/>
      <c r="F668" s="401"/>
      <c r="G668" s="96"/>
    </row>
    <row r="669" spans="1:7" ht="22.5" x14ac:dyDescent="0.4">
      <c r="A669" s="282"/>
      <c r="B669" s="283"/>
      <c r="C669" s="283"/>
      <c r="D669" s="283"/>
      <c r="E669" s="346"/>
      <c r="F669" s="346"/>
      <c r="G669" s="96"/>
    </row>
    <row r="670" spans="1:7" ht="63" x14ac:dyDescent="0.4">
      <c r="A670" s="103" t="s">
        <v>372</v>
      </c>
      <c r="B670" s="104" t="s">
        <v>30</v>
      </c>
      <c r="C670" s="104"/>
      <c r="D670" s="105" t="s">
        <v>669</v>
      </c>
      <c r="E670" s="106"/>
      <c r="F670" s="105"/>
      <c r="G670" s="96"/>
    </row>
    <row r="671" spans="1:7" ht="21" x14ac:dyDescent="0.4">
      <c r="A671" s="103" t="s">
        <v>348</v>
      </c>
      <c r="B671" s="104">
        <v>2</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t="s">
        <v>616</v>
      </c>
      <c r="E676" s="106"/>
      <c r="F676" s="105"/>
      <c r="G676" s="96"/>
    </row>
    <row r="677" spans="1:7" ht="63" x14ac:dyDescent="0.4">
      <c r="A677" s="311" t="s">
        <v>290</v>
      </c>
      <c r="B677" s="104">
        <v>1</v>
      </c>
      <c r="C677" s="140" t="str">
        <f>IF(B677=0, -5, "0")</f>
        <v>0</v>
      </c>
      <c r="D677" s="160" t="s">
        <v>670</v>
      </c>
      <c r="E677" s="160" t="s">
        <v>583</v>
      </c>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21" x14ac:dyDescent="0.4">
      <c r="A680" s="192" t="s">
        <v>13</v>
      </c>
      <c r="B680" s="104">
        <v>2</v>
      </c>
      <c r="C680" s="216"/>
      <c r="D680" s="207"/>
      <c r="E680" s="106"/>
      <c r="F680" s="105"/>
      <c r="G680" s="96"/>
    </row>
    <row r="681" spans="1:7" ht="42" x14ac:dyDescent="0.4">
      <c r="A681" s="192" t="s">
        <v>177</v>
      </c>
      <c r="B681" s="104">
        <v>1</v>
      </c>
      <c r="C681" s="216"/>
      <c r="D681" s="207" t="s">
        <v>639</v>
      </c>
      <c r="E681" s="365" t="s">
        <v>640</v>
      </c>
      <c r="F681" s="105"/>
      <c r="G681" s="96"/>
    </row>
    <row r="682" spans="1:7" ht="42" x14ac:dyDescent="0.4">
      <c r="A682" s="192" t="s">
        <v>14</v>
      </c>
      <c r="B682" s="104">
        <v>0</v>
      </c>
      <c r="C682" s="216"/>
      <c r="D682" s="105" t="s">
        <v>637</v>
      </c>
      <c r="E682" s="365" t="s">
        <v>638</v>
      </c>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438</v>
      </c>
      <c r="B687" s="104" t="s">
        <v>30</v>
      </c>
      <c r="C687" s="118"/>
      <c r="D687" s="103"/>
      <c r="E687" s="106"/>
      <c r="F687" s="105"/>
      <c r="G687" s="96"/>
    </row>
    <row r="688" spans="1:7" ht="42" x14ac:dyDescent="0.4">
      <c r="A688" s="208" t="s">
        <v>462</v>
      </c>
      <c r="B688" s="104">
        <v>1</v>
      </c>
      <c r="C688" s="118"/>
      <c r="D688" s="383" t="s">
        <v>650</v>
      </c>
      <c r="E688" s="365" t="s">
        <v>651</v>
      </c>
      <c r="F688" s="105"/>
      <c r="G688" s="96"/>
    </row>
    <row r="689" spans="1:7" ht="21" x14ac:dyDescent="0.4">
      <c r="A689" s="107" t="s">
        <v>402</v>
      </c>
      <c r="B689" s="104">
        <f>IF(D689=1, 2, IF(AND(D689&lt;1,D689&gt;0), 1, IF(D689=0,"0","NA")))</f>
        <v>1</v>
      </c>
      <c r="C689" s="104"/>
      <c r="D689" s="319">
        <f>IFERROR(E689/F689,"N.A")</f>
        <v>0.5</v>
      </c>
      <c r="E689" s="321">
        <f>COUNTIF('A3 Exploitation'!F670:F688,"ok")</f>
        <v>1</v>
      </c>
      <c r="F689" s="321">
        <f>COUNTA('A3 Exploitation'!F670:F688)</f>
        <v>2</v>
      </c>
      <c r="G689" s="96"/>
    </row>
    <row r="690" spans="1:7" ht="22.5" x14ac:dyDescent="0.45">
      <c r="A690" s="344" t="s">
        <v>407</v>
      </c>
      <c r="B690" s="153"/>
      <c r="C690" s="154"/>
      <c r="D690" s="126">
        <f>SUM(B670:C689)</f>
        <v>20</v>
      </c>
      <c r="E690" s="90"/>
      <c r="F690" s="96"/>
      <c r="G690" s="96"/>
    </row>
    <row r="691" spans="1:7" ht="22.5" x14ac:dyDescent="0.45">
      <c r="A691" s="344" t="s">
        <v>408</v>
      </c>
      <c r="B691" s="153"/>
      <c r="C691" s="154"/>
      <c r="D691" s="127">
        <f>D690/(COUNT(B670:C689)*2)</f>
        <v>0.76923076923076927</v>
      </c>
      <c r="G691" s="96"/>
    </row>
    <row r="692" spans="1:7" ht="21" x14ac:dyDescent="0.4">
      <c r="A692" s="202"/>
      <c r="B692" s="259"/>
      <c r="C692" s="259"/>
      <c r="G692" s="215"/>
    </row>
    <row r="693" spans="1:7" ht="21" customHeight="1" x14ac:dyDescent="0.4">
      <c r="A693" s="468" t="s">
        <v>439</v>
      </c>
      <c r="B693" s="468"/>
      <c r="C693" s="468"/>
      <c r="D693" s="468"/>
      <c r="E693" s="468"/>
      <c r="F693" s="468"/>
      <c r="G693" s="215"/>
    </row>
    <row r="694" spans="1:7" ht="21" customHeight="1" x14ac:dyDescent="0.4">
      <c r="A694" s="198">
        <f>B11</f>
        <v>43753</v>
      </c>
      <c r="B694" s="96"/>
      <c r="C694" s="96"/>
      <c r="D694" s="214"/>
      <c r="E694" s="214"/>
      <c r="F694" s="214"/>
      <c r="G694" s="215"/>
    </row>
    <row r="695" spans="1:7" ht="21" x14ac:dyDescent="0.4">
      <c r="A695" s="478" t="s">
        <v>28</v>
      </c>
      <c r="B695" s="447" t="s">
        <v>29</v>
      </c>
      <c r="C695" s="447"/>
      <c r="D695" s="400" t="s">
        <v>42</v>
      </c>
      <c r="E695" s="401" t="s">
        <v>264</v>
      </c>
      <c r="F695" s="401" t="s">
        <v>295</v>
      </c>
      <c r="G695" s="215"/>
    </row>
    <row r="696" spans="1:7" ht="21" x14ac:dyDescent="0.4">
      <c r="A696" s="399"/>
      <c r="B696" s="100" t="s">
        <v>32</v>
      </c>
      <c r="C696" s="100" t="s">
        <v>31</v>
      </c>
      <c r="D696" s="400"/>
      <c r="E696" s="401"/>
      <c r="F696" s="401"/>
      <c r="G696" s="215"/>
    </row>
    <row r="697" spans="1:7" ht="22.5" x14ac:dyDescent="0.4">
      <c r="A697" s="282"/>
      <c r="B697" s="283"/>
      <c r="C697" s="283"/>
      <c r="D697" s="283"/>
      <c r="E697" s="346"/>
      <c r="F697" s="346"/>
      <c r="G697" s="96"/>
    </row>
    <row r="698" spans="1:7" ht="24.75" x14ac:dyDescent="0.4">
      <c r="A698" s="475" t="s">
        <v>299</v>
      </c>
      <c r="B698" s="476"/>
      <c r="C698" s="476"/>
      <c r="D698" s="476"/>
      <c r="E698" s="476"/>
      <c r="F698" s="477"/>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473"/>
      <c r="C704" s="474"/>
      <c r="D704" s="201">
        <f>SUM(B699:C703)</f>
        <v>10</v>
      </c>
      <c r="E704" s="90"/>
      <c r="F704" s="96"/>
      <c r="G704" s="96"/>
    </row>
    <row r="705" spans="1:7" ht="21" x14ac:dyDescent="0.4">
      <c r="A705" s="108" t="s">
        <v>33</v>
      </c>
      <c r="B705" s="473"/>
      <c r="C705" s="474"/>
      <c r="D705" s="306">
        <f>D704/(COUNT(B699:C703)*2)</f>
        <v>1</v>
      </c>
      <c r="E705" s="90"/>
      <c r="F705" s="96"/>
      <c r="G705" s="96"/>
    </row>
    <row r="706" spans="1:7" ht="21" x14ac:dyDescent="0.4">
      <c r="A706" s="149"/>
      <c r="B706" s="294"/>
      <c r="C706" s="294"/>
      <c r="D706" s="204"/>
      <c r="E706" s="304"/>
      <c r="F706" s="305"/>
      <c r="G706" s="96"/>
    </row>
    <row r="707" spans="1:7" ht="24.75" x14ac:dyDescent="0.4">
      <c r="A707" s="475" t="s">
        <v>300</v>
      </c>
      <c r="B707" s="476"/>
      <c r="C707" s="476"/>
      <c r="D707" s="476"/>
      <c r="E707" s="476"/>
      <c r="F707" s="477"/>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21" x14ac:dyDescent="0.3">
      <c r="A710" s="205" t="s">
        <v>402</v>
      </c>
      <c r="B710" s="104">
        <f>IF(D710=1, 2, IF(AND(D710&lt;1,D710&gt;0), 1, IF(D710=0,"0","NA")))</f>
        <v>2</v>
      </c>
      <c r="C710" s="104"/>
      <c r="D710" s="319">
        <f>IFERROR(E710/F710,"N.A")</f>
        <v>1</v>
      </c>
      <c r="E710" s="321">
        <f>COUNTIF('A3 Exploitation'!F699:F709,"ok")</f>
        <v>1</v>
      </c>
      <c r="F710" s="321">
        <f>COUNTA('A3 Exploitation'!F699:F709)</f>
        <v>1</v>
      </c>
    </row>
    <row r="711" spans="1:7" ht="21" x14ac:dyDescent="0.3">
      <c r="A711" s="108" t="s">
        <v>34</v>
      </c>
      <c r="B711" s="108"/>
      <c r="C711" s="123"/>
      <c r="D711" s="281">
        <f>SUM(B708:C710)</f>
        <v>6</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16</v>
      </c>
      <c r="G714" s="96"/>
    </row>
    <row r="715" spans="1:7" ht="22.5" x14ac:dyDescent="0.45">
      <c r="A715" s="344" t="s">
        <v>410</v>
      </c>
      <c r="B715" s="153"/>
      <c r="C715" s="154"/>
      <c r="D715" s="127">
        <f>D714/(COUNT(B708:C710,B699:C703)*2)</f>
        <v>1</v>
      </c>
      <c r="E715" s="90"/>
      <c r="F715" s="96"/>
    </row>
    <row r="716" spans="1:7" x14ac:dyDescent="0.3">
      <c r="A716" s="2"/>
    </row>
    <row r="717" spans="1:7" s="3" customFormat="1" ht="22.5" x14ac:dyDescent="0.45">
      <c r="A717" s="295" t="s">
        <v>402</v>
      </c>
      <c r="B717" s="36"/>
      <c r="C717" s="36"/>
      <c r="D717" s="320">
        <f>AVERAGE(D710,D689,D657,D595,D555,D515,D466,D419,D361,D295,D240,D181,D127,D43)</f>
        <v>0.75925925925925919</v>
      </c>
      <c r="E717" s="84"/>
      <c r="F717" s="85"/>
      <c r="G717" s="80"/>
    </row>
    <row r="718" spans="1:7" ht="22.5" x14ac:dyDescent="0.3">
      <c r="A718" s="19" t="s">
        <v>403</v>
      </c>
      <c r="B718" s="20"/>
      <c r="C718" s="21"/>
      <c r="D718" s="22">
        <f>SUM(D714,D690,D661,D599,D559,D516,D470,D423,D365,D299,D244,D182,D128,D47)</f>
        <v>574</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0.85416666666666663</v>
      </c>
      <c r="E719" s="3"/>
      <c r="F719" s="3"/>
    </row>
  </sheetData>
  <sheetProtection algorithmName="SHA-512" hashValue="q2AqMPjwfLrID9XKJuXrM5mLcAscEPZA/qi0Cg6CYcD7DkOEhpc7zZ2z63doKilnWkX2JCf+imLR92o/+jAZxA==" saltValue="Ox5RZW8gm0fI3wmJM+bhNw==" spinCount="100000" sheet="1" objects="1" scenarios="1"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zoomScale="84" zoomScaleNormal="90" zoomScaleSheetLayoutView="84" workbookViewId="0">
      <selection activeCell="D19" sqref="D1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80"/>
      <c r="E1" s="480"/>
      <c r="F1" s="480"/>
      <c r="G1" s="480"/>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81" t="s">
        <v>46</v>
      </c>
      <c r="B6" s="481"/>
      <c r="C6" s="481"/>
      <c r="D6" s="481"/>
      <c r="E6" s="481"/>
      <c r="F6" s="481"/>
      <c r="G6" s="79"/>
    </row>
    <row r="7" spans="1:7" s="2" customFormat="1" ht="21.75" customHeight="1" x14ac:dyDescent="0.45">
      <c r="A7" s="482" t="str">
        <f>'Page de garde'!D18</f>
        <v>GROMBALIA</v>
      </c>
      <c r="B7" s="482"/>
      <c r="C7" s="482"/>
      <c r="D7" s="482"/>
      <c r="E7" s="482"/>
      <c r="F7" s="482"/>
      <c r="G7" s="79"/>
    </row>
    <row r="8" spans="1:7" s="2" customFormat="1" ht="24" x14ac:dyDescent="0.45">
      <c r="A8" s="4" t="s">
        <v>39</v>
      </c>
      <c r="B8" s="483" t="str">
        <f>'A4 Exploitation'!B9:F9</f>
        <v>Mme Meriam CHOUCHENE</v>
      </c>
      <c r="C8" s="483"/>
      <c r="D8" s="483"/>
      <c r="E8" s="483"/>
      <c r="F8" s="483"/>
      <c r="G8" s="79"/>
    </row>
    <row r="9" spans="1:7" s="2" customFormat="1" ht="24" x14ac:dyDescent="0.45">
      <c r="A9" s="5" t="s">
        <v>41</v>
      </c>
      <c r="B9" s="484" t="str">
        <f>'A4 Exploitation'!B10:F10</f>
        <v>Directeur magasin&amp; chefs rayons</v>
      </c>
      <c r="C9" s="484"/>
      <c r="D9" s="484"/>
      <c r="E9" s="484"/>
      <c r="F9" s="484"/>
      <c r="G9" s="79"/>
    </row>
    <row r="10" spans="1:7" s="2" customFormat="1" ht="24" x14ac:dyDescent="0.45">
      <c r="A10" s="4" t="s">
        <v>40</v>
      </c>
      <c r="B10" s="479">
        <f>'A4 Exploitation'!B11:F11</f>
        <v>43753</v>
      </c>
      <c r="C10" s="479"/>
      <c r="D10" s="479"/>
      <c r="E10" s="479"/>
      <c r="F10" s="479"/>
      <c r="G10" s="79"/>
    </row>
    <row r="11" spans="1:7" s="2" customFormat="1" ht="24" x14ac:dyDescent="0.45">
      <c r="A11" s="4" t="s">
        <v>248</v>
      </c>
      <c r="B11" s="488">
        <f>D215</f>
        <v>0.77876106194690264</v>
      </c>
      <c r="C11" s="488"/>
      <c r="D11" s="488"/>
      <c r="E11" s="488"/>
      <c r="F11" s="488"/>
      <c r="G11" s="79"/>
    </row>
    <row r="12" spans="1:7" s="2" customFormat="1" ht="22.5" x14ac:dyDescent="0.45">
      <c r="A12" s="1"/>
      <c r="D12" s="392"/>
      <c r="E12" s="392"/>
      <c r="F12" s="392"/>
      <c r="G12" s="392"/>
    </row>
    <row r="13" spans="1:7" s="2" customFormat="1" ht="11.25" customHeight="1" x14ac:dyDescent="0.3">
      <c r="A13" s="489" t="s">
        <v>28</v>
      </c>
      <c r="B13" s="490" t="s">
        <v>29</v>
      </c>
      <c r="C13" s="490"/>
      <c r="D13" s="490" t="s">
        <v>42</v>
      </c>
      <c r="E13" s="490" t="s">
        <v>158</v>
      </c>
      <c r="F13" s="490" t="s">
        <v>159</v>
      </c>
    </row>
    <row r="14" spans="1:7" s="2" customFormat="1" ht="12.75" customHeight="1" x14ac:dyDescent="0.3">
      <c r="A14" s="489"/>
      <c r="B14" s="18" t="s">
        <v>32</v>
      </c>
      <c r="C14" s="18" t="s">
        <v>31</v>
      </c>
      <c r="D14" s="490"/>
      <c r="E14" s="490"/>
      <c r="F14" s="490"/>
      <c r="G14" s="78"/>
    </row>
    <row r="15" spans="1:7" x14ac:dyDescent="0.3">
      <c r="A15" s="491"/>
      <c r="B15" s="492"/>
      <c r="C15" s="492"/>
      <c r="D15" s="492"/>
      <c r="E15" s="492"/>
      <c r="F15" s="492"/>
    </row>
    <row r="16" spans="1:7" ht="19.5" x14ac:dyDescent="0.4">
      <c r="A16" s="493" t="s">
        <v>0</v>
      </c>
      <c r="B16" s="494"/>
      <c r="C16" s="494"/>
      <c r="D16" s="494"/>
      <c r="E16" s="494"/>
      <c r="F16" s="494"/>
      <c r="G16" s="80" t="s">
        <v>292</v>
      </c>
    </row>
    <row r="17" spans="1:7" ht="66" x14ac:dyDescent="0.3">
      <c r="A17" s="6" t="s">
        <v>223</v>
      </c>
      <c r="B17" s="55">
        <v>1</v>
      </c>
      <c r="C17" s="55"/>
      <c r="D17" s="362" t="s">
        <v>633</v>
      </c>
      <c r="E17" s="355" t="s">
        <v>634</v>
      </c>
      <c r="F17" s="55"/>
      <c r="G17" s="80" t="s">
        <v>293</v>
      </c>
    </row>
    <row r="18" spans="1:7" x14ac:dyDescent="0.3">
      <c r="A18" s="6" t="s">
        <v>67</v>
      </c>
      <c r="B18" s="55">
        <v>2</v>
      </c>
      <c r="C18" s="55"/>
      <c r="D18" s="56"/>
      <c r="E18" s="55"/>
      <c r="F18" s="55"/>
    </row>
    <row r="19" spans="1:7" ht="33" x14ac:dyDescent="0.3">
      <c r="A19" s="6" t="s">
        <v>68</v>
      </c>
      <c r="B19" s="55">
        <v>0</v>
      </c>
      <c r="C19" s="55"/>
      <c r="D19" s="56" t="s">
        <v>630</v>
      </c>
      <c r="E19" s="56" t="s">
        <v>635</v>
      </c>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95" t="s">
        <v>34</v>
      </c>
      <c r="B22" s="496"/>
      <c r="C22" s="497"/>
      <c r="D22" s="330">
        <f>SUM(B17:C21)</f>
        <v>7</v>
      </c>
    </row>
    <row r="23" spans="1:7" x14ac:dyDescent="0.3">
      <c r="A23" s="485" t="s">
        <v>249</v>
      </c>
      <c r="B23" s="486"/>
      <c r="C23" s="487"/>
      <c r="D23" s="17">
        <f>D22/(COUNT(B17:C21)*2)</f>
        <v>0.7</v>
      </c>
    </row>
    <row r="24" spans="1:7" x14ac:dyDescent="0.3">
      <c r="A24" s="10"/>
      <c r="B24" s="11"/>
      <c r="C24" s="11"/>
      <c r="D24" s="12"/>
    </row>
    <row r="25" spans="1:7" ht="19.5" x14ac:dyDescent="0.4">
      <c r="A25" s="498" t="s">
        <v>4</v>
      </c>
      <c r="B25" s="499"/>
      <c r="C25" s="499"/>
      <c r="D25" s="499"/>
      <c r="E25" s="499"/>
      <c r="F25" s="499"/>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85" t="s">
        <v>34</v>
      </c>
      <c r="B33" s="486"/>
      <c r="C33" s="487"/>
      <c r="D33" s="329">
        <f>SUM(B26:C32)</f>
        <v>14</v>
      </c>
    </row>
    <row r="34" spans="1:6" x14ac:dyDescent="0.3">
      <c r="A34" s="485" t="s">
        <v>249</v>
      </c>
      <c r="B34" s="486"/>
      <c r="C34" s="487"/>
      <c r="D34" s="17">
        <f>D33/(COUNT(B26:C32)*2)</f>
        <v>1</v>
      </c>
    </row>
    <row r="35" spans="1:6" x14ac:dyDescent="0.3">
      <c r="A35" s="10"/>
      <c r="B35" s="11"/>
      <c r="C35" s="11"/>
      <c r="D35" s="12"/>
    </row>
    <row r="36" spans="1:6" ht="19.5" x14ac:dyDescent="0.4">
      <c r="A36" s="498" t="s">
        <v>178</v>
      </c>
      <c r="B36" s="499"/>
      <c r="C36" s="499"/>
      <c r="D36" s="499"/>
      <c r="E36" s="499"/>
      <c r="F36" s="499"/>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ht="33" x14ac:dyDescent="0.3">
      <c r="A39" s="6" t="s">
        <v>235</v>
      </c>
      <c r="B39" s="55">
        <v>1</v>
      </c>
      <c r="C39" s="55"/>
      <c r="D39" s="362" t="s">
        <v>642</v>
      </c>
      <c r="E39" s="355" t="s">
        <v>643</v>
      </c>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85" t="s">
        <v>34</v>
      </c>
      <c r="B42" s="486"/>
      <c r="C42" s="487"/>
      <c r="D42" s="329">
        <f>SUM(B37:C41)</f>
        <v>9</v>
      </c>
    </row>
    <row r="43" spans="1:6" x14ac:dyDescent="0.3">
      <c r="A43" s="485" t="s">
        <v>249</v>
      </c>
      <c r="B43" s="486"/>
      <c r="C43" s="487"/>
      <c r="D43" s="17">
        <f>D42/(COUNT(B37:C41)*2)</f>
        <v>0.9</v>
      </c>
    </row>
    <row r="44" spans="1:6" x14ac:dyDescent="0.3">
      <c r="A44" s="338"/>
      <c r="B44" s="339"/>
      <c r="C44" s="339"/>
      <c r="D44" s="340"/>
    </row>
    <row r="45" spans="1:6" ht="19.5" x14ac:dyDescent="0.4">
      <c r="A45" s="502" t="s">
        <v>405</v>
      </c>
      <c r="B45" s="503"/>
      <c r="C45" s="503"/>
      <c r="D45" s="503"/>
      <c r="E45" s="503"/>
      <c r="F45" s="504"/>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21" customHeight="1"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85" t="s">
        <v>34</v>
      </c>
      <c r="B58" s="486"/>
      <c r="C58" s="487"/>
      <c r="D58" s="341">
        <f>SUM(B46:C57)</f>
        <v>0</v>
      </c>
    </row>
    <row r="59" spans="1:6" x14ac:dyDescent="0.3">
      <c r="A59" s="485" t="s">
        <v>249</v>
      </c>
      <c r="B59" s="486"/>
      <c r="C59" s="487"/>
      <c r="D59" s="17" t="e">
        <f>D58/(COUNT(B46:C57)*2)</f>
        <v>#DIV/0!</v>
      </c>
    </row>
    <row r="60" spans="1:6" x14ac:dyDescent="0.3">
      <c r="A60" s="29"/>
      <c r="B60" s="30"/>
      <c r="C60" s="30"/>
      <c r="D60" s="31"/>
    </row>
    <row r="61" spans="1:6" ht="19.5" x14ac:dyDescent="0.4">
      <c r="A61" s="505" t="s">
        <v>19</v>
      </c>
      <c r="B61" s="506"/>
      <c r="C61" s="506"/>
      <c r="D61" s="506"/>
      <c r="E61" s="506"/>
      <c r="F61" s="506"/>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t="s">
        <v>30</v>
      </c>
      <c r="C67" s="6" t="str">
        <f>IF(B67=0, -5, "0")</f>
        <v>0</v>
      </c>
      <c r="D67" s="59"/>
      <c r="E67" s="55"/>
      <c r="F67" s="55"/>
    </row>
    <row r="68" spans="1:6" x14ac:dyDescent="0.3">
      <c r="A68" s="485" t="s">
        <v>34</v>
      </c>
      <c r="B68" s="486"/>
      <c r="C68" s="487"/>
      <c r="D68" s="329">
        <f>SUM(B62:C67)</f>
        <v>10</v>
      </c>
    </row>
    <row r="69" spans="1:6" x14ac:dyDescent="0.3">
      <c r="A69" s="485" t="s">
        <v>249</v>
      </c>
      <c r="B69" s="486"/>
      <c r="C69" s="487"/>
      <c r="D69" s="17">
        <f>D68/(COUNT(B62:C67)*2)</f>
        <v>1</v>
      </c>
    </row>
    <row r="70" spans="1:6" x14ac:dyDescent="0.3">
      <c r="A70" s="10"/>
      <c r="B70" s="11"/>
      <c r="C70" s="11"/>
      <c r="D70" s="12"/>
    </row>
    <row r="71" spans="1:6" ht="19.5" x14ac:dyDescent="0.4">
      <c r="A71" s="498" t="s">
        <v>8</v>
      </c>
      <c r="B71" s="499"/>
      <c r="C71" s="499"/>
      <c r="D71" s="499"/>
      <c r="E71" s="499"/>
      <c r="F71" s="499"/>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ht="49.5" x14ac:dyDescent="0.3">
      <c r="A74" s="7" t="s">
        <v>203</v>
      </c>
      <c r="B74" s="55">
        <v>1</v>
      </c>
      <c r="C74" s="55"/>
      <c r="D74" s="56" t="s">
        <v>644</v>
      </c>
      <c r="E74" s="56" t="s">
        <v>645</v>
      </c>
      <c r="F74" s="55"/>
    </row>
    <row r="75" spans="1:6" x14ac:dyDescent="0.3">
      <c r="A75" s="7" t="s">
        <v>79</v>
      </c>
      <c r="B75" s="55">
        <v>2</v>
      </c>
      <c r="C75" s="55"/>
      <c r="D75" s="59"/>
      <c r="E75" s="55"/>
      <c r="F75" s="55"/>
    </row>
    <row r="76" spans="1:6" ht="21.75" customHeight="1"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ht="33" x14ac:dyDescent="0.3">
      <c r="A78" s="6" t="s">
        <v>247</v>
      </c>
      <c r="B78" s="55">
        <v>1</v>
      </c>
      <c r="C78" s="55"/>
      <c r="D78" s="355" t="s">
        <v>676</v>
      </c>
      <c r="E78" s="355" t="s">
        <v>677</v>
      </c>
      <c r="F78" s="55"/>
    </row>
    <row r="79" spans="1:6" x14ac:dyDescent="0.3">
      <c r="A79" s="485" t="s">
        <v>34</v>
      </c>
      <c r="B79" s="486"/>
      <c r="C79" s="487"/>
      <c r="D79" s="329">
        <f>SUM(B72:C78)</f>
        <v>12</v>
      </c>
    </row>
    <row r="80" spans="1:6" x14ac:dyDescent="0.3">
      <c r="A80" s="485" t="s">
        <v>249</v>
      </c>
      <c r="B80" s="486"/>
      <c r="C80" s="487"/>
      <c r="D80" s="17">
        <f>D79/(COUNT(B72:C78)*2)</f>
        <v>0.8571428571428571</v>
      </c>
    </row>
    <row r="81" spans="1:6" x14ac:dyDescent="0.3">
      <c r="A81" s="10"/>
      <c r="B81" s="11"/>
      <c r="C81" s="11"/>
      <c r="D81" s="12"/>
    </row>
    <row r="82" spans="1:6" ht="19.5" x14ac:dyDescent="0.4">
      <c r="A82" s="498" t="s">
        <v>463</v>
      </c>
      <c r="B82" s="499"/>
      <c r="C82" s="499"/>
      <c r="D82" s="499"/>
      <c r="E82" s="499"/>
      <c r="F82" s="499"/>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1</v>
      </c>
      <c r="C99" s="55"/>
      <c r="D99" s="67" t="s">
        <v>628</v>
      </c>
      <c r="E99" s="67" t="s">
        <v>629</v>
      </c>
      <c r="F99" s="55"/>
    </row>
    <row r="100" spans="1:6" x14ac:dyDescent="0.3">
      <c r="A100" s="485" t="s">
        <v>34</v>
      </c>
      <c r="B100" s="486"/>
      <c r="C100" s="487"/>
      <c r="D100" s="329">
        <f>SUM(B83:C99)</f>
        <v>23</v>
      </c>
    </row>
    <row r="101" spans="1:6" x14ac:dyDescent="0.3">
      <c r="A101" s="485" t="s">
        <v>249</v>
      </c>
      <c r="B101" s="486"/>
      <c r="C101" s="487"/>
      <c r="D101" s="17">
        <f>D100/(COUNT(B83:C99)*2)</f>
        <v>0.95833333333333337</v>
      </c>
    </row>
    <row r="102" spans="1:6" x14ac:dyDescent="0.3">
      <c r="A102" s="10"/>
      <c r="B102" s="11"/>
      <c r="C102" s="11"/>
      <c r="D102" s="12"/>
    </row>
    <row r="103" spans="1:6" ht="19.5" x14ac:dyDescent="0.4">
      <c r="A103" s="498" t="s">
        <v>170</v>
      </c>
      <c r="B103" s="499"/>
      <c r="C103" s="499"/>
      <c r="D103" s="499"/>
      <c r="E103" s="499"/>
      <c r="F103" s="499"/>
    </row>
    <row r="104" spans="1:6" ht="53.25" customHeight="1" x14ac:dyDescent="0.4">
      <c r="A104" s="32" t="s">
        <v>227</v>
      </c>
      <c r="B104" s="69">
        <v>0</v>
      </c>
      <c r="C104" s="62"/>
      <c r="D104" s="362" t="s">
        <v>624</v>
      </c>
      <c r="E104" s="362" t="s">
        <v>625</v>
      </c>
      <c r="F104" s="55"/>
    </row>
    <row r="105" spans="1:6" ht="34.5" x14ac:dyDescent="0.4">
      <c r="A105" s="6" t="s">
        <v>226</v>
      </c>
      <c r="B105" s="69">
        <v>1</v>
      </c>
      <c r="C105" s="62"/>
      <c r="D105" s="56" t="s">
        <v>603</v>
      </c>
      <c r="E105" s="355" t="s">
        <v>604</v>
      </c>
      <c r="F105" s="55"/>
    </row>
    <row r="106" spans="1:6" ht="19.5" x14ac:dyDescent="0.4">
      <c r="A106" s="6" t="s">
        <v>254</v>
      </c>
      <c r="B106" s="69">
        <v>2</v>
      </c>
      <c r="C106" s="62"/>
      <c r="D106" s="66"/>
      <c r="E106" s="55"/>
      <c r="F106" s="55"/>
    </row>
    <row r="107" spans="1:6" ht="20.25" customHeight="1" x14ac:dyDescent="0.4">
      <c r="A107" s="7" t="s">
        <v>255</v>
      </c>
      <c r="B107" s="69">
        <v>2</v>
      </c>
      <c r="C107" s="62"/>
      <c r="D107" s="66"/>
      <c r="E107" s="55"/>
      <c r="F107" s="55"/>
    </row>
    <row r="108" spans="1:6" ht="19.5" x14ac:dyDescent="0.4">
      <c r="A108" s="6" t="s">
        <v>205</v>
      </c>
      <c r="B108" s="69">
        <v>2</v>
      </c>
      <c r="C108" s="62"/>
      <c r="D108" s="66"/>
      <c r="E108" s="55"/>
      <c r="F108" s="55"/>
    </row>
    <row r="109" spans="1:6" ht="20.25" customHeight="1"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ht="50.25" customHeight="1" x14ac:dyDescent="0.3">
      <c r="A111" s="6" t="s">
        <v>136</v>
      </c>
      <c r="B111" s="69">
        <v>0</v>
      </c>
      <c r="C111" s="55"/>
      <c r="D111" s="56" t="s">
        <v>601</v>
      </c>
      <c r="E111" s="355" t="s">
        <v>602</v>
      </c>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50.25" x14ac:dyDescent="0.35">
      <c r="A115" s="28" t="s">
        <v>161</v>
      </c>
      <c r="B115" s="69">
        <v>0</v>
      </c>
      <c r="C115" s="6">
        <f>IF(B115=0, -5, "0")</f>
        <v>-5</v>
      </c>
      <c r="D115" s="56" t="s">
        <v>596</v>
      </c>
      <c r="E115" s="355" t="s">
        <v>597</v>
      </c>
      <c r="F115" s="55"/>
    </row>
    <row r="116" spans="1:6" ht="50.25" x14ac:dyDescent="0.35">
      <c r="A116" s="27" t="s">
        <v>251</v>
      </c>
      <c r="B116" s="69">
        <v>0</v>
      </c>
      <c r="C116" s="6">
        <f>IF(B116=0, -5, "0")</f>
        <v>-5</v>
      </c>
      <c r="D116" s="56" t="s">
        <v>598</v>
      </c>
      <c r="E116" s="355" t="s">
        <v>597</v>
      </c>
      <c r="F116" s="55"/>
    </row>
    <row r="117" spans="1:6" x14ac:dyDescent="0.3">
      <c r="A117" s="32" t="s">
        <v>191</v>
      </c>
      <c r="B117" s="69">
        <v>2</v>
      </c>
      <c r="C117" s="55"/>
      <c r="D117" s="56"/>
      <c r="E117" s="55"/>
      <c r="F117" s="55"/>
    </row>
    <row r="118" spans="1:6" x14ac:dyDescent="0.3">
      <c r="A118" s="485" t="s">
        <v>34</v>
      </c>
      <c r="B118" s="486"/>
      <c r="C118" s="487"/>
      <c r="D118" s="329">
        <f>SUM(B104:C117)</f>
        <v>9</v>
      </c>
    </row>
    <row r="119" spans="1:6" x14ac:dyDescent="0.3">
      <c r="A119" s="485" t="s">
        <v>249</v>
      </c>
      <c r="B119" s="486"/>
      <c r="C119" s="487"/>
      <c r="D119" s="17">
        <f>D118/(COUNT(B104:C117)*2)</f>
        <v>0.28125</v>
      </c>
    </row>
    <row r="120" spans="1:6" x14ac:dyDescent="0.3">
      <c r="A120" s="10"/>
      <c r="B120" s="11"/>
      <c r="C120" s="11"/>
      <c r="D120" s="12"/>
    </row>
    <row r="121" spans="1:6" x14ac:dyDescent="0.3">
      <c r="A121" s="29"/>
      <c r="B121" s="30"/>
      <c r="C121" s="30"/>
      <c r="D121" s="31"/>
    </row>
    <row r="122" spans="1:6" ht="19.5" x14ac:dyDescent="0.4">
      <c r="A122" s="498" t="s">
        <v>171</v>
      </c>
      <c r="B122" s="499"/>
      <c r="C122" s="499"/>
      <c r="D122" s="499"/>
      <c r="E122" s="499"/>
      <c r="F122" s="499"/>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17.25" customHeight="1" x14ac:dyDescent="0.4">
      <c r="A127" s="7" t="s">
        <v>205</v>
      </c>
      <c r="B127" s="69">
        <v>2</v>
      </c>
      <c r="C127" s="62"/>
      <c r="D127" s="66"/>
      <c r="E127" s="55"/>
      <c r="F127" s="55"/>
    </row>
    <row r="128" spans="1:6" ht="21" customHeight="1"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85" t="s">
        <v>34</v>
      </c>
      <c r="B134" s="486"/>
      <c r="C134" s="487"/>
      <c r="D134" s="329">
        <f>SUM(B123:C133)</f>
        <v>22</v>
      </c>
    </row>
    <row r="135" spans="1:6" x14ac:dyDescent="0.3">
      <c r="A135" s="485" t="s">
        <v>249</v>
      </c>
      <c r="B135" s="486"/>
      <c r="C135" s="487"/>
      <c r="D135" s="17">
        <f>D134/(COUNT(B123:C133)*2)</f>
        <v>1</v>
      </c>
    </row>
    <row r="136" spans="1:6" x14ac:dyDescent="0.3">
      <c r="A136" s="10"/>
      <c r="B136" s="11"/>
      <c r="C136" s="11"/>
      <c r="D136" s="12"/>
    </row>
    <row r="137" spans="1:6" ht="19.5" x14ac:dyDescent="0.4">
      <c r="A137" s="498" t="s">
        <v>154</v>
      </c>
      <c r="B137" s="499"/>
      <c r="C137" s="499"/>
      <c r="D137" s="499"/>
      <c r="E137" s="499"/>
      <c r="F137" s="499"/>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t="s">
        <v>30</v>
      </c>
      <c r="C141" s="62"/>
      <c r="D141" s="56"/>
      <c r="E141" s="56"/>
      <c r="F141" s="55"/>
    </row>
    <row r="142" spans="1:6" ht="19.5" x14ac:dyDescent="0.4">
      <c r="A142" s="6" t="s">
        <v>246</v>
      </c>
      <c r="B142" s="70">
        <v>2</v>
      </c>
      <c r="C142" s="62"/>
      <c r="D142" s="66"/>
      <c r="E142" s="63"/>
      <c r="F142" s="55"/>
    </row>
    <row r="143" spans="1:6" ht="20.25" customHeight="1" x14ac:dyDescent="0.35">
      <c r="A143" s="25" t="s">
        <v>172</v>
      </c>
      <c r="B143" s="70">
        <v>2</v>
      </c>
      <c r="C143" s="6" t="str">
        <f>IF(B143=0, -5, "0")</f>
        <v>0</v>
      </c>
      <c r="D143" s="66"/>
      <c r="E143" s="63"/>
      <c r="F143" s="55"/>
    </row>
    <row r="144" spans="1:6" ht="18" x14ac:dyDescent="0.35">
      <c r="A144" s="24" t="s">
        <v>195</v>
      </c>
      <c r="B144" s="70" t="s">
        <v>30</v>
      </c>
      <c r="C144" s="6" t="str">
        <f>IF(B144=0, -5, "0")</f>
        <v>0</v>
      </c>
      <c r="D144" s="56"/>
      <c r="E144" s="56"/>
      <c r="F144" s="55"/>
    </row>
    <row r="145" spans="1:6" ht="33" x14ac:dyDescent="0.3">
      <c r="A145" s="6" t="s">
        <v>137</v>
      </c>
      <c r="B145" s="70">
        <v>1</v>
      </c>
      <c r="C145" s="77"/>
      <c r="D145" s="56" t="s">
        <v>570</v>
      </c>
      <c r="E145" s="56" t="s">
        <v>571</v>
      </c>
      <c r="F145" s="55"/>
    </row>
    <row r="146" spans="1:6" ht="21" customHeight="1"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85" t="s">
        <v>34</v>
      </c>
      <c r="B149" s="486"/>
      <c r="C149" s="487"/>
      <c r="D149" s="329">
        <f>SUM(B138:C148)</f>
        <v>17</v>
      </c>
    </row>
    <row r="150" spans="1:6" x14ac:dyDescent="0.3">
      <c r="A150" s="485" t="s">
        <v>249</v>
      </c>
      <c r="B150" s="486"/>
      <c r="C150" s="487"/>
      <c r="D150" s="16">
        <f>D149/(COUNT(B138:C148)*2)</f>
        <v>0.94444444444444442</v>
      </c>
    </row>
    <row r="151" spans="1:6" x14ac:dyDescent="0.3">
      <c r="A151" s="10"/>
      <c r="B151" s="11"/>
      <c r="C151" s="11"/>
      <c r="D151" s="15"/>
    </row>
    <row r="152" spans="1:6" ht="19.5" x14ac:dyDescent="0.4">
      <c r="A152" s="498" t="s">
        <v>61</v>
      </c>
      <c r="B152" s="499"/>
      <c r="C152" s="499"/>
      <c r="D152" s="499"/>
      <c r="E152" s="499"/>
      <c r="F152" s="499"/>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ht="66" x14ac:dyDescent="0.3">
      <c r="A159" s="7" t="s">
        <v>258</v>
      </c>
      <c r="B159" s="69">
        <v>0</v>
      </c>
      <c r="C159" s="7"/>
      <c r="D159" s="355" t="s">
        <v>619</v>
      </c>
      <c r="E159" s="355" t="s">
        <v>620</v>
      </c>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ht="51" customHeight="1" x14ac:dyDescent="0.3">
      <c r="A163" s="32" t="s">
        <v>173</v>
      </c>
      <c r="B163" s="69">
        <v>0</v>
      </c>
      <c r="C163" s="56"/>
      <c r="D163" s="355" t="s">
        <v>641</v>
      </c>
      <c r="E163" s="355" t="s">
        <v>674</v>
      </c>
      <c r="F163" s="55"/>
    </row>
    <row r="164" spans="1:6" x14ac:dyDescent="0.3">
      <c r="A164" s="6" t="s">
        <v>259</v>
      </c>
      <c r="B164" s="69">
        <v>2</v>
      </c>
      <c r="C164" s="56"/>
      <c r="D164" s="73"/>
      <c r="E164" s="55"/>
      <c r="F164" s="55"/>
    </row>
    <row r="165" spans="1:6" x14ac:dyDescent="0.3">
      <c r="A165" s="485" t="s">
        <v>34</v>
      </c>
      <c r="B165" s="486"/>
      <c r="C165" s="487"/>
      <c r="D165" s="329">
        <f>SUM(B153:C164)</f>
        <v>20</v>
      </c>
    </row>
    <row r="166" spans="1:6" x14ac:dyDescent="0.3">
      <c r="A166" s="485" t="s">
        <v>249</v>
      </c>
      <c r="B166" s="486"/>
      <c r="C166" s="487"/>
      <c r="D166" s="17">
        <f>D165/(COUNT(B153:C164)*2)</f>
        <v>0.83333333333333337</v>
      </c>
    </row>
    <row r="167" spans="1:6" x14ac:dyDescent="0.3">
      <c r="A167" s="10"/>
      <c r="B167" s="11"/>
      <c r="C167" s="11"/>
      <c r="D167" s="12"/>
    </row>
    <row r="168" spans="1:6" ht="19.5" x14ac:dyDescent="0.4">
      <c r="A168" s="498" t="s">
        <v>176</v>
      </c>
      <c r="B168" s="499"/>
      <c r="C168" s="499"/>
      <c r="D168" s="499"/>
      <c r="E168" s="499"/>
      <c r="F168" s="499"/>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1</v>
      </c>
      <c r="C174" s="55"/>
      <c r="D174" s="81" t="s">
        <v>652</v>
      </c>
      <c r="E174" s="55" t="s">
        <v>651</v>
      </c>
      <c r="F174" s="55"/>
    </row>
    <row r="175" spans="1:6" x14ac:dyDescent="0.3">
      <c r="A175" s="40" t="s">
        <v>273</v>
      </c>
      <c r="B175" s="55">
        <v>2</v>
      </c>
      <c r="C175" s="55"/>
      <c r="D175" s="75"/>
      <c r="E175" s="55"/>
      <c r="F175" s="55"/>
    </row>
    <row r="176" spans="1:6" ht="33" x14ac:dyDescent="0.3">
      <c r="A176" s="40" t="s">
        <v>135</v>
      </c>
      <c r="B176" s="55">
        <v>1</v>
      </c>
      <c r="C176" s="55"/>
      <c r="D176" s="81" t="s">
        <v>657</v>
      </c>
      <c r="E176" s="55" t="s">
        <v>658</v>
      </c>
      <c r="F176" s="55"/>
    </row>
    <row r="177" spans="1:6" x14ac:dyDescent="0.3">
      <c r="A177" s="485" t="s">
        <v>34</v>
      </c>
      <c r="B177" s="496"/>
      <c r="C177" s="497"/>
      <c r="D177" s="330">
        <f>SUM(B169:C176)</f>
        <v>14</v>
      </c>
    </row>
    <row r="178" spans="1:6" x14ac:dyDescent="0.3">
      <c r="A178" s="485" t="s">
        <v>249</v>
      </c>
      <c r="B178" s="486"/>
      <c r="C178" s="487"/>
      <c r="D178" s="17">
        <f>D177/(COUNT(B169:C176)*2)</f>
        <v>0.875</v>
      </c>
    </row>
    <row r="179" spans="1:6" x14ac:dyDescent="0.3">
      <c r="A179" s="10"/>
      <c r="B179" s="11"/>
      <c r="C179" s="13"/>
      <c r="D179" s="14"/>
    </row>
    <row r="180" spans="1:6" ht="19.5" x14ac:dyDescent="0.4">
      <c r="A180" s="498" t="s">
        <v>64</v>
      </c>
      <c r="B180" s="499"/>
      <c r="C180" s="499"/>
      <c r="D180" s="499"/>
      <c r="E180" s="499"/>
      <c r="F180" s="499"/>
    </row>
    <row r="181" spans="1:6" ht="50.25" x14ac:dyDescent="0.35">
      <c r="A181" s="24" t="s">
        <v>240</v>
      </c>
      <c r="B181" s="55">
        <v>1</v>
      </c>
      <c r="C181" s="6" t="str">
        <f>IF(B181=0, -5, "0")</f>
        <v>0</v>
      </c>
      <c r="D181" s="355" t="s">
        <v>581</v>
      </c>
      <c r="E181" s="355" t="s">
        <v>582</v>
      </c>
      <c r="F181" s="55"/>
    </row>
    <row r="182" spans="1:6" ht="49.5" x14ac:dyDescent="0.3">
      <c r="A182" s="6" t="s">
        <v>241</v>
      </c>
      <c r="B182" s="55">
        <v>0</v>
      </c>
      <c r="C182" s="55"/>
      <c r="D182" s="56" t="s">
        <v>678</v>
      </c>
      <c r="E182" s="355" t="s">
        <v>679</v>
      </c>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85" t="s">
        <v>34</v>
      </c>
      <c r="B185" s="486"/>
      <c r="C185" s="487"/>
      <c r="D185" s="329">
        <f>SUM(B181:C184)</f>
        <v>5</v>
      </c>
    </row>
    <row r="186" spans="1:6" x14ac:dyDescent="0.3">
      <c r="A186" s="485" t="s">
        <v>249</v>
      </c>
      <c r="B186" s="486"/>
      <c r="C186" s="487"/>
      <c r="D186" s="17">
        <f>D185/(COUNT(B181:C184)*2)</f>
        <v>0.625</v>
      </c>
    </row>
    <row r="187" spans="1:6" x14ac:dyDescent="0.3">
      <c r="A187" s="10"/>
      <c r="B187" s="11"/>
      <c r="C187" s="11"/>
      <c r="D187" s="12"/>
    </row>
    <row r="188" spans="1:6" ht="19.5" x14ac:dyDescent="0.4">
      <c r="A188" s="507" t="s">
        <v>15</v>
      </c>
      <c r="B188" s="508"/>
      <c r="C188" s="508"/>
      <c r="D188" s="508"/>
      <c r="E188" s="508"/>
      <c r="F188" s="508"/>
    </row>
    <row r="189" spans="1:6" ht="66" x14ac:dyDescent="0.3">
      <c r="A189" s="6" t="s">
        <v>150</v>
      </c>
      <c r="B189" s="55">
        <v>0</v>
      </c>
      <c r="C189" s="55"/>
      <c r="D189" s="355" t="s">
        <v>566</v>
      </c>
      <c r="E189" s="355" t="s">
        <v>567</v>
      </c>
      <c r="F189" s="55"/>
    </row>
    <row r="190" spans="1:6" x14ac:dyDescent="0.3">
      <c r="A190" s="6" t="s">
        <v>74</v>
      </c>
      <c r="B190" s="55">
        <v>2</v>
      </c>
      <c r="C190" s="55"/>
      <c r="D190" s="76"/>
      <c r="E190" s="55"/>
      <c r="F190" s="55"/>
    </row>
    <row r="191" spans="1:6" ht="96.75" customHeight="1" x14ac:dyDescent="0.3">
      <c r="A191" s="26" t="s">
        <v>165</v>
      </c>
      <c r="B191" s="55">
        <v>0</v>
      </c>
      <c r="C191" s="55"/>
      <c r="D191" s="56" t="s">
        <v>636</v>
      </c>
      <c r="E191" s="355" t="s">
        <v>675</v>
      </c>
      <c r="F191" s="55"/>
    </row>
    <row r="192" spans="1:6" x14ac:dyDescent="0.3">
      <c r="A192" s="6" t="s">
        <v>127</v>
      </c>
      <c r="B192" s="55">
        <v>2</v>
      </c>
      <c r="C192" s="55"/>
      <c r="D192" s="56"/>
      <c r="E192" s="56"/>
      <c r="F192" s="55"/>
    </row>
    <row r="193" spans="1:7" x14ac:dyDescent="0.3">
      <c r="A193" s="485" t="s">
        <v>34</v>
      </c>
      <c r="B193" s="486"/>
      <c r="C193" s="487"/>
      <c r="D193" s="329">
        <f>SUM(B189:C192)</f>
        <v>4</v>
      </c>
    </row>
    <row r="194" spans="1:7" x14ac:dyDescent="0.3">
      <c r="A194" s="485" t="s">
        <v>249</v>
      </c>
      <c r="B194" s="486"/>
      <c r="C194" s="487"/>
      <c r="D194" s="17">
        <f>D193/(COUNT(B189:C192)*2)</f>
        <v>0.5</v>
      </c>
    </row>
    <row r="195" spans="1:7" x14ac:dyDescent="0.3">
      <c r="A195" s="10"/>
      <c r="B195" s="11"/>
      <c r="C195" s="11"/>
      <c r="D195" s="12"/>
    </row>
    <row r="196" spans="1:7" ht="19.5" x14ac:dyDescent="0.4">
      <c r="A196" s="498" t="s">
        <v>65</v>
      </c>
      <c r="B196" s="499"/>
      <c r="C196" s="499"/>
      <c r="D196" s="499"/>
      <c r="E196" s="499"/>
      <c r="F196" s="499"/>
    </row>
    <row r="197" spans="1:7" ht="66" x14ac:dyDescent="0.3">
      <c r="A197" s="26" t="s">
        <v>268</v>
      </c>
      <c r="B197" s="55">
        <v>0</v>
      </c>
      <c r="C197" s="55"/>
      <c r="D197" s="56" t="s">
        <v>631</v>
      </c>
      <c r="E197" s="56" t="s">
        <v>632</v>
      </c>
      <c r="F197" s="55"/>
    </row>
    <row r="198" spans="1:7" ht="35.25" customHeight="1" x14ac:dyDescent="0.3">
      <c r="A198" s="26" t="s">
        <v>179</v>
      </c>
      <c r="B198" s="55">
        <v>1</v>
      </c>
      <c r="C198" s="55"/>
      <c r="D198" s="56" t="s">
        <v>672</v>
      </c>
      <c r="E198" s="355" t="s">
        <v>673</v>
      </c>
      <c r="F198" s="55"/>
    </row>
    <row r="199" spans="1:7"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85" t="s">
        <v>34</v>
      </c>
      <c r="B202" s="486"/>
      <c r="C202" s="487"/>
      <c r="D202" s="329">
        <f>SUM(B197:C201)</f>
        <v>7</v>
      </c>
    </row>
    <row r="203" spans="1:7" x14ac:dyDescent="0.3">
      <c r="A203" s="485" t="s">
        <v>249</v>
      </c>
      <c r="B203" s="486"/>
      <c r="C203" s="487"/>
      <c r="D203" s="17">
        <f>D202/(COUNT(B197:C201)*2)</f>
        <v>0.7</v>
      </c>
    </row>
    <row r="204" spans="1:7" x14ac:dyDescent="0.3">
      <c r="A204" s="10"/>
      <c r="B204" s="11"/>
      <c r="C204" s="11"/>
      <c r="D204" s="12"/>
    </row>
    <row r="205" spans="1:7" ht="19.5" x14ac:dyDescent="0.4">
      <c r="A205" s="498" t="s">
        <v>175</v>
      </c>
      <c r="B205" s="499"/>
      <c r="C205" s="499"/>
      <c r="D205" s="499"/>
      <c r="E205" s="499"/>
      <c r="F205" s="499"/>
    </row>
    <row r="206" spans="1:7" x14ac:dyDescent="0.3">
      <c r="A206" s="26" t="s">
        <v>302</v>
      </c>
      <c r="B206" s="55">
        <v>2</v>
      </c>
      <c r="C206" s="55"/>
      <c r="D206" s="55"/>
      <c r="E206" s="55"/>
      <c r="F206" s="55"/>
      <c r="G206" s="3"/>
    </row>
    <row r="207" spans="1:7" ht="33.75" x14ac:dyDescent="0.35">
      <c r="A207" s="83" t="s">
        <v>269</v>
      </c>
      <c r="B207" s="55">
        <v>1</v>
      </c>
      <c r="C207" s="6" t="str">
        <f>IF(B207=0, -5, "0")</f>
        <v>0</v>
      </c>
      <c r="D207" s="55" t="s">
        <v>617</v>
      </c>
      <c r="E207" s="355" t="s">
        <v>618</v>
      </c>
      <c r="F207" s="55"/>
    </row>
    <row r="208" spans="1:7" ht="52.5" customHeight="1" x14ac:dyDescent="0.3">
      <c r="A208" s="6" t="s">
        <v>265</v>
      </c>
      <c r="B208" s="55">
        <v>0</v>
      </c>
      <c r="C208" s="55"/>
      <c r="D208" s="355" t="s">
        <v>599</v>
      </c>
      <c r="E208" s="355" t="s">
        <v>600</v>
      </c>
      <c r="F208" s="55"/>
    </row>
    <row r="209" spans="1:6" x14ac:dyDescent="0.3">
      <c r="A209" s="33" t="s">
        <v>157</v>
      </c>
      <c r="B209" s="55" t="s">
        <v>30</v>
      </c>
      <c r="C209" s="55"/>
      <c r="D209" s="55"/>
      <c r="E209" s="55"/>
      <c r="F209" s="55"/>
    </row>
    <row r="210" spans="1:6" x14ac:dyDescent="0.3">
      <c r="A210" s="485" t="s">
        <v>34</v>
      </c>
      <c r="B210" s="486"/>
      <c r="C210" s="487"/>
      <c r="D210" s="34">
        <f>SUM(B206:C209)</f>
        <v>3</v>
      </c>
    </row>
    <row r="211" spans="1:6" x14ac:dyDescent="0.3">
      <c r="A211" s="485" t="s">
        <v>249</v>
      </c>
      <c r="B211" s="486"/>
      <c r="C211" s="487"/>
      <c r="D211" s="17">
        <f>D210/(COUNT(B206:C209)*2)</f>
        <v>0.5</v>
      </c>
    </row>
    <row r="213" spans="1:6" ht="18" x14ac:dyDescent="0.35">
      <c r="A213" s="37" t="s">
        <v>402</v>
      </c>
      <c r="B213" s="36"/>
      <c r="C213" s="36"/>
      <c r="D213" s="87">
        <f>E213/F213</f>
        <v>0.41666666666666669</v>
      </c>
      <c r="E213" s="323">
        <f>COUNTIF('A3 Technique'!F17:F209,"ok")</f>
        <v>5</v>
      </c>
      <c r="F213" s="323">
        <f>COUNTA('A3 Technique'!F17:F209)</f>
        <v>12</v>
      </c>
    </row>
    <row r="214" spans="1:6" ht="22.5" x14ac:dyDescent="0.3">
      <c r="A214" s="19" t="s">
        <v>403</v>
      </c>
      <c r="B214" s="20"/>
      <c r="C214" s="21"/>
      <c r="D214" s="22">
        <f>SUM(D210,D202,D193,D185,D177,D79,D68,D33,D22,D134,D165,D149,D118,D100,D42,D58)</f>
        <v>176</v>
      </c>
    </row>
    <row r="215" spans="1:6" ht="22.5" x14ac:dyDescent="0.3">
      <c r="A215" s="19" t="s">
        <v>274</v>
      </c>
      <c r="B215" s="20"/>
      <c r="C215" s="21"/>
      <c r="D215" s="23">
        <f>D214/(COUNT(B206:C209,B197:C201,B189:C192,B181:C184,B169:C176,B72:C78,B62:C67,B26:C32,B17:C21,B123:C133,B153:C164,B138:C148,B104:C117,B83:C99,B37:C41,B46:C57)*2)</f>
        <v>0.77876106194690264</v>
      </c>
    </row>
  </sheetData>
  <sheetProtection algorithmName="SHA-512" hashValue="7UXqdV4iyVWG5SC5+H/s9Xw4RouFgq9g9p+nDQ/3smGqnai/ICVqOhplvc/5wbvbm7+WMJX7or9OAG0NaLkiBQ==" saltValue="kAqqZFxDVCoouIJufcwEWQ=="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2019-10-21T21:25:47Z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