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Grombalia\2018\7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3" l="1"/>
  <c r="F543" i="40" l="1"/>
  <c r="E543" i="40"/>
  <c r="F543" i="38"/>
  <c r="E543" i="38"/>
  <c r="F543" i="31"/>
  <c r="E543" i="31"/>
  <c r="F543" i="43"/>
  <c r="E543" i="33"/>
  <c r="F543" i="33"/>
  <c r="A8" i="36" l="1"/>
  <c r="A7" i="37" s="1"/>
  <c r="A8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D543" i="40"/>
  <c r="B543" i="40" s="1"/>
  <c r="C542" i="40"/>
  <c r="A537" i="40"/>
  <c r="F532" i="40"/>
  <c r="E532" i="40"/>
  <c r="C530" i="40"/>
  <c r="C528" i="40"/>
  <c r="A517" i="40"/>
  <c r="F512" i="40"/>
  <c r="E512" i="40"/>
  <c r="A506" i="40"/>
  <c r="F498" i="40"/>
  <c r="E498" i="40"/>
  <c r="D498" i="40" s="1"/>
  <c r="C490" i="40"/>
  <c r="D493" i="40" s="1"/>
  <c r="D494" i="40" s="1"/>
  <c r="A484" i="40"/>
  <c r="F476" i="40"/>
  <c r="E476" i="40"/>
  <c r="C469" i="40"/>
  <c r="C466" i="40"/>
  <c r="C465" i="40"/>
  <c r="C461" i="40"/>
  <c r="C455" i="40"/>
  <c r="D457" i="40" s="1"/>
  <c r="D458" i="40" s="1"/>
  <c r="A447" i="40"/>
  <c r="F439" i="40"/>
  <c r="E439" i="40"/>
  <c r="D439" i="40" s="1"/>
  <c r="B439" i="40" s="1"/>
  <c r="C438" i="40"/>
  <c r="C432" i="40"/>
  <c r="C431" i="40"/>
  <c r="C425" i="40"/>
  <c r="C422" i="40"/>
  <c r="D426" i="40" s="1"/>
  <c r="D427" i="40" s="1"/>
  <c r="C415" i="40"/>
  <c r="C411" i="40"/>
  <c r="C405" i="40"/>
  <c r="C402" i="40"/>
  <c r="D406" i="40" s="1"/>
  <c r="D407" i="40" s="1"/>
  <c r="A394" i="40"/>
  <c r="F386" i="40"/>
  <c r="E386" i="40"/>
  <c r="C381" i="40"/>
  <c r="C378" i="40"/>
  <c r="C371" i="40"/>
  <c r="C369" i="40"/>
  <c r="C368" i="40"/>
  <c r="D373" i="40" s="1"/>
  <c r="D374" i="40" s="1"/>
  <c r="A361" i="40"/>
  <c r="F353" i="40"/>
  <c r="E353" i="40"/>
  <c r="D353" i="40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/>
  <c r="B313" i="40" s="1"/>
  <c r="C304" i="40"/>
  <c r="C302" i="40"/>
  <c r="C297" i="40"/>
  <c r="C295" i="40"/>
  <c r="C294" i="40"/>
  <c r="C291" i="40"/>
  <c r="C282" i="40"/>
  <c r="C278" i="40"/>
  <c r="D285" i="40" s="1"/>
  <c r="D286" i="40" s="1"/>
  <c r="A269" i="40"/>
  <c r="F261" i="40"/>
  <c r="E261" i="40"/>
  <c r="D261" i="40"/>
  <c r="B261" i="40" s="1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D200" i="40"/>
  <c r="B200" i="40" s="1"/>
  <c r="C194" i="40"/>
  <c r="C190" i="40"/>
  <c r="C186" i="40"/>
  <c r="C184" i="40"/>
  <c r="C182" i="40"/>
  <c r="C181" i="40"/>
  <c r="C170" i="40"/>
  <c r="D172" i="40" s="1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B41" i="40" s="1"/>
  <c r="C35" i="40"/>
  <c r="C34" i="40"/>
  <c r="C30" i="40"/>
  <c r="D25" i="40"/>
  <c r="D26" i="40" s="1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C542" i="38"/>
  <c r="A537" i="38"/>
  <c r="F532" i="38"/>
  <c r="E532" i="38"/>
  <c r="C530" i="38"/>
  <c r="C528" i="38"/>
  <c r="A517" i="38"/>
  <c r="F512" i="38"/>
  <c r="E512" i="38"/>
  <c r="D512" i="38"/>
  <c r="A506" i="38"/>
  <c r="F498" i="38"/>
  <c r="E498" i="38"/>
  <c r="C490" i="38"/>
  <c r="D493" i="38" s="1"/>
  <c r="D494" i="38" s="1"/>
  <c r="A484" i="38"/>
  <c r="F476" i="38"/>
  <c r="E476" i="38"/>
  <c r="D476" i="38" s="1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/>
  <c r="B439" i="38" s="1"/>
  <c r="C438" i="38"/>
  <c r="C432" i="38"/>
  <c r="C431" i="38"/>
  <c r="C425" i="38"/>
  <c r="C422" i="38"/>
  <c r="C415" i="38"/>
  <c r="C411" i="38"/>
  <c r="C405" i="38"/>
  <c r="C402" i="38"/>
  <c r="A394" i="38"/>
  <c r="F386" i="38"/>
  <c r="E386" i="38"/>
  <c r="D386" i="38" s="1"/>
  <c r="B386" i="38" s="1"/>
  <c r="C381" i="38"/>
  <c r="C378" i="38"/>
  <c r="C371" i="38"/>
  <c r="C369" i="38"/>
  <c r="C368" i="38"/>
  <c r="A361" i="38"/>
  <c r="F353" i="38"/>
  <c r="E353" i="38"/>
  <c r="D353" i="38" s="1"/>
  <c r="B353" i="38" s="1"/>
  <c r="C348" i="38"/>
  <c r="C344" i="38"/>
  <c r="C342" i="38"/>
  <c r="C340" i="38"/>
  <c r="C331" i="38"/>
  <c r="D333" i="38" s="1"/>
  <c r="D334" i="38" s="1"/>
  <c r="A321" i="38"/>
  <c r="F313" i="38"/>
  <c r="E313" i="38"/>
  <c r="D313" i="38" s="1"/>
  <c r="B313" i="38" s="1"/>
  <c r="C304" i="38"/>
  <c r="C302" i="38"/>
  <c r="C297" i="38"/>
  <c r="C295" i="38"/>
  <c r="C294" i="38"/>
  <c r="C291" i="38"/>
  <c r="C282" i="38"/>
  <c r="C278" i="38"/>
  <c r="A269" i="38"/>
  <c r="F261" i="38"/>
  <c r="E261" i="38"/>
  <c r="D261" i="38"/>
  <c r="B261" i="38" s="1"/>
  <c r="C252" i="38"/>
  <c r="C251" i="38"/>
  <c r="C250" i="38"/>
  <c r="C249" i="38"/>
  <c r="C240" i="38"/>
  <c r="C238" i="38"/>
  <c r="C235" i="38"/>
  <c r="C230" i="38"/>
  <c r="C227" i="38"/>
  <c r="C220" i="38"/>
  <c r="C219" i="38"/>
  <c r="D222" i="38" s="1"/>
  <c r="D223" i="38" s="1"/>
  <c r="A208" i="38"/>
  <c r="F200" i="38"/>
  <c r="E200" i="38"/>
  <c r="D200" i="38"/>
  <c r="B200" i="38" s="1"/>
  <c r="C194" i="38"/>
  <c r="C190" i="38"/>
  <c r="C186" i="38"/>
  <c r="C184" i="38"/>
  <c r="C182" i="38"/>
  <c r="C181" i="38"/>
  <c r="C170" i="38"/>
  <c r="D172" i="38" s="1"/>
  <c r="A161" i="38"/>
  <c r="F153" i="38"/>
  <c r="E153" i="38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 s="1"/>
  <c r="B99" i="38" s="1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D41" i="38" s="1"/>
  <c r="B41" i="38" s="1"/>
  <c r="C35" i="38"/>
  <c r="C34" i="38"/>
  <c r="C30" i="38"/>
  <c r="D25" i="38"/>
  <c r="D26" i="38" s="1"/>
  <c r="A16" i="38"/>
  <c r="A8" i="38"/>
  <c r="A7" i="39" s="1"/>
  <c r="F197" i="32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D543" i="31"/>
  <c r="B543" i="31" s="1"/>
  <c r="C542" i="31"/>
  <c r="A537" i="31"/>
  <c r="F532" i="31"/>
  <c r="E532" i="31"/>
  <c r="D532" i="31" s="1"/>
  <c r="B532" i="31" s="1"/>
  <c r="C530" i="31"/>
  <c r="C528" i="31"/>
  <c r="A517" i="31"/>
  <c r="F512" i="31"/>
  <c r="E512" i="31"/>
  <c r="A506" i="31"/>
  <c r="F498" i="31"/>
  <c r="E498" i="31"/>
  <c r="D498" i="31" s="1"/>
  <c r="C490" i="31"/>
  <c r="D493" i="31" s="1"/>
  <c r="D494" i="31" s="1"/>
  <c r="A484" i="31"/>
  <c r="F476" i="31"/>
  <c r="E476" i="31"/>
  <c r="D476" i="31" s="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D386" i="31" s="1"/>
  <c r="B386" i="31" s="1"/>
  <c r="C381" i="31"/>
  <c r="C378" i="31"/>
  <c r="C371" i="31"/>
  <c r="C369" i="31"/>
  <c r="C368" i="31"/>
  <c r="A361" i="31"/>
  <c r="F353" i="31"/>
  <c r="E353" i="31"/>
  <c r="D353" i="31" s="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D543" i="33"/>
  <c r="C542" i="33"/>
  <c r="A537" i="33"/>
  <c r="F532" i="33"/>
  <c r="E532" i="33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D222" i="33" s="1"/>
  <c r="D223" i="33" s="1"/>
  <c r="A208" i="33"/>
  <c r="F200" i="33"/>
  <c r="E200" i="33"/>
  <c r="D200" i="33" s="1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B41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D543" i="43" s="1"/>
  <c r="B543" i="43" s="1"/>
  <c r="C542" i="43"/>
  <c r="A537" i="43"/>
  <c r="F532" i="43"/>
  <c r="E532" i="43"/>
  <c r="D532" i="43" s="1"/>
  <c r="B532" i="43" s="1"/>
  <c r="C530" i="43"/>
  <c r="C528" i="43"/>
  <c r="A517" i="43"/>
  <c r="F512" i="43"/>
  <c r="E512" i="43"/>
  <c r="A506" i="43"/>
  <c r="F498" i="43"/>
  <c r="E498" i="43"/>
  <c r="D493" i="43"/>
  <c r="D494" i="43" s="1"/>
  <c r="C490" i="43"/>
  <c r="A484" i="43"/>
  <c r="F476" i="43"/>
  <c r="E476" i="43"/>
  <c r="D476" i="43" s="1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7" i="35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A16" i="36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17" i="33" l="1"/>
  <c r="D418" i="33" s="1"/>
  <c r="D200" i="31"/>
  <c r="B200" i="31" s="1"/>
  <c r="B498" i="40"/>
  <c r="D499" i="40" s="1"/>
  <c r="D153" i="31"/>
  <c r="B153" i="31" s="1"/>
  <c r="D499" i="31"/>
  <c r="D502" i="31" s="1"/>
  <c r="D503" i="31" s="1"/>
  <c r="B145" i="29" s="1"/>
  <c r="B498" i="31"/>
  <c r="D153" i="43"/>
  <c r="B153" i="43" s="1"/>
  <c r="D63" i="25"/>
  <c r="D64" i="25" s="1"/>
  <c r="D133" i="32"/>
  <c r="D134" i="32" s="1"/>
  <c r="D149" i="32"/>
  <c r="D150" i="32" s="1"/>
  <c r="D498" i="38"/>
  <c r="D133" i="39"/>
  <c r="D134" i="39" s="1"/>
  <c r="D476" i="40"/>
  <c r="B476" i="40" s="1"/>
  <c r="D477" i="40" s="1"/>
  <c r="D512" i="40"/>
  <c r="B512" i="38"/>
  <c r="D513" i="38" s="1"/>
  <c r="D514" i="38" s="1"/>
  <c r="B155" i="29" s="1"/>
  <c r="D118" i="25"/>
  <c r="D119" i="25" s="1"/>
  <c r="D42" i="36"/>
  <c r="D43" i="36" s="1"/>
  <c r="D406" i="36"/>
  <c r="D41" i="43"/>
  <c r="D200" i="43"/>
  <c r="B200" i="43" s="1"/>
  <c r="D201" i="43" s="1"/>
  <c r="D202" i="43" s="1"/>
  <c r="D476" i="33"/>
  <c r="B476" i="33" s="1"/>
  <c r="D532" i="33"/>
  <c r="B543" i="33"/>
  <c r="D544" i="33" s="1"/>
  <c r="D545" i="33" s="1"/>
  <c r="B172" i="29" s="1"/>
  <c r="D99" i="31"/>
  <c r="B99" i="31" s="1"/>
  <c r="D63" i="32"/>
  <c r="D64" i="32" s="1"/>
  <c r="D153" i="38"/>
  <c r="B153" i="38" s="1"/>
  <c r="D373" i="38"/>
  <c r="D374" i="38" s="1"/>
  <c r="D118" i="39"/>
  <c r="D119" i="39" s="1"/>
  <c r="D99" i="40"/>
  <c r="B99" i="40" s="1"/>
  <c r="D153" i="40"/>
  <c r="B153" i="40" s="1"/>
  <c r="D386" i="40"/>
  <c r="B386" i="40" s="1"/>
  <c r="D532" i="40"/>
  <c r="B532" i="40" s="1"/>
  <c r="D139" i="40"/>
  <c r="D140" i="40" s="1"/>
  <c r="D417" i="40"/>
  <c r="D418" i="40" s="1"/>
  <c r="D285" i="38"/>
  <c r="D286" i="38" s="1"/>
  <c r="D201" i="38"/>
  <c r="D202" i="38" s="1"/>
  <c r="D417" i="38"/>
  <c r="D418" i="38" s="1"/>
  <c r="D139" i="31"/>
  <c r="D140" i="31" s="1"/>
  <c r="D262" i="31"/>
  <c r="D285" i="31"/>
  <c r="D286" i="31" s="1"/>
  <c r="D373" i="31"/>
  <c r="D374" i="31" s="1"/>
  <c r="D406" i="31"/>
  <c r="D407" i="31" s="1"/>
  <c r="D426" i="31"/>
  <c r="D427" i="31" s="1"/>
  <c r="D139" i="33"/>
  <c r="D140" i="33" s="1"/>
  <c r="D373" i="33"/>
  <c r="D374" i="33" s="1"/>
  <c r="D100" i="40"/>
  <c r="D101" i="40" s="1"/>
  <c r="D440" i="40"/>
  <c r="D84" i="32"/>
  <c r="D85" i="32" s="1"/>
  <c r="D102" i="32"/>
  <c r="D103" i="32" s="1"/>
  <c r="D262" i="38"/>
  <c r="D263" i="38" s="1"/>
  <c r="D387" i="38"/>
  <c r="D149" i="39"/>
  <c r="D150" i="39" s="1"/>
  <c r="D84" i="40"/>
  <c r="D102" i="40" s="1"/>
  <c r="D103" i="40" s="1"/>
  <c r="B66" i="29" s="1"/>
  <c r="D84" i="41"/>
  <c r="D85" i="41" s="1"/>
  <c r="D373" i="36"/>
  <c r="D374" i="36" s="1"/>
  <c r="D149" i="25"/>
  <c r="D150" i="25" s="1"/>
  <c r="D387" i="31"/>
  <c r="D388" i="31" s="1"/>
  <c r="D139" i="38"/>
  <c r="D140" i="38" s="1"/>
  <c r="D244" i="40"/>
  <c r="D245" i="40" s="1"/>
  <c r="D42" i="31"/>
  <c r="D45" i="31" s="1"/>
  <c r="D46" i="31" s="1"/>
  <c r="B55" i="29" s="1"/>
  <c r="D154" i="31"/>
  <c r="D157" i="31" s="1"/>
  <c r="D158" i="31" s="1"/>
  <c r="B73" i="29" s="1"/>
  <c r="D84" i="33"/>
  <c r="D85" i="33" s="1"/>
  <c r="D477" i="33"/>
  <c r="D480" i="33" s="1"/>
  <c r="D481" i="33" s="1"/>
  <c r="B135" i="29" s="1"/>
  <c r="D84" i="31"/>
  <c r="D85" i="31" s="1"/>
  <c r="D354" i="31"/>
  <c r="D355" i="31" s="1"/>
  <c r="D84" i="39"/>
  <c r="D85" i="39" s="1"/>
  <c r="D102" i="39"/>
  <c r="D103" i="39" s="1"/>
  <c r="D354" i="40"/>
  <c r="D357" i="40" s="1"/>
  <c r="D358" i="40" s="1"/>
  <c r="B111" i="29" s="1"/>
  <c r="D102" i="41"/>
  <c r="D103" i="41" s="1"/>
  <c r="D84" i="25"/>
  <c r="D85" i="25" s="1"/>
  <c r="D133" i="25"/>
  <c r="D134" i="25" s="1"/>
  <c r="D161" i="25"/>
  <c r="D162" i="25" s="1"/>
  <c r="D314" i="31"/>
  <c r="D315" i="31" s="1"/>
  <c r="D440" i="31"/>
  <c r="D512" i="31"/>
  <c r="D544" i="31"/>
  <c r="D545" i="31" s="1"/>
  <c r="B173" i="29" s="1"/>
  <c r="D313" i="43"/>
  <c r="B313" i="43" s="1"/>
  <c r="D353" i="43"/>
  <c r="B353" i="43" s="1"/>
  <c r="D426" i="43"/>
  <c r="D427" i="43" s="1"/>
  <c r="D477" i="43"/>
  <c r="D478" i="43" s="1"/>
  <c r="D197" i="35"/>
  <c r="D244" i="33"/>
  <c r="D245" i="33" s="1"/>
  <c r="D285" i="33"/>
  <c r="D286" i="33" s="1"/>
  <c r="D406" i="33"/>
  <c r="D407" i="33" s="1"/>
  <c r="D426" i="33"/>
  <c r="D427" i="33" s="1"/>
  <c r="D512" i="33"/>
  <c r="D102" i="25"/>
  <c r="D103" i="25" s="1"/>
  <c r="D244" i="31"/>
  <c r="D245" i="31" s="1"/>
  <c r="D417" i="31"/>
  <c r="D418" i="31" s="1"/>
  <c r="D477" i="31"/>
  <c r="D478" i="31" s="1"/>
  <c r="D154" i="38"/>
  <c r="D155" i="38" s="1"/>
  <c r="D406" i="38"/>
  <c r="D407" i="38" s="1"/>
  <c r="D426" i="38"/>
  <c r="D427" i="38" s="1"/>
  <c r="D532" i="38"/>
  <c r="B532" i="38" s="1"/>
  <c r="D533" i="38" s="1"/>
  <c r="D534" i="38" s="1"/>
  <c r="B165" i="29" s="1"/>
  <c r="D543" i="38"/>
  <c r="D63" i="39"/>
  <c r="D64" i="39" s="1"/>
  <c r="D161" i="39"/>
  <c r="D162" i="39" s="1"/>
  <c r="D42" i="40"/>
  <c r="D201" i="40"/>
  <c r="D202" i="40" s="1"/>
  <c r="D262" i="40"/>
  <c r="D265" i="40" s="1"/>
  <c r="D266" i="40" s="1"/>
  <c r="B93" i="29" s="1"/>
  <c r="D63" i="41"/>
  <c r="D64" i="41" s="1"/>
  <c r="D161" i="41"/>
  <c r="D162" i="41" s="1"/>
  <c r="D161" i="35"/>
  <c r="D162" i="35" s="1"/>
  <c r="D149" i="35"/>
  <c r="D150" i="35" s="1"/>
  <c r="D133" i="35"/>
  <c r="D134" i="35" s="1"/>
  <c r="D118" i="35"/>
  <c r="D119" i="35" s="1"/>
  <c r="D102" i="35"/>
  <c r="D103" i="35" s="1"/>
  <c r="D84" i="35"/>
  <c r="D85" i="35" s="1"/>
  <c r="D439" i="43"/>
  <c r="B439" i="43" s="1"/>
  <c r="D440" i="43" s="1"/>
  <c r="D417" i="43"/>
  <c r="D418" i="43" s="1"/>
  <c r="D406" i="43"/>
  <c r="D407" i="43" s="1"/>
  <c r="D498" i="43"/>
  <c r="B498" i="43" s="1"/>
  <c r="D499" i="43" s="1"/>
  <c r="D502" i="43" s="1"/>
  <c r="D503" i="43" s="1"/>
  <c r="B143" i="29" s="1"/>
  <c r="D386" i="43"/>
  <c r="B386" i="43" s="1"/>
  <c r="D387" i="43" s="1"/>
  <c r="D373" i="43"/>
  <c r="D374" i="43" s="1"/>
  <c r="D354" i="43"/>
  <c r="D355" i="43" s="1"/>
  <c r="D285" i="43"/>
  <c r="D286" i="43" s="1"/>
  <c r="D222" i="43"/>
  <c r="D223" i="43" s="1"/>
  <c r="D244" i="43"/>
  <c r="D245" i="43" s="1"/>
  <c r="D139" i="43"/>
  <c r="D140" i="43" s="1"/>
  <c r="D84" i="43"/>
  <c r="D85" i="43" s="1"/>
  <c r="D153" i="33"/>
  <c r="D99" i="33"/>
  <c r="B99" i="33" s="1"/>
  <c r="D313" i="33"/>
  <c r="B313" i="33" s="1"/>
  <c r="D314" i="33" s="1"/>
  <c r="D353" i="33"/>
  <c r="D386" i="33"/>
  <c r="D439" i="33"/>
  <c r="D498" i="33"/>
  <c r="D262" i="43"/>
  <c r="D154" i="43"/>
  <c r="D173" i="43"/>
  <c r="D314" i="43"/>
  <c r="D100" i="43"/>
  <c r="D101" i="43" s="1"/>
  <c r="D262" i="33"/>
  <c r="D201" i="31"/>
  <c r="D202" i="31" s="1"/>
  <c r="D265" i="31"/>
  <c r="D266" i="31" s="1"/>
  <c r="B91" i="29" s="1"/>
  <c r="D263" i="31"/>
  <c r="D533" i="31"/>
  <c r="D534" i="31" s="1"/>
  <c r="B164" i="29" s="1"/>
  <c r="D195" i="32"/>
  <c r="D161" i="37"/>
  <c r="D162" i="37" s="1"/>
  <c r="D533" i="36"/>
  <c r="D534" i="36" s="1"/>
  <c r="B161" i="29" s="1"/>
  <c r="D544" i="43"/>
  <c r="D42" i="33"/>
  <c r="D100" i="33"/>
  <c r="D101" i="33" s="1"/>
  <c r="D204" i="31"/>
  <c r="D205" i="31" s="1"/>
  <c r="B82" i="29" s="1"/>
  <c r="D173" i="31"/>
  <c r="D441" i="31"/>
  <c r="D42" i="38"/>
  <c r="B41" i="43"/>
  <c r="D42" i="43" s="1"/>
  <c r="D512" i="43"/>
  <c r="B512" i="43" s="1"/>
  <c r="D513" i="43" s="1"/>
  <c r="D514" i="43" s="1"/>
  <c r="B152" i="29" s="1"/>
  <c r="D533" i="43"/>
  <c r="D534" i="43" s="1"/>
  <c r="B162" i="29" s="1"/>
  <c r="D63" i="35"/>
  <c r="D64" i="35" s="1"/>
  <c r="D195" i="35"/>
  <c r="D201" i="33"/>
  <c r="D202" i="33" s="1"/>
  <c r="D100" i="31"/>
  <c r="D101" i="31" s="1"/>
  <c r="D480" i="31"/>
  <c r="D481" i="31" s="1"/>
  <c r="B136" i="29" s="1"/>
  <c r="D204" i="38"/>
  <c r="D205" i="38" s="1"/>
  <c r="B83" i="29" s="1"/>
  <c r="D387" i="40"/>
  <c r="D533" i="40"/>
  <c r="D534" i="40" s="1"/>
  <c r="B166" i="29" s="1"/>
  <c r="D161" i="32"/>
  <c r="D162" i="32" s="1"/>
  <c r="D173" i="38"/>
  <c r="D314" i="38"/>
  <c r="D195" i="39"/>
  <c r="D544" i="40"/>
  <c r="D195" i="41"/>
  <c r="D84" i="38"/>
  <c r="D100" i="38"/>
  <c r="D101" i="38" s="1"/>
  <c r="D244" i="38"/>
  <c r="D245" i="38" s="1"/>
  <c r="D388" i="38"/>
  <c r="D440" i="38"/>
  <c r="D154" i="40"/>
  <c r="D314" i="40"/>
  <c r="D195" i="25"/>
  <c r="D118" i="32"/>
  <c r="D119" i="32" s="1"/>
  <c r="D354" i="38"/>
  <c r="D477" i="38"/>
  <c r="D45" i="40"/>
  <c r="D46" i="40" s="1"/>
  <c r="B57" i="29" s="1"/>
  <c r="D43" i="40"/>
  <c r="D173" i="40"/>
  <c r="D149" i="37"/>
  <c r="D150" i="37" s="1"/>
  <c r="D133" i="37"/>
  <c r="D134" i="37" s="1"/>
  <c r="D118" i="37"/>
  <c r="D119" i="37" s="1"/>
  <c r="D102" i="37"/>
  <c r="D103" i="37" s="1"/>
  <c r="D84" i="37"/>
  <c r="D85" i="37" s="1"/>
  <c r="D63" i="37"/>
  <c r="D64" i="37" s="1"/>
  <c r="D23" i="37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7" i="36"/>
  <c r="D387" i="36"/>
  <c r="D388" i="36" s="1"/>
  <c r="D354" i="36"/>
  <c r="D355" i="36" s="1"/>
  <c r="D334" i="36"/>
  <c r="D314" i="36"/>
  <c r="D315" i="36" s="1"/>
  <c r="D262" i="36"/>
  <c r="D263" i="36" s="1"/>
  <c r="D244" i="36"/>
  <c r="D245" i="36" s="1"/>
  <c r="D222" i="36"/>
  <c r="D201" i="36"/>
  <c r="D202" i="36" s="1"/>
  <c r="D173" i="36"/>
  <c r="D154" i="36"/>
  <c r="D155" i="36" s="1"/>
  <c r="D139" i="36"/>
  <c r="D140" i="36" s="1"/>
  <c r="D100" i="36"/>
  <c r="D101" i="36" s="1"/>
  <c r="D84" i="36"/>
  <c r="D85" i="36" s="1"/>
  <c r="D45" i="36"/>
  <c r="D46" i="36" s="1"/>
  <c r="B52" i="29" s="1"/>
  <c r="D26" i="36"/>
  <c r="D500" i="31" l="1"/>
  <c r="D480" i="40"/>
  <c r="D481" i="40" s="1"/>
  <c r="B138" i="29" s="1"/>
  <c r="D478" i="40"/>
  <c r="D500" i="40"/>
  <c r="D502" i="40"/>
  <c r="D503" i="40" s="1"/>
  <c r="B147" i="29" s="1"/>
  <c r="D480" i="43"/>
  <c r="D481" i="43" s="1"/>
  <c r="B134" i="29" s="1"/>
  <c r="B498" i="33"/>
  <c r="D499" i="33" s="1"/>
  <c r="D85" i="40"/>
  <c r="D547" i="31"/>
  <c r="B46" i="29" s="1"/>
  <c r="D198" i="25"/>
  <c r="D199" i="25" s="1"/>
  <c r="B11" i="25" s="1"/>
  <c r="D155" i="31"/>
  <c r="D440" i="33"/>
  <c r="D443" i="33" s="1"/>
  <c r="B439" i="33"/>
  <c r="B512" i="33"/>
  <c r="D513" i="33" s="1"/>
  <c r="D514" i="33" s="1"/>
  <c r="B153" i="29" s="1"/>
  <c r="B532" i="33"/>
  <c r="D533" i="33" s="1"/>
  <c r="D534" i="33" s="1"/>
  <c r="B163" i="29" s="1"/>
  <c r="B498" i="38"/>
  <c r="D499" i="38" s="1"/>
  <c r="D354" i="33"/>
  <c r="D357" i="33" s="1"/>
  <c r="D358" i="33" s="1"/>
  <c r="B108" i="29" s="1"/>
  <c r="B353" i="33"/>
  <c r="B543" i="38"/>
  <c r="D544" i="38" s="1"/>
  <c r="D545" i="38" s="1"/>
  <c r="B174" i="29" s="1"/>
  <c r="D513" i="31"/>
  <c r="D514" i="31" s="1"/>
  <c r="B154" i="29" s="1"/>
  <c r="B512" i="31"/>
  <c r="D547" i="38"/>
  <c r="B47" i="29" s="1"/>
  <c r="B386" i="33"/>
  <c r="D387" i="33" s="1"/>
  <c r="B153" i="33"/>
  <c r="D154" i="33" s="1"/>
  <c r="D547" i="40"/>
  <c r="B48" i="29" s="1"/>
  <c r="D390" i="38"/>
  <c r="D391" i="38" s="1"/>
  <c r="B119" i="29" s="1"/>
  <c r="D443" i="40"/>
  <c r="D444" i="40" s="1"/>
  <c r="B129" i="29" s="1"/>
  <c r="B512" i="40"/>
  <c r="D513" i="40" s="1"/>
  <c r="D514" i="40" s="1"/>
  <c r="B156" i="29" s="1"/>
  <c r="D43" i="31"/>
  <c r="D390" i="31"/>
  <c r="D391" i="31" s="1"/>
  <c r="B118" i="29" s="1"/>
  <c r="D357" i="31"/>
  <c r="D358" i="31" s="1"/>
  <c r="B109" i="29" s="1"/>
  <c r="D478" i="33"/>
  <c r="D263" i="40"/>
  <c r="D198" i="41"/>
  <c r="D199" i="41" s="1"/>
  <c r="D355" i="40"/>
  <c r="D441" i="40"/>
  <c r="D157" i="38"/>
  <c r="D158" i="38" s="1"/>
  <c r="B74" i="29" s="1"/>
  <c r="D443" i="31"/>
  <c r="D317" i="31"/>
  <c r="D318" i="31" s="1"/>
  <c r="B100" i="29" s="1"/>
  <c r="D547" i="33"/>
  <c r="B45" i="29" s="1"/>
  <c r="D204" i="40"/>
  <c r="D205" i="40" s="1"/>
  <c r="B84" i="29" s="1"/>
  <c r="D198" i="39"/>
  <c r="D199" i="39" s="1"/>
  <c r="D198" i="35"/>
  <c r="D199" i="35" s="1"/>
  <c r="B180" i="29" s="1"/>
  <c r="D500" i="43"/>
  <c r="D547" i="43"/>
  <c r="B44" i="29" s="1"/>
  <c r="D357" i="43"/>
  <c r="D358" i="43" s="1"/>
  <c r="B107" i="29" s="1"/>
  <c r="D102" i="43"/>
  <c r="D103" i="43" s="1"/>
  <c r="B62" i="29" s="1"/>
  <c r="D102" i="33"/>
  <c r="D103" i="33" s="1"/>
  <c r="B63" i="29" s="1"/>
  <c r="D45" i="43"/>
  <c r="D46" i="43" s="1"/>
  <c r="B53" i="29" s="1"/>
  <c r="D43" i="43"/>
  <c r="D480" i="38"/>
  <c r="D481" i="38" s="1"/>
  <c r="B137" i="29" s="1"/>
  <c r="D478" i="38"/>
  <c r="D317" i="40"/>
  <c r="D318" i="40" s="1"/>
  <c r="B102" i="29" s="1"/>
  <c r="D315" i="40"/>
  <c r="D357" i="38"/>
  <c r="D358" i="38" s="1"/>
  <c r="B110" i="29" s="1"/>
  <c r="D355" i="38"/>
  <c r="D155" i="40"/>
  <c r="D157" i="40"/>
  <c r="D158" i="40" s="1"/>
  <c r="B75" i="29" s="1"/>
  <c r="D545" i="40"/>
  <c r="B175" i="29" s="1"/>
  <c r="B11" i="39"/>
  <c r="B183" i="29"/>
  <c r="D545" i="43"/>
  <c r="B171" i="29" s="1"/>
  <c r="D204" i="33"/>
  <c r="D205" i="33" s="1"/>
  <c r="B81" i="29" s="1"/>
  <c r="D315" i="43"/>
  <c r="D317" i="43"/>
  <c r="D318" i="43" s="1"/>
  <c r="B98" i="29" s="1"/>
  <c r="D204" i="43"/>
  <c r="D205" i="43" s="1"/>
  <c r="B80" i="29" s="1"/>
  <c r="D443" i="38"/>
  <c r="D441" i="38"/>
  <c r="D441" i="43"/>
  <c r="D443" i="43"/>
  <c r="B125" i="29" s="1"/>
  <c r="D157" i="43"/>
  <c r="D158" i="43" s="1"/>
  <c r="B71" i="29" s="1"/>
  <c r="D155" i="43"/>
  <c r="D85" i="38"/>
  <c r="D102" i="38"/>
  <c r="D103" i="38" s="1"/>
  <c r="B65" i="29" s="1"/>
  <c r="D317" i="38"/>
  <c r="D318" i="38" s="1"/>
  <c r="B101" i="29" s="1"/>
  <c r="D315" i="38"/>
  <c r="D315" i="33"/>
  <c r="D317" i="33"/>
  <c r="D318" i="33" s="1"/>
  <c r="B99" i="29" s="1"/>
  <c r="D45" i="38"/>
  <c r="D46" i="38" s="1"/>
  <c r="B56" i="29" s="1"/>
  <c r="D43" i="38"/>
  <c r="D198" i="32"/>
  <c r="D199" i="32" s="1"/>
  <c r="D388" i="43"/>
  <c r="D390" i="43"/>
  <c r="D391" i="43" s="1"/>
  <c r="B116" i="29" s="1"/>
  <c r="B11" i="41"/>
  <c r="B184" i="29"/>
  <c r="D390" i="40"/>
  <c r="D391" i="40" s="1"/>
  <c r="B120" i="29" s="1"/>
  <c r="D388" i="40"/>
  <c r="D45" i="33"/>
  <c r="D46" i="33" s="1"/>
  <c r="B54" i="29" s="1"/>
  <c r="D43" i="33"/>
  <c r="D265" i="38"/>
  <c r="D266" i="38" s="1"/>
  <c r="B92" i="29" s="1"/>
  <c r="D102" i="31"/>
  <c r="D103" i="31" s="1"/>
  <c r="B64" i="29" s="1"/>
  <c r="D265" i="33"/>
  <c r="D266" i="33" s="1"/>
  <c r="B90" i="29" s="1"/>
  <c r="D263" i="33"/>
  <c r="D265" i="43"/>
  <c r="D266" i="43" s="1"/>
  <c r="B89" i="29" s="1"/>
  <c r="D263" i="43"/>
  <c r="D198" i="37"/>
  <c r="D199" i="37" s="1"/>
  <c r="B11" i="37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65" i="36"/>
  <c r="D266" i="36" s="1"/>
  <c r="B88" i="29" s="1"/>
  <c r="D223" i="36"/>
  <c r="D204" i="36"/>
  <c r="D205" i="36" s="1"/>
  <c r="B79" i="29" s="1"/>
  <c r="D157" i="36"/>
  <c r="D158" i="36" s="1"/>
  <c r="B70" i="29" s="1"/>
  <c r="D102" i="36"/>
  <c r="B181" i="29" l="1"/>
  <c r="D444" i="33"/>
  <c r="B126" i="29" s="1"/>
  <c r="D355" i="33"/>
  <c r="D444" i="31"/>
  <c r="B127" i="29" s="1"/>
  <c r="D157" i="33"/>
  <c r="D158" i="33" s="1"/>
  <c r="B72" i="29" s="1"/>
  <c r="D155" i="33"/>
  <c r="D500" i="38"/>
  <c r="D502" i="38"/>
  <c r="D503" i="38" s="1"/>
  <c r="B146" i="29" s="1"/>
  <c r="D388" i="33"/>
  <c r="D390" i="33"/>
  <c r="D391" i="33" s="1"/>
  <c r="B117" i="29" s="1"/>
  <c r="D502" i="33"/>
  <c r="D503" i="33" s="1"/>
  <c r="B144" i="29" s="1"/>
  <c r="D500" i="33"/>
  <c r="D441" i="33"/>
  <c r="B11" i="35"/>
  <c r="B11" i="32"/>
  <c r="B182" i="29"/>
  <c r="D444" i="38"/>
  <c r="B128" i="29" s="1"/>
  <c r="D548" i="40"/>
  <c r="D549" i="40" s="1"/>
  <c r="D548" i="43"/>
  <c r="D549" i="43" s="1"/>
  <c r="D548" i="31"/>
  <c r="D549" i="31" s="1"/>
  <c r="B179" i="29"/>
  <c r="D103" i="36"/>
  <c r="B61" i="29" s="1"/>
  <c r="D548" i="36"/>
  <c r="D549" i="36" s="1"/>
  <c r="D548" i="33" l="1"/>
  <c r="D549" i="33" s="1"/>
  <c r="B36" i="29" s="1"/>
  <c r="D548" i="38"/>
  <c r="D549" i="38" s="1"/>
  <c r="B12" i="40"/>
  <c r="B39" i="29"/>
  <c r="B29" i="29"/>
  <c r="B12" i="38"/>
  <c r="B38" i="29"/>
  <c r="B28" i="29"/>
  <c r="B35" i="29"/>
  <c r="B12" i="43"/>
  <c r="B25" i="29"/>
  <c r="B12" i="31"/>
  <c r="B27" i="29"/>
  <c r="B37" i="29"/>
  <c r="B12" i="36"/>
  <c r="B34" i="29"/>
  <c r="B24" i="29"/>
  <c r="B26" i="29" l="1"/>
  <c r="B12" i="33"/>
</calcChain>
</file>

<file path=xl/sharedStrings.xml><?xml version="1.0" encoding="utf-8"?>
<sst xmlns="http://schemas.openxmlformats.org/spreadsheetml/2006/main" count="5202" uniqueCount="533">
  <si>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</si>
  <si>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</si>
  <si>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</si>
  <si>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</si>
  <si>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</si>
  <si>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</si>
  <si>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</si>
  <si>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</si>
  <si>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</si>
  <si>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</si>
  <si>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</si>
  <si>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</si>
  <si>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</si>
  <si>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</si>
  <si>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</si>
  <si>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</si>
  <si>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</si>
  <si>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</si>
  <si>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</si>
  <si>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</si>
  <si>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</si>
  <si>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</si>
  <si>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</si>
  <si>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</si>
  <si>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</si>
  <si>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</si>
  <si>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</si>
  <si>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</si>
  <si>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</si>
  <si>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</si>
  <si>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</si>
  <si>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</si>
  <si>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</si>
  <si>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</si>
  <si>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</si>
  <si>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</si>
  <si>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</si>
  <si>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</si>
  <si>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</si>
  <si>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</si>
  <si>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</si>
  <si>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</si>
  <si>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</si>
  <si>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</si>
  <si>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</si>
  <si>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</si>
  <si>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</si>
  <si>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</si>
  <si>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</si>
  <si>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</si>
  <si>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</si>
  <si>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</si>
  <si>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</si>
  <si>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</si>
  <si>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</si>
  <si>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</si>
  <si>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</si>
  <si>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</si>
  <si>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</si>
  <si>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</si>
  <si>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</si>
  <si>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</si>
  <si>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</si>
  <si>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</si>
  <si>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</si>
  <si>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</si>
  <si>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</si>
  <si>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</si>
  <si>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</si>
  <si>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</si>
  <si>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</si>
  <si>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</si>
  <si>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</si>
  <si>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</si>
  <si>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</si>
  <si>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</si>
  <si>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</si>
  <si>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</si>
  <si>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</si>
  <si>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</si>
  <si>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</si>
  <si>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</si>
  <si>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</si>
  <si>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</si>
  <si>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</si>
  <si>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</si>
  <si>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</si>
  <si>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</si>
  <si>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</si>
  <si>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</si>
  <si>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</si>
  <si>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</si>
  <si>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</si>
  <si>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</si>
  <si>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</si>
  <si>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</si>
  <si>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</si>
  <si>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</si>
  <si>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</si>
  <si>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</si>
  <si>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</si>
  <si>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</si>
  <si>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</si>
  <si>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</si>
  <si>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</si>
  <si>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</si>
  <si>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</si>
  <si>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</si>
  <si>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</si>
  <si>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</si>
  <si>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</si>
  <si>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</si>
  <si>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</si>
  <si>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</si>
  <si>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</si>
  <si>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</si>
  <si>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</si>
  <si>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</si>
  <si>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</si>
  <si>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</si>
  <si>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</si>
  <si>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</si>
  <si>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</si>
  <si>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</si>
  <si>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</si>
  <si>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</si>
  <si>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</si>
  <si>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</si>
  <si>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</si>
  <si>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</si>
  <si>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</si>
  <si>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</si>
  <si>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</si>
  <si>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</si>
  <si>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</si>
  <si>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</si>
  <si>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</si>
  <si>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</si>
  <si>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</si>
  <si>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</si>
  <si>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</si>
  <si>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</si>
  <si>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</si>
  <si>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</si>
  <si>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</si>
  <si>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</si>
  <si>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</si>
  <si>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</si>
  <si>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</si>
  <si>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</si>
  <si>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</si>
  <si>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</si>
  <si>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</si>
  <si>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</si>
  <si>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</si>
  <si>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</si>
  <si>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</si>
  <si>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</si>
  <si>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</si>
  <si>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</si>
  <si>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</si>
  <si>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</si>
  <si>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</si>
  <si>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</si>
  <si>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</si>
  <si>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</si>
  <si>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</si>
  <si>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</si>
  <si>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</si>
  <si>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</si>
  <si>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</si>
  <si>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</si>
  <si>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</si>
  <si>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</si>
  <si>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</si>
  <si>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</si>
  <si>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</si>
  <si>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</si>
  <si>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</si>
  <si>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</si>
  <si>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</si>
  <si>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</si>
  <si>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</si>
  <si>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</si>
  <si>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</si>
  <si>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</si>
  <si>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</si>
  <si>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</si>
  <si>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</si>
  <si>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</si>
  <si>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</si>
  <si>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</si>
  <si>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</si>
  <si>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</si>
  <si>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</si>
  <si>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</si>
  <si>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</si>
  <si>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</si>
  <si>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</si>
  <si>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</si>
  <si>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</si>
  <si>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</si>
  <si>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</si>
  <si>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</si>
  <si>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</si>
  <si>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</si>
  <si>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</si>
  <si>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</si>
  <si>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</si>
  <si>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</si>
  <si>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</si>
  <si>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</si>
  <si>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</si>
  <si>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</si>
  <si>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</si>
  <si>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</si>
  <si>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</si>
  <si>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</si>
  <si>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</si>
  <si>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</si>
  <si>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</si>
  <si>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</si>
  <si>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</si>
  <si>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</si>
  <si>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</si>
  <si>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</si>
  <si>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</si>
  <si>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</si>
  <si>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</si>
  <si>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</si>
  <si>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</si>
  <si>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</si>
  <si>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</si>
  <si>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</si>
  <si>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</si>
  <si>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</si>
  <si>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</si>
  <si>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</si>
  <si>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</si>
  <si>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</si>
  <si>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</si>
  <si>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</si>
  <si>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</si>
  <si>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</si>
  <si>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</si>
  <si>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</si>
  <si>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</si>
  <si>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</si>
  <si>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</si>
  <si>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</si>
  <si>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</si>
  <si>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</si>
  <si>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</si>
  <si>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</si>
  <si>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</si>
  <si>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</si>
  <si>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</si>
  <si>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</si>
  <si>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</si>
  <si>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</si>
  <si>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</si>
  <si>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</si>
  <si>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</si>
  <si>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</si>
  <si>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</si>
  <si>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</si>
  <si>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</si>
  <si>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</si>
  <si>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</si>
  <si>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</si>
  <si>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</si>
  <si>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</si>
  <si>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</si>
  <si>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</si>
  <si>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</si>
  <si>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</si>
  <si>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</si>
  <si>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</si>
  <si>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</si>
  <si>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</si>
  <si>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</si>
  <si>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</si>
  <si>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</si>
  <si>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</si>
  <si>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</si>
  <si>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</si>
  <si>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</si>
  <si>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</si>
  <si>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</si>
  <si>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</si>
  <si>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</si>
  <si>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</si>
  <si>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</si>
  <si>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</si>
  <si>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</si>
  <si>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</si>
  <si>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</si>
  <si>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</si>
  <si>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</si>
  <si>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</si>
  <si>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</si>
  <si>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</si>
  <si>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</si>
  <si>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</si>
  <si>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</si>
  <si>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</si>
  <si>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</si>
  <si>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</si>
  <si>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</si>
  <si>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</si>
  <si>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</si>
  <si>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</si>
  <si>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</si>
  <si>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</si>
  <si>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</si>
  <si>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</si>
  <si>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</si>
  <si>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</si>
  <si>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</si>
  <si>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</si>
  <si>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</si>
  <si>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</si>
  <si>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</si>
  <si>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</si>
  <si>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</si>
  <si>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</si>
  <si>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</si>
  <si>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</si>
  <si>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</si>
  <si>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</si>
  <si>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</si>
  <si>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</si>
  <si>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</si>
  <si>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</si>
  <si>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</si>
  <si>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</si>
  <si>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</si>
  <si>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</si>
  <si>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</si>
  <si>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</si>
  <si>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</si>
  <si>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</si>
  <si>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</si>
  <si>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</si>
  <si>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</si>
  <si>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</si>
  <si>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</si>
  <si>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</si>
  <si>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</si>
  <si>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</si>
  <si>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</si>
  <si>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</si>
  <si>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</si>
  <si>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</si>
  <si>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</si>
  <si>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</si>
  <si>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</si>
  <si>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</si>
  <si>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</si>
  <si>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</si>
  <si>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</si>
  <si>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</si>
  <si>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</si>
  <si>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</si>
  <si>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</si>
  <si>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</si>
  <si>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</si>
  <si>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</si>
  <si>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</si>
  <si>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</si>
  <si>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</si>
  <si>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</si>
  <si>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</si>
  <si>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</si>
  <si>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</si>
  <si>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</si>
  <si>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</si>
  <si>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</si>
  <si>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</si>
  <si>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</si>
  <si>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</si>
  <si>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</si>
  <si>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</si>
  <si>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</si>
  <si>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</si>
  <si>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</si>
  <si>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</si>
  <si>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</si>
  <si>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</si>
  <si>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</si>
  <si>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</si>
  <si>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</si>
  <si>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</si>
  <si>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</si>
  <si>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</si>
  <si>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</si>
  <si>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</si>
  <si>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</si>
  <si>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</si>
  <si>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</si>
  <si>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</si>
  <si>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</si>
  <si>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</si>
  <si>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</si>
  <si>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</si>
  <si>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</si>
  <si>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</si>
  <si>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</si>
  <si>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Grombalia</t>
  </si>
  <si>
    <t>M Dhia Dhia MECHLAOUI</t>
  </si>
  <si>
    <t>Le directeur magasin et les Chefs rayons</t>
  </si>
  <si>
    <t>Il s'agit d'un terminal de cuisson.</t>
  </si>
  <si>
    <t>Assurer l'enregistrement des dates d'ouverture et de fermeture des cartons pour tous les produits.</t>
  </si>
  <si>
    <t>L'aspect visuel de l'huile de friture était satisfaisant.</t>
  </si>
  <si>
    <t>Correct.</t>
  </si>
  <si>
    <t>Les opérateurs portaient des chaussures de ville, fournir des chaussures de travail.</t>
  </si>
  <si>
    <t xml:space="preserve">Entreposage des sacs de sucre sur des palettes en bois, remplacer ces produits sur des palettes en plastique. </t>
  </si>
  <si>
    <t>Le ticket de poinçonnage était décollé pour la balance du rayon FLEG.</t>
  </si>
  <si>
    <t>Hygromètrie: 55%</t>
  </si>
  <si>
    <t>Température affichée: 2°C
Température mesurée: 2,4°C</t>
  </si>
  <si>
    <t>Température affichée: 5°C
Température mesurée: 4 °C</t>
  </si>
  <si>
    <t>Réparer cet élément.</t>
  </si>
  <si>
    <t>Le meuble d’exposition était partiellement protégé.</t>
  </si>
  <si>
    <t xml:space="preserve">La vitre du meuble froid était brisée. </t>
  </si>
  <si>
    <t>Température affichée: 6,4 °C
Température mesurée: 9°C</t>
  </si>
  <si>
    <t>La température à cœur du soufflet était de 7,7°C, conforme.</t>
  </si>
  <si>
    <t>Température affichée: 5°C
Température mesurée: 6°C</t>
  </si>
  <si>
    <t xml:space="preserve">Le revêtement du sol de la chambre froide négative était crevassé.
</t>
  </si>
  <si>
    <t>Procéder à la réparation du revêtement.</t>
  </si>
  <si>
    <t xml:space="preserve">Le revêtement autour du regard en face de la chambre froide des produits de la mer était crevassé.
</t>
  </si>
  <si>
    <t xml:space="preserve">Acquisition de nouvelles chaussures. </t>
  </si>
  <si>
    <t>Le glaçage sur l’étal n’était pas satisfaisant.
Les températures à cœur des poissons étaient supérieures à 2°C.</t>
  </si>
  <si>
    <t>Assurer un glaçage suffisant des poissons sur l'étal.</t>
  </si>
  <si>
    <t>Des restes de pâtes et de semoule étaient par terre, renforcer le nettoyage a ce niveau.</t>
  </si>
  <si>
    <t>Effectuer le tri des boîtes de conserve cabossées.</t>
  </si>
  <si>
    <t xml:space="preserve">Les dates d'ouvertures des cartons des gâteaux n'étaient pas enregistrées pour le 18/02/18 et le 19/02/18.
Le test de traçabilité pour le gâteau (OperaX2) n'était pas juste (perte de calcul des unités restantes dans la chambre froide négative) à cause d'absence des dates d'ouverture et de fermeture des cartons.
 </t>
  </si>
  <si>
    <t>Assurer la protéction du meuble d'expostition.</t>
  </si>
  <si>
    <t>correct</t>
  </si>
  <si>
    <t>Absence papier essuie mains.</t>
  </si>
  <si>
    <t>Présence de deux boudins de jambon de dinde et jambon de dinde fumé "el mazraa" dont les dates d'ouvertures n'étaient pas marqués.</t>
  </si>
  <si>
    <t>Absence de papier essuie mains.</t>
  </si>
  <si>
    <t>Absence de l'ancien rapport.</t>
  </si>
  <si>
    <t>La température à cœur des poissons était de 7°C. La température de surface des produits était de 13°C.</t>
  </si>
  <si>
    <t>Veuillez mettre en place un mur de glace et renforcer le glaçage des produits exposés.</t>
  </si>
  <si>
    <t>Certains boites de glace n'étaient pas bien fermés suite à une déformation causée par la présence de givre sur les produits.</t>
  </si>
  <si>
    <t>Présence d'un afficheur non fonctionnel au niveau du meuble froid d'exposition des yaourts.</t>
  </si>
  <si>
    <t>Présence de givre au niveau du meuble des produits surgelés.</t>
  </si>
  <si>
    <t>Les meubles d'expositions n'étaient pas bien protégés.</t>
  </si>
  <si>
    <t>Mettre en place un système pour assurer la protection des produits exposés.</t>
  </si>
  <si>
    <t>Meuble froid d'exposition des sandwich:
T° affichée 6°C et mesurée 18°C.</t>
  </si>
  <si>
    <t>L'afficheur au niveau du meuble froid d'exposition n'était pas fonctionnel le jour de l'audit.</t>
  </si>
  <si>
    <t>L'éclairage au dessus de l'étal n'était pas fonctionnel.</t>
  </si>
  <si>
    <t>Le balisage était seulement en français.</t>
  </si>
  <si>
    <t>Remplacer les lampes non fonctionnelles au dessus des meubles d'expositions.</t>
  </si>
  <si>
    <t>Présence de 8 morceaux de fromage blanc emballés et non identifiés. Assurer l'étiquetage des produits emballés.</t>
  </si>
  <si>
    <t>Hygrométrie 50% &lt; 65%, correct.</t>
  </si>
  <si>
    <t>Présence de déchirure au niveau du revêtement du plafond de la chambre froide négative. Présence de givre au plafond.</t>
  </si>
  <si>
    <t>Présence de crevasses sur le revêtement du sol de la chambre froide négative et écaillement de la peinture du sol au niveau laboratoire.</t>
  </si>
  <si>
    <t>La peinture du sol était écaillée au niveau du laboratoire.</t>
  </si>
  <si>
    <t>La température à cœur des sandwich dans le meuble froid d'exposition était de 15°C</t>
  </si>
  <si>
    <t>L'évaporateur au niveau du rayon n'était pas fonctionnel.</t>
  </si>
  <si>
    <t>Taux de réalisation du plan d'action précédent</t>
  </si>
  <si>
    <t>Absence de papier essuie mains au niveau des vestiaires hommes et femmes.</t>
  </si>
  <si>
    <t xml:space="preserve">Les dates d'ouvertures des cartons des produits tracés (opéra 20X20 et gâteaux café 20X20) n'étaient pas enregistrées pour le 13/05/18 et le 07/05/18.
Le calcul ne peut être réalisé puisque la traçabilité était défaillante en raison de l'existence de deux dates d'ouvertures différentes au même temps pour les deux produits. </t>
  </si>
  <si>
    <t>Veuillez achever le carton entamé avant d'utiliser un autre et assurer l'enregistrement des dates d'ouverture et de fermeture des cartons.</t>
  </si>
  <si>
    <t>M Souheil DRAOUI</t>
  </si>
  <si>
    <t>Veuillez assurer l'enregistrement a chaque opération de découpe.</t>
  </si>
  <si>
    <t>Les dates d'ouvertures des produits entamés étaient enregistrés seulement le jour de l'entame du produit. La traçabilité des produits entamés était défaillante.</t>
  </si>
  <si>
    <t>Moule décortiqué enregistré 8kg de MP à emballer et tracé 8,655kg. Veuillez enregistrer le poids exacte des produits et non pas le poids approximatif.</t>
  </si>
  <si>
    <t>L'état de fraicheur des fruits et légumes n'était pas satisfaisant. Renforcer le tri à ce niveau.</t>
  </si>
  <si>
    <t>Assurer la réparation du meuble.</t>
  </si>
  <si>
    <t>La porte de la rôtissoire ne tient pas fermé.</t>
  </si>
  <si>
    <t>Le directeur magasin et le chef rayon PFT</t>
  </si>
  <si>
    <t>Assurer la mise à disposition des anciens rapports sur 2 ans</t>
  </si>
  <si>
    <t>Veuillez mettre en place un sac dans la poubelle.</t>
  </si>
  <si>
    <t>Mettre les anciens rapports à disposition pendant 6 mois</t>
  </si>
  <si>
    <t>Veuillez interdire l'utilisation des insecticides sous pressions dans les rayons</t>
  </si>
  <si>
    <t>Le sol était crevassé et difficile à nettoyer.</t>
  </si>
  <si>
    <t>Acquisition de nouveaux casiers.</t>
  </si>
  <si>
    <t>M Dhia Mechlaoui</t>
  </si>
  <si>
    <t>Le directeur magasin et les chef rayons</t>
  </si>
  <si>
    <t>Accorder plus d'attention lors de l'enregistrement des données dans les fiches de traçabilité.</t>
  </si>
  <si>
    <t>Aspect visuel insatisfaisant.</t>
  </si>
  <si>
    <t>Entreposage du matériel dans le poste lave-mains.</t>
  </si>
  <si>
    <t>Renforcer le contrôle et le tri des produits stockés.</t>
  </si>
  <si>
    <t>La propreté du sol du rayon était insatisfaisante, le nettoyage était effectué tardivement et n'était pas efficace.</t>
  </si>
  <si>
    <t>Utilisation de la poubelle du rayon charcuterie/fromages.</t>
  </si>
  <si>
    <t>Le glaçage de l'étal était manquant, les températures à cœur relevées étaient de:
Espadon: 1,9°C, correct.
Raie: 3,4°C &gt; 2°C.
Daurade: 2,8°C &gt; 2°C.</t>
  </si>
  <si>
    <t>Absence de vérification du thermomètre.</t>
  </si>
  <si>
    <t>Deux barquettes de "calamar en tranches" étaient emballé le 27/06/18, les barquettes n'étaient pas enregistrées, manque de maitrise de traçabilité.
Le test de traçabilité effectué était non-conforme:
Quantité de "calamar en tranches" emballée le 14/07/18 : 8kg.
Quantité traçée: 4,54kg
Vente (Hit-parade): 0,965g
Quantité stockée du même lot: 4kg
Manque de 1,5kg, traçabilité manquante.</t>
  </si>
  <si>
    <t xml:space="preserve">Enregistrer toutes les quantités emballées dans les fiches de traçabilité.
</t>
  </si>
  <si>
    <t xml:space="preserve">La propreté de certaines caisses était insuffisante. </t>
  </si>
  <si>
    <t>Présence de deux barquettes de dattes dont l'emballage était souillé, renforcer le contrôle de la propreté des emballages des produits exposés.</t>
  </si>
  <si>
    <t>La propreté des palettes était insuffisante.
Stockage des dattes dans leurs cartons.</t>
  </si>
  <si>
    <t xml:space="preserve">Présence d’un lot (&gt; 3 pièces) de « bouillon saveur poissons » dont la DLC était dépassée depuis le 21/06/2018. </t>
  </si>
  <si>
    <t>Présence de 6 boîtes de « Harissa Berbère » dont les ingrédients étaient effacés, il s’agit d’une non-conformité relative à l’étiquetage.</t>
  </si>
  <si>
    <t>Fournir ces éléments.</t>
  </si>
  <si>
    <t>La plupart des DEIV étaient remplis de cadavres de mouches.</t>
  </si>
  <si>
    <t>Augmenter la fréquence de nettoyage des DEIV.</t>
  </si>
  <si>
    <t xml:space="preserve">Des chats étaient dans et aux alentours du local poubelle </t>
  </si>
  <si>
    <t xml:space="preserve">Eclairage suffisant et protégé </t>
  </si>
  <si>
    <t>Hygrométrie= 53%, correct.</t>
  </si>
  <si>
    <t>L’entrée de la chambre froide était crevassée</t>
  </si>
  <si>
    <t>8 °C.</t>
  </si>
  <si>
    <t>Les meubles d’exposition manquaient de protection.
La vitre du meuble froid était brisée, manque d’étanchéité</t>
  </si>
  <si>
    <t xml:space="preserve">Mettre en place un système pour assurer la protection des produits exposés.
Réparer la vitre.
</t>
  </si>
  <si>
    <t>Meuble d'exposition froid:
Température affichée: 7°C
Température mesurée: 11,5°C&gt; 10°C</t>
  </si>
  <si>
    <t>Revoir le meuble et réparer l'afficheur</t>
  </si>
  <si>
    <t>Température à cœur mesurée (english pie) était à 30°C, (voir photo).</t>
  </si>
  <si>
    <t>Un afficheur était non fonctionnel
Température mesurée: 2,5°C.</t>
  </si>
  <si>
    <t>Un afficheur était non fonctionnel
Température mesurée: 1,5°C.</t>
  </si>
  <si>
    <t>La planche de découpe était usée.</t>
  </si>
  <si>
    <t>Exposition des abats sans égouttoirs.</t>
  </si>
  <si>
    <t xml:space="preserve">Le regard était non protégé, il s’agit d’un source de nuisibles.  </t>
  </si>
  <si>
    <t>La pédale de la poubelle au niveau de la salle de pause était défaillante.</t>
  </si>
  <si>
    <t>Une caisse de produits surgelés était à moitié au sol, stocker les caisses dans les étagères.</t>
  </si>
  <si>
    <t>Une seule poubelle était utilisée par les opérateurs des rayons boucherie et charcuterie/fromages, fournir une poubelle pour chaque rayon afin d'éviter le risque des contaminations croisées.</t>
  </si>
  <si>
    <t>Présence de signes d'une rupture de la chaine du froid, condensation d'eau sur toutes les produits stockés ( meules de fromage, boudins de charcuterie).</t>
  </si>
  <si>
    <t>Minimiser l'attente prolongée lors de la réception et stockage des produits.</t>
  </si>
  <si>
    <t>Renforcer le contrôle des dates limites des produits exposés.</t>
  </si>
  <si>
    <t>Présence de signes de décongélation partielle pour certains produits surgelés ( filet de poisson blanc).</t>
  </si>
  <si>
    <t>Les sols étaient crevassés à plusieurs niveaux.</t>
  </si>
  <si>
    <t>La température à cœur des produits exposés ne doit pas dépasser 10°C, nécessité d'une intervention urgente du service technique du meuble froid.</t>
  </si>
  <si>
    <t>Présence excessive de mouches dans le magasin, on note une inefficacité des tues mouches.</t>
  </si>
  <si>
    <t>Un sachet de pain « Délice libanais » était sans DF et DLC.</t>
  </si>
  <si>
    <t>Non-conformité entre le nombre de pièces tracées (gâteau soirée) et le nombre de pièces présent:
Pièces tracées: 12 pièces
Pièces dans la CF (-) : 14 pièces en totale.</t>
  </si>
  <si>
    <r>
      <t xml:space="preserve">Le test des poids des pains était comme suit:
Quatre baguettes (200g) vérifiées dont le poids de trois baguettes était non conforme: 
Bag1: </t>
    </r>
    <r>
      <rPr>
        <b/>
        <sz val="11"/>
        <rFont val="Comic Sans MS"/>
        <family val="4"/>
      </rPr>
      <t>174g</t>
    </r>
    <r>
      <rPr>
        <sz val="11"/>
        <rFont val="Comic Sans MS"/>
        <family val="4"/>
      </rPr>
      <t xml:space="preserve">
Bag2: </t>
    </r>
    <r>
      <rPr>
        <b/>
        <sz val="11"/>
        <rFont val="Comic Sans MS"/>
        <family val="4"/>
      </rPr>
      <t>182g</t>
    </r>
    <r>
      <rPr>
        <sz val="11"/>
        <rFont val="Comic Sans MS"/>
        <family val="4"/>
      </rPr>
      <t xml:space="preserve">
Bag3: </t>
    </r>
    <r>
      <rPr>
        <b/>
        <sz val="11"/>
        <rFont val="Comic Sans MS"/>
        <family val="4"/>
      </rPr>
      <t>184g</t>
    </r>
    <r>
      <rPr>
        <sz val="11"/>
        <rFont val="Comic Sans MS"/>
        <family val="4"/>
      </rPr>
      <t xml:space="preserve">
Bag4: </t>
    </r>
    <r>
      <rPr>
        <b/>
        <sz val="11"/>
        <rFont val="Comic Sans MS"/>
        <family val="4"/>
      </rPr>
      <t>226g</t>
    </r>
  </si>
  <si>
    <t>Aviser le fournisseur (SOPRAL) sur cet écart.</t>
  </si>
  <si>
    <t>Le meuble d'exposition froid manquait de propreté au niveau des jointures de la vitre ( présence de souillures à cause du frottement de la vitre lors de son ouverture + fermeture), augmenter la fréquence de nettoyage à ce niveau.</t>
  </si>
  <si>
    <t xml:space="preserve">Présence d’un demi meule de fromage « raclette » moisi
</t>
  </si>
  <si>
    <t>Trad, les quantités de la veille ne sont pas enregistrées le mremier jour de mise en rayon. Cela fausse toute la traçabilité</t>
  </si>
  <si>
    <t>Respecter le remplissage des cases.</t>
  </si>
  <si>
    <t>Exposition des crevettes dans un récipient en verre, Le risque de bris de verre est accru. Pratique dangereuse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</si>
</sst>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2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Fill="1" applyBorder="1" applyAlignment="1" applyProtection="1">
      <alignment vertical="center" wrapText="1"/>
      <protection hidden="1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05464928"/>
        <c:axId val="-405466560"/>
      </c:barChart>
      <c:catAx>
        <c:axId val="-40546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05466560"/>
        <c:crosses val="autoZero"/>
        <c:auto val="1"/>
        <c:lblAlgn val="ctr"/>
        <c:lblOffset val="100"/>
        <c:noMultiLvlLbl val="0"/>
      </c:catAx>
      <c:valAx>
        <c:axId val="-405466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054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001472"/>
        <c:axId val="-239007456"/>
      </c:barChart>
      <c:catAx>
        <c:axId val="-23900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007456"/>
        <c:crosses val="autoZero"/>
        <c:auto val="1"/>
        <c:lblAlgn val="ctr"/>
        <c:lblOffset val="100"/>
        <c:noMultiLvlLbl val="0"/>
      </c:catAx>
      <c:valAx>
        <c:axId val="-23900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00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0.8125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002560"/>
        <c:axId val="-239005824"/>
      </c:barChart>
      <c:catAx>
        <c:axId val="-23900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005824"/>
        <c:crosses val="autoZero"/>
        <c:auto val="1"/>
        <c:lblAlgn val="ctr"/>
        <c:lblOffset val="100"/>
        <c:noMultiLvlLbl val="0"/>
      </c:catAx>
      <c:valAx>
        <c:axId val="-2390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00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004736"/>
        <c:axId val="-239002016"/>
      </c:barChart>
      <c:catAx>
        <c:axId val="-2390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002016"/>
        <c:crosses val="autoZero"/>
        <c:auto val="1"/>
        <c:lblAlgn val="ctr"/>
        <c:lblOffset val="100"/>
        <c:noMultiLvlLbl val="0"/>
      </c:catAx>
      <c:valAx>
        <c:axId val="-23900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0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008000"/>
        <c:axId val="-239010720"/>
      </c:barChart>
      <c:catAx>
        <c:axId val="-23900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010720"/>
        <c:crosses val="autoZero"/>
        <c:auto val="1"/>
        <c:lblAlgn val="ctr"/>
        <c:lblOffset val="100"/>
        <c:noMultiLvlLbl val="0"/>
      </c:catAx>
      <c:valAx>
        <c:axId val="-23901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00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004192"/>
        <c:axId val="-239010176"/>
      </c:barChart>
      <c:catAx>
        <c:axId val="-23900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010176"/>
        <c:crosses val="autoZero"/>
        <c:auto val="1"/>
        <c:lblAlgn val="ctr"/>
        <c:lblOffset val="100"/>
        <c:noMultiLvlLbl val="0"/>
      </c:catAx>
      <c:valAx>
        <c:axId val="-23901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00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0.95945945945945943</c:v>
                </c:pt>
                <c:pt idx="1">
                  <c:v>0.89912280701754388</c:v>
                </c:pt>
                <c:pt idx="2">
                  <c:v>0.87179487179487181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013440"/>
        <c:axId val="-239012896"/>
      </c:barChart>
      <c:catAx>
        <c:axId val="-239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012896"/>
        <c:crosses val="autoZero"/>
        <c:auto val="1"/>
        <c:lblAlgn val="ctr"/>
        <c:lblOffset val="100"/>
        <c:noMultiLvlLbl val="0"/>
      </c:catAx>
      <c:valAx>
        <c:axId val="-23901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0.97157190635451507</c:v>
                </c:pt>
                <c:pt idx="1">
                  <c:v>0.93023255813953487</c:v>
                </c:pt>
                <c:pt idx="2">
                  <c:v>0.86612903225806448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8281008"/>
        <c:axId val="-238282096"/>
      </c:barChart>
      <c:catAx>
        <c:axId val="-23828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8282096"/>
        <c:crosses val="autoZero"/>
        <c:auto val="1"/>
        <c:lblAlgn val="ctr"/>
        <c:lblOffset val="100"/>
        <c:noMultiLvlLbl val="0"/>
      </c:catAx>
      <c:valAx>
        <c:axId val="-23828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828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6530695615240892"/>
          <c:y val="0.1954676170127857"/>
          <c:w val="0.82472863326993773"/>
          <c:h val="0.7288076561532934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0.9655156829069873</c:v>
                </c:pt>
                <c:pt idx="1">
                  <c:v>0.91467768257853943</c:v>
                </c:pt>
                <c:pt idx="2">
                  <c:v>0.8689619520264682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238284272"/>
        <c:axId val="-238280464"/>
        <c:extLst xmlns:c16r2="http://schemas.microsoft.com/office/drawing/2015/06/chart"/>
      </c:barChart>
      <c:catAx>
        <c:axId val="-2382842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8280464"/>
        <c:crosses val="autoZero"/>
        <c:auto val="1"/>
        <c:lblAlgn val="ctr"/>
        <c:lblOffset val="100"/>
        <c:noMultiLvlLbl val="0"/>
      </c:catAx>
      <c:valAx>
        <c:axId val="-2382804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828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0.91964285714285721</c:v>
                </c:pt>
                <c:pt idx="1">
                  <c:v>0.78151260504201681</c:v>
                </c:pt>
                <c:pt idx="2">
                  <c:v>0.74285714285714288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238284816"/>
        <c:axId val="-238279376"/>
        <c:extLst xmlns:c16r2="http://schemas.microsoft.com/office/drawing/2015/06/chart"/>
      </c:barChart>
      <c:catAx>
        <c:axId val="-23828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8279376"/>
        <c:crosses val="autoZero"/>
        <c:auto val="1"/>
        <c:lblAlgn val="ctr"/>
        <c:lblOffset val="100"/>
        <c:noMultiLvlLbl val="0"/>
      </c:catAx>
      <c:valAx>
        <c:axId val="-23827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828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0.859375</c:v>
                </c:pt>
                <c:pt idx="1">
                  <c:v>0.84375</c:v>
                </c:pt>
                <c:pt idx="2">
                  <c:v>0.796875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894272"/>
        <c:axId val="-239901344"/>
      </c:barChart>
      <c:catAx>
        <c:axId val="-23989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901344"/>
        <c:crosses val="autoZero"/>
        <c:auto val="1"/>
        <c:lblAlgn val="ctr"/>
        <c:lblOffset val="100"/>
        <c:noMultiLvlLbl val="0"/>
      </c:catAx>
      <c:valAx>
        <c:axId val="-23990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89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0.984375</c:v>
                </c:pt>
                <c:pt idx="2">
                  <c:v>0.95714285714285718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893728"/>
        <c:axId val="-239901888"/>
      </c:barChart>
      <c:catAx>
        <c:axId val="-23989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901888"/>
        <c:crosses val="autoZero"/>
        <c:auto val="1"/>
        <c:lblAlgn val="ctr"/>
        <c:lblOffset val="100"/>
        <c:noMultiLvlLbl val="0"/>
      </c:catAx>
      <c:valAx>
        <c:axId val="-239901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89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0.734375</c:v>
                </c:pt>
                <c:pt idx="2">
                  <c:v>0.71875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891008"/>
        <c:axId val="-239894816"/>
      </c:barChart>
      <c:catAx>
        <c:axId val="-23989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894816"/>
        <c:crosses val="autoZero"/>
        <c:auto val="1"/>
        <c:lblAlgn val="ctr"/>
        <c:lblOffset val="100"/>
        <c:noMultiLvlLbl val="0"/>
      </c:catAx>
      <c:valAx>
        <c:axId val="-23989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89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0.98717948717948723</c:v>
                </c:pt>
                <c:pt idx="2">
                  <c:v>0.8571428571428571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905696"/>
        <c:axId val="-239891552"/>
      </c:barChart>
      <c:catAx>
        <c:axId val="-23990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891552"/>
        <c:crosses val="autoZero"/>
        <c:auto val="1"/>
        <c:lblAlgn val="ctr"/>
        <c:lblOffset val="100"/>
        <c:noMultiLvlLbl val="0"/>
      </c:catAx>
      <c:valAx>
        <c:axId val="-23989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90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</c:v>
                </c:pt>
                <c:pt idx="2">
                  <c:v>0.81944444444444442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903520"/>
        <c:axId val="-239893184"/>
      </c:barChart>
      <c:catAx>
        <c:axId val="-23990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893184"/>
        <c:crosses val="autoZero"/>
        <c:auto val="1"/>
        <c:lblAlgn val="ctr"/>
        <c:lblOffset val="100"/>
        <c:noMultiLvlLbl val="0"/>
      </c:catAx>
      <c:valAx>
        <c:axId val="-23989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90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0.93478260869565222</c:v>
                </c:pt>
                <c:pt idx="2">
                  <c:v>0.9375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898624"/>
        <c:axId val="-239898080"/>
      </c:barChart>
      <c:catAx>
        <c:axId val="-23989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898080"/>
        <c:crosses val="autoZero"/>
        <c:auto val="1"/>
        <c:lblAlgn val="ctr"/>
        <c:lblOffset val="100"/>
        <c:noMultiLvlLbl val="0"/>
      </c:catAx>
      <c:valAx>
        <c:axId val="-23989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89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1</c:v>
                </c:pt>
                <c:pt idx="2">
                  <c:v>0.58333333333333337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892096"/>
        <c:axId val="-239896992"/>
      </c:barChart>
      <c:catAx>
        <c:axId val="-23989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896992"/>
        <c:crosses val="autoZero"/>
        <c:auto val="1"/>
        <c:lblAlgn val="ctr"/>
        <c:lblOffset val="100"/>
        <c:noMultiLvlLbl val="0"/>
      </c:catAx>
      <c:valAx>
        <c:axId val="-23989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89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0.98275862068965514</c:v>
                </c:pt>
                <c:pt idx="2">
                  <c:v>0.98275862068965514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39015616"/>
        <c:axId val="-239003648"/>
      </c:barChart>
      <c:catAx>
        <c:axId val="-23901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39003648"/>
        <c:crosses val="autoZero"/>
        <c:auto val="1"/>
        <c:lblAlgn val="ctr"/>
        <c:lblOffset val="100"/>
        <c:noMultiLvlLbl val="0"/>
      </c:catAx>
      <c:valAx>
        <c:axId val="-23900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3901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7" zoomScaleSheetLayoutView="100" workbookViewId="0">
      <selection activeCell="K25" sqref="K25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0" t="s">
        <v>324</v>
      </c>
      <c r="B18" s="300"/>
      <c r="C18" s="300"/>
      <c r="D18" s="301" t="s">
        <v>408</v>
      </c>
      <c r="E18" s="301"/>
      <c r="F18" s="301"/>
      <c r="G18" s="301"/>
      <c r="H18" s="301"/>
      <c r="I18" s="301"/>
      <c r="J18" s="301"/>
      <c r="K18" s="301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2" t="s">
        <v>325</v>
      </c>
      <c r="B21" s="302"/>
      <c r="C21" s="302"/>
      <c r="D21" s="302"/>
      <c r="E21" s="302"/>
      <c r="F21" s="302"/>
      <c r="G21" s="302"/>
      <c r="H21" s="302"/>
      <c r="I21" s="302"/>
      <c r="J21" s="302"/>
      <c r="K21" s="302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3" t="s">
        <v>327</v>
      </c>
      <c r="C23" s="303"/>
      <c r="D23" s="78"/>
      <c r="E23" s="78"/>
      <c r="F23" s="78"/>
      <c r="G23" s="78"/>
      <c r="H23" s="78"/>
      <c r="I23" s="78"/>
      <c r="J23" s="77" t="str">
        <f>D18</f>
        <v>Grombalia</v>
      </c>
    </row>
    <row r="24" spans="1:11" ht="33" customHeight="1" x14ac:dyDescent="0.25">
      <c r="A24" s="86" t="s">
        <v>328</v>
      </c>
      <c r="B24" s="304">
        <f>AVERAGE('A1 Exploitation'!D549,'A1 Technique'!D199)</f>
        <v>0.9655156829069873</v>
      </c>
      <c r="C24" s="304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4">
        <f>AVERAGE('A2 Exploitation'!D549,'A2 Technique'!D199)</f>
        <v>0.91467768257853943</v>
      </c>
      <c r="C25" s="304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4">
        <f>AVERAGE('A3 Exploitation'!D549,'A3 Technique'!D199)</f>
        <v>0.8689619520264682</v>
      </c>
      <c r="C26" s="304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4">
        <f>AVERAGE('A4 Exploitation'!D549,'A4 Technique'!D199)</f>
        <v>0</v>
      </c>
      <c r="C27" s="304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4">
        <f>AVERAGE('A5 Exploitation'!D549,'A5 Technique'!D199)</f>
        <v>0</v>
      </c>
      <c r="C28" s="304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4">
        <f>AVERAGE('A6 Exploitation'!D549,'A6 Technique'!D199)</f>
        <v>0</v>
      </c>
      <c r="C29" s="304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3" t="s">
        <v>334</v>
      </c>
      <c r="C33" s="303"/>
      <c r="D33" s="78"/>
      <c r="E33" s="78"/>
      <c r="F33" s="78"/>
      <c r="G33" s="78"/>
      <c r="H33" s="78"/>
      <c r="I33" s="78"/>
      <c r="J33" s="77" t="str">
        <f>D18</f>
        <v>Grombalia</v>
      </c>
    </row>
    <row r="34" spans="1:10" ht="33" customHeight="1" x14ac:dyDescent="0.25">
      <c r="A34" s="86" t="s">
        <v>328</v>
      </c>
      <c r="B34" s="304">
        <f>'A1 Exploitation'!D549</f>
        <v>0.97157190635451507</v>
      </c>
      <c r="C34" s="304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4">
        <f>'A2 Exploitation'!D549</f>
        <v>0.93023255813953487</v>
      </c>
      <c r="C35" s="304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4">
        <f>'A3 Exploitation'!D549</f>
        <v>0.86612903225806448</v>
      </c>
      <c r="C36" s="304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4">
        <f>'A4 Exploitation'!D549</f>
        <v>0</v>
      </c>
      <c r="C37" s="304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4">
        <f>'A5 Exploitation'!D549</f>
        <v>0</v>
      </c>
      <c r="C38" s="304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4">
        <f>'A6 Exploitation'!D549</f>
        <v>0</v>
      </c>
      <c r="C39" s="304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5" t="s">
        <v>335</v>
      </c>
      <c r="C42" s="305"/>
      <c r="D42" s="78"/>
      <c r="E42" s="78"/>
      <c r="F42" s="78"/>
      <c r="G42" s="78"/>
      <c r="H42" s="78"/>
      <c r="I42" s="78"/>
      <c r="J42" s="77" t="str">
        <f>D18</f>
        <v>Grombalia</v>
      </c>
    </row>
    <row r="43" spans="1:10" ht="33" customHeight="1" x14ac:dyDescent="0.25">
      <c r="A43" s="86" t="s">
        <v>328</v>
      </c>
      <c r="B43" s="304">
        <f>AVERAGE('A1 Exploitation'!D547, 'A1 Technique'!D197)</f>
        <v>0.91964285714285721</v>
      </c>
      <c r="C43" s="304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4">
        <f>AVERAGE('A2 Exploitation'!D547, 'A2 Technique'!D197)</f>
        <v>0.78151260504201681</v>
      </c>
      <c r="C44" s="304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4">
        <f>AVERAGE('A3 Exploitation'!D547, 'A3 Technique'!D197)</f>
        <v>0.74285714285714288</v>
      </c>
      <c r="C45" s="304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4" t="e">
        <f>AVERAGE('A4 Exploitation'!D547, 'A4 Technique'!D197)</f>
        <v>#DIV/0!</v>
      </c>
      <c r="C46" s="304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4" t="e">
        <f>AVERAGE('A5 Exploitation'!D547, 'A5 Technique'!D197)</f>
        <v>#DIV/0!</v>
      </c>
      <c r="C47" s="304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4" t="e">
        <f>AVERAGE('A6 Exploitation'!D547, 'A6 Technique'!D197)</f>
        <v>#DIV/0!</v>
      </c>
      <c r="C48" s="304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3" t="s">
        <v>336</v>
      </c>
      <c r="C51" s="303"/>
      <c r="D51" s="78"/>
      <c r="E51" s="78"/>
      <c r="F51" s="78"/>
      <c r="G51" s="78"/>
      <c r="H51" s="78"/>
      <c r="I51" s="78"/>
      <c r="J51" s="77" t="str">
        <f>D18</f>
        <v>Grombalia</v>
      </c>
    </row>
    <row r="52" spans="1:10" ht="33" customHeight="1" x14ac:dyDescent="0.25">
      <c r="A52" s="86" t="s">
        <v>328</v>
      </c>
      <c r="B52" s="306">
        <f>'A1 Exploitation'!D46</f>
        <v>1</v>
      </c>
      <c r="C52" s="306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6">
        <f>'A2 Exploitation'!D46</f>
        <v>1</v>
      </c>
      <c r="C53" s="306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6">
        <f>'A3 Exploitation'!D46</f>
        <v>1</v>
      </c>
      <c r="C54" s="306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6">
        <f>'A4 Exploitation'!D46</f>
        <v>0</v>
      </c>
      <c r="C55" s="306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6">
        <f>'A5 Exploitation'!D46</f>
        <v>0</v>
      </c>
      <c r="C56" s="306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6">
        <f>'A6 Exploitation'!D46</f>
        <v>0</v>
      </c>
      <c r="C57" s="306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3" t="s">
        <v>337</v>
      </c>
      <c r="C60" s="303"/>
      <c r="D60" s="78"/>
      <c r="E60" s="78"/>
      <c r="F60" s="78"/>
      <c r="G60" s="78"/>
      <c r="H60" s="78"/>
      <c r="I60" s="78"/>
      <c r="J60" s="77" t="str">
        <f>D18</f>
        <v>Grombalia</v>
      </c>
    </row>
    <row r="61" spans="1:10" ht="33" customHeight="1" x14ac:dyDescent="0.25">
      <c r="A61" s="86" t="s">
        <v>328</v>
      </c>
      <c r="B61" s="304">
        <f>'A1 Exploitation'!D103</f>
        <v>0.859375</v>
      </c>
      <c r="C61" s="304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4">
        <f>'A2 Exploitation'!D103</f>
        <v>0.84375</v>
      </c>
      <c r="C62" s="304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4">
        <f>'A3 Exploitation'!D103</f>
        <v>0.796875</v>
      </c>
      <c r="C63" s="304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4">
        <f>'A4 Exploitation'!D103</f>
        <v>0</v>
      </c>
      <c r="C64" s="304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4">
        <f>'A5 Exploitation'!D103</f>
        <v>0</v>
      </c>
      <c r="C65" s="304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4">
        <f>'A6 Exploitation'!D103</f>
        <v>0</v>
      </c>
      <c r="C66" s="304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3" t="s">
        <v>338</v>
      </c>
      <c r="C69" s="303"/>
      <c r="D69" s="78"/>
      <c r="E69" s="78"/>
      <c r="F69" s="78"/>
      <c r="G69" s="78"/>
      <c r="H69" s="78"/>
      <c r="I69" s="78"/>
      <c r="J69" s="77" t="str">
        <f>D18</f>
        <v>Grombalia</v>
      </c>
    </row>
    <row r="70" spans="1:10" ht="33" customHeight="1" x14ac:dyDescent="0.25">
      <c r="A70" s="86" t="s">
        <v>328</v>
      </c>
      <c r="B70" s="304">
        <f>'A1 Exploitation'!D158</f>
        <v>0.9838709677419355</v>
      </c>
      <c r="C70" s="304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4">
        <f>'A2 Exploitation'!D158</f>
        <v>0.984375</v>
      </c>
      <c r="C71" s="304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4">
        <f>'A3 Exploitation'!D158</f>
        <v>0.95714285714285718</v>
      </c>
      <c r="C72" s="304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4">
        <f>'A4 Exploitation'!D158</f>
        <v>0</v>
      </c>
      <c r="C73" s="304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4">
        <f>'A5 Exploitation'!D158</f>
        <v>0</v>
      </c>
      <c r="C74" s="304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4">
        <f>'A6 Exploitation'!D158</f>
        <v>0</v>
      </c>
      <c r="C75" s="304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3" t="s">
        <v>339</v>
      </c>
      <c r="C78" s="303"/>
      <c r="D78" s="78"/>
      <c r="E78" s="78"/>
      <c r="F78" s="78"/>
      <c r="G78" s="78"/>
      <c r="H78" s="78"/>
      <c r="I78" s="78"/>
      <c r="J78" s="77" t="str">
        <f>D18</f>
        <v>Grombalia</v>
      </c>
    </row>
    <row r="79" spans="1:10" ht="33" customHeight="1" x14ac:dyDescent="0.25">
      <c r="A79" s="86" t="s">
        <v>328</v>
      </c>
      <c r="B79" s="304">
        <f>'A1 Exploitation'!D205</f>
        <v>1</v>
      </c>
      <c r="C79" s="304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4">
        <f>'A2 Exploitation'!D205</f>
        <v>0.734375</v>
      </c>
      <c r="C80" s="304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4">
        <f>'A3 Exploitation'!D205</f>
        <v>0.71875</v>
      </c>
      <c r="C81" s="304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4">
        <f>'A4 Exploitation'!D205</f>
        <v>0</v>
      </c>
      <c r="C82" s="304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4">
        <f>'A5 Exploitation'!D205</f>
        <v>0</v>
      </c>
      <c r="C83" s="304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4">
        <f>'A6 Exploitation'!D205</f>
        <v>0</v>
      </c>
      <c r="C84" s="304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3" t="s">
        <v>340</v>
      </c>
      <c r="C87" s="303"/>
      <c r="D87" s="78"/>
      <c r="E87" s="78"/>
      <c r="F87" s="78"/>
      <c r="G87" s="78"/>
      <c r="H87" s="78"/>
      <c r="I87" s="78"/>
      <c r="J87" s="77" t="str">
        <f>D18</f>
        <v>Grombalia</v>
      </c>
    </row>
    <row r="88" spans="1:10" ht="33" customHeight="1" x14ac:dyDescent="0.25">
      <c r="A88" s="86" t="s">
        <v>328</v>
      </c>
      <c r="B88" s="304">
        <f>'A1 Exploitation'!D266</f>
        <v>1</v>
      </c>
      <c r="C88" s="304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4">
        <f>'A2 Exploitation'!D266</f>
        <v>0.98717948717948723</v>
      </c>
      <c r="C89" s="304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4">
        <f>'A3 Exploitation'!D266</f>
        <v>0.8571428571428571</v>
      </c>
      <c r="C90" s="304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4">
        <f>'A4 Exploitation'!D266</f>
        <v>0</v>
      </c>
      <c r="C91" s="304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4">
        <f>'A5 Exploitation'!D266</f>
        <v>0</v>
      </c>
      <c r="C92" s="304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4">
        <f>'A6 Exploitation'!D266</f>
        <v>0</v>
      </c>
      <c r="C93" s="304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3" t="s">
        <v>341</v>
      </c>
      <c r="C96" s="303"/>
      <c r="D96" s="78"/>
      <c r="E96" s="78"/>
      <c r="F96" s="78"/>
      <c r="G96" s="78"/>
      <c r="H96" s="78"/>
      <c r="I96" s="78"/>
      <c r="J96" s="77" t="str">
        <f>D18</f>
        <v>Grombalia</v>
      </c>
    </row>
    <row r="97" spans="1:10" ht="33" customHeight="1" x14ac:dyDescent="0.25">
      <c r="A97" s="86" t="s">
        <v>328</v>
      </c>
      <c r="B97" s="304">
        <f>'A1 Exploitation'!D318</f>
        <v>0.95833333333333337</v>
      </c>
      <c r="C97" s="304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4">
        <f>'A2 Exploitation'!D318</f>
        <v>0.9</v>
      </c>
      <c r="C98" s="304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4">
        <f>'A3 Exploitation'!D318</f>
        <v>0.81944444444444442</v>
      </c>
      <c r="C99" s="304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4">
        <f>'A4 Exploitation'!D318</f>
        <v>0</v>
      </c>
      <c r="C100" s="304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4">
        <f>'A5 Exploitation'!D318</f>
        <v>0</v>
      </c>
      <c r="C101" s="304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4">
        <f>'A6 Exploitation'!D318</f>
        <v>0</v>
      </c>
      <c r="C102" s="304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3" t="s">
        <v>342</v>
      </c>
      <c r="C105" s="303"/>
      <c r="D105" s="78"/>
      <c r="E105" s="78"/>
      <c r="F105" s="78"/>
      <c r="G105" s="78"/>
      <c r="H105" s="78"/>
      <c r="I105" s="78"/>
      <c r="J105" s="77" t="str">
        <f>D18</f>
        <v>Grombalia</v>
      </c>
    </row>
    <row r="106" spans="1:10" ht="33" customHeight="1" x14ac:dyDescent="0.25">
      <c r="A106" s="86" t="s">
        <v>328</v>
      </c>
      <c r="B106" s="304">
        <f>'A1 Exploitation'!D358</f>
        <v>1</v>
      </c>
      <c r="C106" s="304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4">
        <f>'A2 Exploitation'!D358</f>
        <v>0.93478260869565222</v>
      </c>
      <c r="C107" s="304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4">
        <f>'A3 Exploitation'!D358</f>
        <v>0.9375</v>
      </c>
      <c r="C108" s="304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4">
        <f>'A4 Exploitation'!D358</f>
        <v>0</v>
      </c>
      <c r="C109" s="304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4">
        <f>'A5 Exploitation'!D358</f>
        <v>0</v>
      </c>
      <c r="C110" s="304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4">
        <f>'A6 Exploitation'!D358</f>
        <v>0</v>
      </c>
      <c r="C111" s="304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3" t="s">
        <v>343</v>
      </c>
      <c r="C114" s="303"/>
      <c r="D114" s="78"/>
      <c r="E114" s="78"/>
      <c r="F114" s="78"/>
      <c r="G114" s="78"/>
      <c r="H114" s="78"/>
      <c r="I114" s="78"/>
      <c r="J114" s="77" t="str">
        <f>D18</f>
        <v>Grombalia</v>
      </c>
    </row>
    <row r="115" spans="1:10" ht="33" customHeight="1" x14ac:dyDescent="0.25">
      <c r="A115" s="86" t="s">
        <v>328</v>
      </c>
      <c r="B115" s="304">
        <f>'A1 Exploitation'!D391</f>
        <v>0.91176470588235292</v>
      </c>
      <c r="C115" s="304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4">
        <f>'A2 Exploitation'!D391</f>
        <v>1</v>
      </c>
      <c r="C116" s="304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4">
        <f>'A3 Exploitation'!D391</f>
        <v>0.58333333333333337</v>
      </c>
      <c r="C117" s="304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4">
        <f>'A4 Exploitation'!D391</f>
        <v>0</v>
      </c>
      <c r="C118" s="304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4">
        <f>'A5 Exploitation'!D391</f>
        <v>0</v>
      </c>
      <c r="C119" s="304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4">
        <f>'A6 Exploitation'!D391</f>
        <v>0</v>
      </c>
      <c r="C120" s="304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3" t="s">
        <v>344</v>
      </c>
      <c r="C123" s="303"/>
      <c r="D123" s="78"/>
      <c r="E123" s="78"/>
      <c r="F123" s="78"/>
      <c r="G123" s="78"/>
      <c r="H123" s="78"/>
      <c r="I123" s="78"/>
      <c r="J123" s="77" t="str">
        <f>D18</f>
        <v>Grombalia</v>
      </c>
    </row>
    <row r="124" spans="1:10" ht="33" customHeight="1" x14ac:dyDescent="0.25">
      <c r="A124" s="86" t="s">
        <v>328</v>
      </c>
      <c r="B124" s="304">
        <f>'A1 Exploitation'!D444</f>
        <v>1</v>
      </c>
      <c r="C124" s="304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4">
        <f>'A2 Exploitation'!D444</f>
        <v>0.98275862068965514</v>
      </c>
      <c r="C125" s="304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4">
        <f>'A3 Exploitation'!D444</f>
        <v>0.98275862068965514</v>
      </c>
      <c r="C126" s="304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4">
        <f>'A4 Exploitation'!D444</f>
        <v>0</v>
      </c>
      <c r="C127" s="304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4">
        <f>'A5 Exploitation'!D444</f>
        <v>0</v>
      </c>
      <c r="C128" s="304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4">
        <f>'A6 Exploitation'!D444</f>
        <v>0</v>
      </c>
      <c r="C129" s="304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3" t="s">
        <v>345</v>
      </c>
      <c r="C132" s="303"/>
      <c r="D132" s="78"/>
      <c r="E132" s="78"/>
      <c r="F132" s="78"/>
      <c r="G132" s="78"/>
      <c r="H132" s="78"/>
      <c r="I132" s="78"/>
      <c r="J132" s="77" t="str">
        <f>D18</f>
        <v>Grombalia</v>
      </c>
    </row>
    <row r="133" spans="1:10" ht="33" customHeight="1" x14ac:dyDescent="0.25">
      <c r="A133" s="86" t="s">
        <v>328</v>
      </c>
      <c r="B133" s="304">
        <f>'A1 Exploitation'!D481</f>
        <v>1</v>
      </c>
      <c r="C133" s="304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4">
        <f>'A2 Exploitation'!D481</f>
        <v>1</v>
      </c>
      <c r="C134" s="304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4">
        <f>'A3 Exploitation'!D481</f>
        <v>1</v>
      </c>
      <c r="C135" s="304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4">
        <f>'A4 Exploitation'!D481</f>
        <v>0</v>
      </c>
      <c r="C136" s="304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4">
        <f>'A5 Exploitation'!D481</f>
        <v>0</v>
      </c>
      <c r="C137" s="304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4">
        <f>'A6 Exploitation'!D481</f>
        <v>0</v>
      </c>
      <c r="C138" s="304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3" t="s">
        <v>346</v>
      </c>
      <c r="C141" s="303"/>
      <c r="D141" s="78"/>
      <c r="E141" s="78"/>
      <c r="F141" s="78"/>
      <c r="G141" s="78"/>
      <c r="H141" s="78"/>
      <c r="I141" s="78"/>
      <c r="J141" s="77" t="str">
        <f>D18</f>
        <v>Grombalia</v>
      </c>
    </row>
    <row r="142" spans="1:10" ht="33" customHeight="1" x14ac:dyDescent="0.25">
      <c r="A142" s="86" t="s">
        <v>328</v>
      </c>
      <c r="B142" s="304">
        <f>'A1 Exploitation'!D503</f>
        <v>1</v>
      </c>
      <c r="C142" s="304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4">
        <f>'A2 Exploitation'!D503</f>
        <v>0.9375</v>
      </c>
      <c r="C143" s="304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4">
        <f>'A3 Exploitation'!D503</f>
        <v>0.8125</v>
      </c>
      <c r="C144" s="304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4">
        <f>'A4 Exploitation'!D503</f>
        <v>0</v>
      </c>
      <c r="C145" s="304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4">
        <f>'A5 Exploitation'!D503</f>
        <v>0</v>
      </c>
      <c r="C146" s="304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4">
        <f>'A6 Exploitation'!D503</f>
        <v>0</v>
      </c>
      <c r="C147" s="304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3" t="s">
        <v>347</v>
      </c>
      <c r="C150" s="303"/>
      <c r="D150" s="78"/>
      <c r="E150" s="78"/>
      <c r="F150" s="78"/>
      <c r="G150" s="78"/>
      <c r="H150" s="78"/>
      <c r="I150" s="78"/>
      <c r="J150" s="77" t="str">
        <f>D18</f>
        <v>Grombalia</v>
      </c>
    </row>
    <row r="151" spans="1:10" ht="33" customHeight="1" x14ac:dyDescent="0.25">
      <c r="A151" s="86" t="s">
        <v>328</v>
      </c>
      <c r="B151" s="304">
        <f>'A1 Exploitation'!D514</f>
        <v>1</v>
      </c>
      <c r="C151" s="304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4">
        <f>'A2 Exploitation'!D514</f>
        <v>0.875</v>
      </c>
      <c r="C152" s="304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4">
        <f>'A3 Exploitation'!D514</f>
        <v>0.75</v>
      </c>
      <c r="C153" s="304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4">
        <f>'A4 Exploitation'!D514</f>
        <v>0</v>
      </c>
      <c r="C154" s="304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4">
        <f>'A5 Exploitation'!D514</f>
        <v>0</v>
      </c>
      <c r="C155" s="304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4">
        <f>'A6 Exploitation'!D514</f>
        <v>0</v>
      </c>
      <c r="C156" s="304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7"/>
      <c r="C159" s="307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3" t="s">
        <v>348</v>
      </c>
      <c r="C160" s="303"/>
      <c r="D160" s="78"/>
      <c r="E160" s="78"/>
      <c r="F160" s="78"/>
      <c r="G160" s="78"/>
      <c r="H160" s="78"/>
      <c r="I160" s="78"/>
      <c r="J160" s="77" t="str">
        <f>D18</f>
        <v>Grombalia</v>
      </c>
    </row>
    <row r="161" spans="1:10" ht="33" customHeight="1" x14ac:dyDescent="0.25">
      <c r="A161" s="86" t="s">
        <v>328</v>
      </c>
      <c r="B161" s="304">
        <f>'A1 Exploitation'!D534</f>
        <v>0.95</v>
      </c>
      <c r="C161" s="304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4">
        <f>'A2 Exploitation'!D534</f>
        <v>1</v>
      </c>
      <c r="C162" s="304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4">
        <f>'A3 Exploitation'!D534</f>
        <v>1</v>
      </c>
      <c r="C163" s="304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4">
        <f>'A4 Exploitation'!D534</f>
        <v>0</v>
      </c>
      <c r="C164" s="304"/>
    </row>
    <row r="165" spans="1:10" ht="33" customHeight="1" x14ac:dyDescent="0.25">
      <c r="A165" s="85" t="s">
        <v>332</v>
      </c>
      <c r="B165" s="304">
        <f>'A5 Exploitation'!D534</f>
        <v>0</v>
      </c>
      <c r="C165" s="304"/>
    </row>
    <row r="166" spans="1:10" ht="18" x14ac:dyDescent="0.25">
      <c r="A166" s="85" t="s">
        <v>333</v>
      </c>
      <c r="B166" s="304">
        <f>'A6 Exploitation'!D534</f>
        <v>0</v>
      </c>
      <c r="C166" s="304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3" t="s">
        <v>349</v>
      </c>
      <c r="C169" s="303"/>
      <c r="J169" s="77" t="str">
        <f>D18</f>
        <v>Grombalia</v>
      </c>
    </row>
    <row r="170" spans="1:10" ht="33" customHeight="1" x14ac:dyDescent="0.25">
      <c r="A170" s="86" t="s">
        <v>328</v>
      </c>
      <c r="B170" s="304">
        <f>'A1 Exploitation'!D545</f>
        <v>1</v>
      </c>
      <c r="C170" s="304"/>
    </row>
    <row r="171" spans="1:10" ht="33" customHeight="1" x14ac:dyDescent="0.25">
      <c r="A171" s="85" t="s">
        <v>329</v>
      </c>
      <c r="B171" s="304">
        <f>'A2 Exploitation'!D545</f>
        <v>1</v>
      </c>
      <c r="C171" s="304"/>
    </row>
    <row r="172" spans="1:10" ht="33" customHeight="1" x14ac:dyDescent="0.25">
      <c r="A172" s="86" t="s">
        <v>330</v>
      </c>
      <c r="B172" s="304">
        <f>'A3 Exploitation'!D545</f>
        <v>1</v>
      </c>
      <c r="C172" s="304"/>
    </row>
    <row r="173" spans="1:10" ht="33" customHeight="1" x14ac:dyDescent="0.25">
      <c r="A173" s="86" t="s">
        <v>331</v>
      </c>
      <c r="B173" s="304">
        <f>'A4 Exploitation'!D545</f>
        <v>0</v>
      </c>
      <c r="C173" s="304"/>
    </row>
    <row r="174" spans="1:10" ht="33" customHeight="1" x14ac:dyDescent="0.25">
      <c r="A174" s="85" t="s">
        <v>332</v>
      </c>
      <c r="B174" s="304">
        <f>'A5 Exploitation'!D545</f>
        <v>0</v>
      </c>
      <c r="C174" s="304"/>
    </row>
    <row r="175" spans="1:10" ht="18" x14ac:dyDescent="0.25">
      <c r="A175" s="85" t="s">
        <v>333</v>
      </c>
      <c r="B175" s="304">
        <f>'A6 Exploitation'!D545</f>
        <v>0</v>
      </c>
      <c r="C175" s="304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3" t="s">
        <v>350</v>
      </c>
      <c r="C178" s="303"/>
      <c r="J178" s="77" t="str">
        <f>D18</f>
        <v>Grombalia</v>
      </c>
    </row>
    <row r="179" spans="1:10" ht="33" customHeight="1" x14ac:dyDescent="0.25">
      <c r="A179" s="86" t="s">
        <v>328</v>
      </c>
      <c r="B179" s="304">
        <f>'A1 Technique'!D199</f>
        <v>0.95945945945945943</v>
      </c>
      <c r="C179" s="304"/>
    </row>
    <row r="180" spans="1:10" ht="33" customHeight="1" x14ac:dyDescent="0.25">
      <c r="A180" s="85" t="s">
        <v>329</v>
      </c>
      <c r="B180" s="304">
        <f>'A2 Technique'!D199</f>
        <v>0.89912280701754388</v>
      </c>
      <c r="C180" s="304"/>
    </row>
    <row r="181" spans="1:10" ht="33" customHeight="1" x14ac:dyDescent="0.25">
      <c r="A181" s="86" t="s">
        <v>330</v>
      </c>
      <c r="B181" s="304">
        <f>'A3 Technique'!D199</f>
        <v>0.87179487179487181</v>
      </c>
      <c r="C181" s="304"/>
    </row>
    <row r="182" spans="1:10" ht="33" customHeight="1" x14ac:dyDescent="0.25">
      <c r="A182" s="86" t="s">
        <v>331</v>
      </c>
      <c r="B182" s="304">
        <f>'A4 Technique'!D199</f>
        <v>0</v>
      </c>
      <c r="C182" s="304"/>
    </row>
    <row r="183" spans="1:10" ht="33" customHeight="1" x14ac:dyDescent="0.25">
      <c r="A183" s="85" t="s">
        <v>332</v>
      </c>
      <c r="B183" s="304">
        <f>'A5 Technique'!D199</f>
        <v>0</v>
      </c>
      <c r="C183" s="304"/>
    </row>
    <row r="184" spans="1:10" ht="18" x14ac:dyDescent="0.25">
      <c r="A184" s="85" t="s">
        <v>333</v>
      </c>
      <c r="B184" s="304">
        <f>'A6 Technique'!D199</f>
        <v>0</v>
      </c>
      <c r="C184" s="30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t1jxx2fEDnpA/B4LuMrEOYkCH2C/zh1WZPOSW8RjIKyM+9cqvyzUTUvL8pNBLgelQbis/uN6T/rEi9jENtltuQ==" saltValue="b7ApetVWBZZ5vyQTOvPvsg==" spinCount="100000" sheet="1" objects="1" scenarios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69" zoomScale="60" workbookViewId="0">
      <selection activeCell="D476" sqref="D4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9"/>
      <c r="E1" s="309"/>
      <c r="F1" s="309"/>
      <c r="G1" s="30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0" t="s">
        <v>179</v>
      </c>
      <c r="B7" s="310"/>
      <c r="C7" s="310"/>
      <c r="D7" s="310"/>
      <c r="E7" s="310"/>
      <c r="F7" s="310"/>
      <c r="G7" s="125"/>
    </row>
    <row r="8" spans="1:7" ht="29.25" x14ac:dyDescent="0.45">
      <c r="A8" s="311" t="str">
        <f>'Page de garde'!D18</f>
        <v>Grombalia</v>
      </c>
      <c r="B8" s="311"/>
      <c r="C8" s="311"/>
      <c r="D8" s="311"/>
      <c r="E8" s="311"/>
      <c r="F8" s="311"/>
      <c r="G8" s="125"/>
    </row>
    <row r="9" spans="1:7" ht="24" x14ac:dyDescent="0.45">
      <c r="A9" s="14" t="s">
        <v>42</v>
      </c>
      <c r="B9" s="312"/>
      <c r="C9" s="312"/>
      <c r="D9" s="312"/>
      <c r="E9" s="312"/>
      <c r="F9" s="312"/>
      <c r="G9" s="125"/>
    </row>
    <row r="10" spans="1:7" ht="24" x14ac:dyDescent="0.45">
      <c r="A10" s="15" t="s">
        <v>44</v>
      </c>
      <c r="B10" s="313"/>
      <c r="C10" s="313"/>
      <c r="D10" s="313"/>
      <c r="E10" s="313"/>
      <c r="F10" s="313"/>
      <c r="G10" s="125"/>
    </row>
    <row r="11" spans="1:7" ht="24" x14ac:dyDescent="0.45">
      <c r="A11" s="14" t="s">
        <v>43</v>
      </c>
      <c r="B11" s="308"/>
      <c r="C11" s="308"/>
      <c r="D11" s="308"/>
      <c r="E11" s="308"/>
      <c r="F11" s="308"/>
      <c r="G11" s="125"/>
    </row>
    <row r="12" spans="1:7" ht="24" x14ac:dyDescent="0.45">
      <c r="A12" s="14" t="s">
        <v>239</v>
      </c>
      <c r="B12" s="314">
        <f>D549</f>
        <v>0</v>
      </c>
      <c r="C12" s="314"/>
      <c r="D12" s="314"/>
      <c r="E12" s="314"/>
      <c r="F12" s="314"/>
      <c r="G12" s="125"/>
    </row>
    <row r="13" spans="1:7" ht="22.5" x14ac:dyDescent="0.45">
      <c r="D13" s="315"/>
      <c r="E13" s="315"/>
      <c r="F13" s="315"/>
      <c r="G13" s="31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ht="16.5" customHeight="1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ht="16.5" customHeight="1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ht="16.5" customHeight="1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ht="16.5" customHeight="1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ht="16.5" customHeigh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ht="16.5" customHeight="1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ht="16.5" customHeight="1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ht="16.5" customHeight="1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ht="16.5" customHeight="1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9" t="s">
        <v>379</v>
      </c>
      <c r="B471" s="330"/>
      <c r="C471" s="330"/>
      <c r="D471" s="330"/>
      <c r="E471" s="330"/>
      <c r="F471" s="33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1" t="s">
        <v>367</v>
      </c>
      <c r="B483" s="331"/>
      <c r="C483" s="331"/>
      <c r="D483" s="33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ht="16.5" customHeight="1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ht="16.5" customHeight="1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ht="16.5" customHeight="1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ht="16.5" customHeight="1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8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Y9ag2DWXsFNIPbluyy+oa7JiADskR4fFryX89MpSyc5J7mTeMo7duscKt8W7AR9I+vEwUo+tWJc7yLZbB6kW0Q==" saltValue="bR8s6SCTSNDHaaJ1JJlJ5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9"/>
      <c r="E1" s="309"/>
      <c r="F1" s="309"/>
      <c r="G1" s="30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3" t="s">
        <v>50</v>
      </c>
      <c r="B6" s="333"/>
      <c r="C6" s="333"/>
      <c r="D6" s="333"/>
      <c r="E6" s="333"/>
      <c r="F6" s="333"/>
      <c r="G6" s="125"/>
    </row>
    <row r="7" spans="1:7" s="12" customFormat="1" ht="21.75" customHeight="1" x14ac:dyDescent="0.45">
      <c r="A7" s="311" t="str">
        <f>'A5 Exploitation'!A8:F8</f>
        <v>Grombalia</v>
      </c>
      <c r="B7" s="311"/>
      <c r="C7" s="311"/>
      <c r="D7" s="311"/>
      <c r="E7" s="311"/>
      <c r="F7" s="311"/>
      <c r="G7" s="125"/>
    </row>
    <row r="8" spans="1:7" s="12" customFormat="1" ht="24" x14ac:dyDescent="0.45">
      <c r="A8" s="14" t="s">
        <v>42</v>
      </c>
      <c r="B8" s="334">
        <f>'A5 Exploitation'!B9:F9</f>
        <v>0</v>
      </c>
      <c r="C8" s="334"/>
      <c r="D8" s="334"/>
      <c r="E8" s="334"/>
      <c r="F8" s="334"/>
      <c r="G8" s="125"/>
    </row>
    <row r="9" spans="1:7" s="12" customFormat="1" ht="24" x14ac:dyDescent="0.45">
      <c r="A9" s="15" t="s">
        <v>44</v>
      </c>
      <c r="B9" s="335">
        <f>'A5 Exploitation'!B10:F10</f>
        <v>0</v>
      </c>
      <c r="C9" s="335"/>
      <c r="D9" s="335"/>
      <c r="E9" s="335"/>
      <c r="F9" s="335"/>
      <c r="G9" s="125"/>
    </row>
    <row r="10" spans="1:7" s="12" customFormat="1" ht="24" x14ac:dyDescent="0.45">
      <c r="A10" s="14" t="s">
        <v>43</v>
      </c>
      <c r="B10" s="332">
        <f>'A5 Exploitation'!B11:F11</f>
        <v>0</v>
      </c>
      <c r="C10" s="332"/>
      <c r="D10" s="332"/>
      <c r="E10" s="332"/>
      <c r="F10" s="332"/>
      <c r="G10" s="125"/>
    </row>
    <row r="11" spans="1:7" s="12" customFormat="1" ht="24" x14ac:dyDescent="0.45">
      <c r="A11" s="14" t="s">
        <v>294</v>
      </c>
      <c r="B11" s="336">
        <f>D199</f>
        <v>0</v>
      </c>
      <c r="C11" s="336"/>
      <c r="D11" s="336"/>
      <c r="E11" s="336"/>
      <c r="F11" s="336"/>
      <c r="G11" s="125"/>
    </row>
    <row r="12" spans="1:7" s="12" customFormat="1" ht="22.5" x14ac:dyDescent="0.45">
      <c r="A12" s="11"/>
      <c r="D12" s="315"/>
      <c r="E12" s="315"/>
      <c r="F12" s="315"/>
      <c r="G12" s="315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43"/>
      <c r="C22" s="344"/>
      <c r="D22" s="258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57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57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57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57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57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57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57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57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3"/>
      <c r="C161" s="344"/>
      <c r="D161" s="258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57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57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57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COUNTIF('A4 Technique'!F17:F193,"ok")</f>
        <v>0</v>
      </c>
      <c r="F197" s="29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69" zoomScale="60" workbookViewId="0">
      <selection activeCell="D476" sqref="D4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9"/>
      <c r="E1" s="309"/>
      <c r="F1" s="309"/>
      <c r="G1" s="30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0" t="s">
        <v>179</v>
      </c>
      <c r="B7" s="310"/>
      <c r="C7" s="310"/>
      <c r="D7" s="310"/>
      <c r="E7" s="310"/>
      <c r="F7" s="310"/>
      <c r="G7" s="125"/>
    </row>
    <row r="8" spans="1:7" ht="29.25" x14ac:dyDescent="0.45">
      <c r="A8" s="311" t="str">
        <f>'Page de garde'!D18</f>
        <v>Grombalia</v>
      </c>
      <c r="B8" s="311"/>
      <c r="C8" s="311"/>
      <c r="D8" s="311"/>
      <c r="E8" s="311"/>
      <c r="F8" s="311"/>
      <c r="G8" s="125"/>
    </row>
    <row r="9" spans="1:7" ht="24" x14ac:dyDescent="0.45">
      <c r="A9" s="14" t="s">
        <v>42</v>
      </c>
      <c r="B9" s="312"/>
      <c r="C9" s="312"/>
      <c r="D9" s="312"/>
      <c r="E9" s="312"/>
      <c r="F9" s="312"/>
      <c r="G9" s="125"/>
    </row>
    <row r="10" spans="1:7" ht="24" x14ac:dyDescent="0.45">
      <c r="A10" s="15" t="s">
        <v>44</v>
      </c>
      <c r="B10" s="313"/>
      <c r="C10" s="313"/>
      <c r="D10" s="313"/>
      <c r="E10" s="313"/>
      <c r="F10" s="313"/>
      <c r="G10" s="125"/>
    </row>
    <row r="11" spans="1:7" ht="24" x14ac:dyDescent="0.45">
      <c r="A11" s="14" t="s">
        <v>43</v>
      </c>
      <c r="B11" s="308"/>
      <c r="C11" s="308"/>
      <c r="D11" s="308"/>
      <c r="E11" s="308"/>
      <c r="F11" s="308"/>
      <c r="G11" s="125"/>
    </row>
    <row r="12" spans="1:7" ht="24" x14ac:dyDescent="0.45">
      <c r="A12" s="14" t="s">
        <v>239</v>
      </c>
      <c r="B12" s="314">
        <f>D549</f>
        <v>0</v>
      </c>
      <c r="C12" s="314"/>
      <c r="D12" s="314"/>
      <c r="E12" s="314"/>
      <c r="F12" s="314"/>
      <c r="G12" s="125"/>
    </row>
    <row r="13" spans="1:7" ht="22.5" x14ac:dyDescent="0.45">
      <c r="D13" s="315"/>
      <c r="E13" s="315"/>
      <c r="F13" s="315"/>
      <c r="G13" s="31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ht="16.5" customHeight="1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ht="16.5" customHeight="1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ht="16.5" customHeight="1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ht="16.5" customHeight="1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ht="16.5" customHeigh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ht="16.5" customHeight="1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ht="16.5" customHeight="1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ht="16.5" customHeight="1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ht="16.5" customHeight="1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9" t="s">
        <v>379</v>
      </c>
      <c r="B471" s="330"/>
      <c r="C471" s="330"/>
      <c r="D471" s="330"/>
      <c r="E471" s="330"/>
      <c r="F471" s="33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1" t="s">
        <v>367</v>
      </c>
      <c r="B483" s="331"/>
      <c r="C483" s="331"/>
      <c r="D483" s="33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ht="16.5" customHeight="1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ht="16.5" customHeight="1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ht="16.5" customHeight="1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ht="16.5" customHeight="1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82">
        <f>COUNTIF('A5 Exploitation'!F540:F542,"ok")</f>
        <v>0</v>
      </c>
      <c r="F543" s="28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0wbCN5OZu5+BFisRshCNSap3nHnRKKlI5m6CRYFYtF4svYM/A1a5jTPpH38GrBSfHPmKLG/FZ+y+Dv9YNjVBA==" saltValue="D/vUkYLXT1dmmWSHQY5FF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9"/>
      <c r="E1" s="309"/>
      <c r="F1" s="309"/>
      <c r="G1" s="30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3" t="s">
        <v>50</v>
      </c>
      <c r="B6" s="333"/>
      <c r="C6" s="333"/>
      <c r="D6" s="333"/>
      <c r="E6" s="333"/>
      <c r="F6" s="333"/>
      <c r="G6" s="125"/>
    </row>
    <row r="7" spans="1:7" s="12" customFormat="1" ht="21.75" customHeight="1" x14ac:dyDescent="0.45">
      <c r="A7" s="311" t="str">
        <f>'A6 Exploitation'!A8:F8</f>
        <v>Grombalia</v>
      </c>
      <c r="B7" s="311"/>
      <c r="C7" s="311"/>
      <c r="D7" s="311"/>
      <c r="E7" s="311"/>
      <c r="F7" s="311"/>
      <c r="G7" s="125"/>
    </row>
    <row r="8" spans="1:7" s="12" customFormat="1" ht="24" x14ac:dyDescent="0.45">
      <c r="A8" s="14" t="s">
        <v>42</v>
      </c>
      <c r="B8" s="334">
        <f>'A6 Exploitation'!B9:F9</f>
        <v>0</v>
      </c>
      <c r="C8" s="334"/>
      <c r="D8" s="334"/>
      <c r="E8" s="334"/>
      <c r="F8" s="334"/>
      <c r="G8" s="125"/>
    </row>
    <row r="9" spans="1:7" s="12" customFormat="1" ht="24" x14ac:dyDescent="0.45">
      <c r="A9" s="15" t="s">
        <v>44</v>
      </c>
      <c r="B9" s="335">
        <f>'A6 Exploitation'!B10:F10</f>
        <v>0</v>
      </c>
      <c r="C9" s="335"/>
      <c r="D9" s="335"/>
      <c r="E9" s="335"/>
      <c r="F9" s="335"/>
      <c r="G9" s="125"/>
    </row>
    <row r="10" spans="1:7" s="12" customFormat="1" ht="24" x14ac:dyDescent="0.45">
      <c r="A10" s="14" t="s">
        <v>43</v>
      </c>
      <c r="B10" s="332">
        <f>'A6 Exploitation'!B11:F11</f>
        <v>0</v>
      </c>
      <c r="C10" s="332"/>
      <c r="D10" s="332"/>
      <c r="E10" s="332"/>
      <c r="F10" s="332"/>
      <c r="G10" s="125"/>
    </row>
    <row r="11" spans="1:7" s="12" customFormat="1" ht="24" x14ac:dyDescent="0.45">
      <c r="A11" s="14" t="s">
        <v>294</v>
      </c>
      <c r="B11" s="336">
        <f>D199</f>
        <v>0</v>
      </c>
      <c r="C11" s="336"/>
      <c r="D11" s="336"/>
      <c r="E11" s="336"/>
      <c r="F11" s="336"/>
      <c r="G11" s="125"/>
    </row>
    <row r="12" spans="1:7" s="12" customFormat="1" ht="22.5" x14ac:dyDescent="0.45">
      <c r="A12" s="11"/>
      <c r="D12" s="315"/>
      <c r="E12" s="315"/>
      <c r="F12" s="315"/>
      <c r="G12" s="315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43"/>
      <c r="C22" s="344"/>
      <c r="D22" s="258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57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57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57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57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57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57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57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57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3"/>
      <c r="C161" s="344"/>
      <c r="D161" s="258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57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57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57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COUNTIF('A5 Technique'!F17:F193,"ok")</f>
        <v>0</v>
      </c>
      <c r="F197" s="29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90" zoomScaleSheetLayoutView="90" workbookViewId="0">
      <selection activeCell="F351" sqref="F35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9"/>
      <c r="E1" s="309"/>
      <c r="F1" s="309"/>
      <c r="G1" s="30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0" t="s">
        <v>179</v>
      </c>
      <c r="B7" s="310"/>
      <c r="C7" s="310"/>
      <c r="D7" s="310"/>
      <c r="E7" s="310"/>
      <c r="F7" s="310"/>
      <c r="G7" s="125"/>
    </row>
    <row r="8" spans="1:7" ht="29.25" x14ac:dyDescent="0.45">
      <c r="A8" s="311" t="str">
        <f>'Page de garde'!D18</f>
        <v>Grombalia</v>
      </c>
      <c r="B8" s="311"/>
      <c r="C8" s="311"/>
      <c r="D8" s="311"/>
      <c r="E8" s="311"/>
      <c r="F8" s="311"/>
      <c r="G8" s="125"/>
    </row>
    <row r="9" spans="1:7" ht="24" x14ac:dyDescent="0.45">
      <c r="A9" s="14" t="s">
        <v>42</v>
      </c>
      <c r="B9" s="312" t="s">
        <v>409</v>
      </c>
      <c r="C9" s="312"/>
      <c r="D9" s="312"/>
      <c r="E9" s="312"/>
      <c r="F9" s="312"/>
      <c r="G9" s="125"/>
    </row>
    <row r="10" spans="1:7" ht="24" x14ac:dyDescent="0.45">
      <c r="A10" s="15" t="s">
        <v>44</v>
      </c>
      <c r="B10" s="313" t="s">
        <v>410</v>
      </c>
      <c r="C10" s="313"/>
      <c r="D10" s="313"/>
      <c r="E10" s="313"/>
      <c r="F10" s="313"/>
      <c r="G10" s="125"/>
    </row>
    <row r="11" spans="1:7" ht="24" x14ac:dyDescent="0.45">
      <c r="A11" s="14" t="s">
        <v>43</v>
      </c>
      <c r="B11" s="308">
        <v>43165</v>
      </c>
      <c r="C11" s="308"/>
      <c r="D11" s="308"/>
      <c r="E11" s="308"/>
      <c r="F11" s="308"/>
      <c r="G11" s="125"/>
    </row>
    <row r="12" spans="1:7" ht="24" x14ac:dyDescent="0.45">
      <c r="A12" s="14" t="s">
        <v>239</v>
      </c>
      <c r="B12" s="314">
        <f>D549</f>
        <v>0.97157190635451507</v>
      </c>
      <c r="C12" s="314"/>
      <c r="D12" s="314"/>
      <c r="E12" s="314"/>
      <c r="F12" s="314"/>
      <c r="G12" s="125"/>
    </row>
    <row r="13" spans="1:7" ht="22.5" x14ac:dyDescent="0.45">
      <c r="D13" s="315"/>
      <c r="E13" s="315"/>
      <c r="F13" s="315"/>
      <c r="G13" s="31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43165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 t="s">
        <v>430</v>
      </c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43165</v>
      </c>
      <c r="B49" s="124"/>
      <c r="C49" s="135"/>
      <c r="D49" s="124"/>
    </row>
    <row r="50" spans="1:7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 t="s">
        <v>411</v>
      </c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 t="s">
        <v>411</v>
      </c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48.5" x14ac:dyDescent="0.3">
      <c r="A74" s="209" t="s">
        <v>393</v>
      </c>
      <c r="B74" s="130">
        <v>0</v>
      </c>
      <c r="C74" s="150">
        <f>IF(B74=0, -5, "0")</f>
        <v>-5</v>
      </c>
      <c r="D74" s="295" t="s">
        <v>435</v>
      </c>
      <c r="E74" s="116" t="s">
        <v>412</v>
      </c>
      <c r="F74" s="204" t="s">
        <v>357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21</v>
      </c>
    </row>
    <row r="85" spans="1:7" x14ac:dyDescent="0.3">
      <c r="A85" s="5" t="s">
        <v>35</v>
      </c>
      <c r="B85" s="132"/>
      <c r="C85" s="133"/>
      <c r="D85" s="134">
        <f>D84/(COUNT(B65:C83)*2)</f>
        <v>0.7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0.859375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43165</v>
      </c>
      <c r="B106" s="124"/>
      <c r="C106" s="135"/>
      <c r="D106" s="124"/>
    </row>
    <row r="107" spans="1:7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10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2</v>
      </c>
      <c r="C130" s="131"/>
      <c r="D130" s="138" t="s">
        <v>413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5" t="s">
        <v>414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33.75" customHeight="1" x14ac:dyDescent="0.3">
      <c r="A134" s="212" t="s">
        <v>155</v>
      </c>
      <c r="B134" s="130">
        <v>1</v>
      </c>
      <c r="C134" s="150" t="str">
        <f>IF(B134=0, -5, "0")</f>
        <v>0</v>
      </c>
      <c r="D134" s="116" t="s">
        <v>415</v>
      </c>
      <c r="E134" s="106"/>
      <c r="F134" s="204" t="s">
        <v>356</v>
      </c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0.96875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0.9838709677419355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43165</v>
      </c>
      <c r="B161" s="124"/>
      <c r="C161" s="135"/>
      <c r="D161" s="127"/>
    </row>
    <row r="162" spans="1:7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6" t="s">
        <v>414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 t="s">
        <v>356</v>
      </c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43165</v>
      </c>
      <c r="B208" s="124"/>
      <c r="C208" s="135"/>
      <c r="D208" s="124"/>
    </row>
    <row r="209" spans="1:7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 t="s">
        <v>356</v>
      </c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43165</v>
      </c>
      <c r="B269" s="124"/>
      <c r="C269" s="135"/>
      <c r="D269" s="124"/>
      <c r="F269" s="206"/>
      <c r="G269" s="214"/>
    </row>
    <row r="270" spans="1:7" s="16" customForma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48.75" customHeight="1" x14ac:dyDescent="0.3">
      <c r="A289" s="211" t="s">
        <v>372</v>
      </c>
      <c r="B289" s="130">
        <v>0</v>
      </c>
      <c r="C289" s="131"/>
      <c r="D289" s="214" t="s">
        <v>431</v>
      </c>
      <c r="E289" s="116" t="s">
        <v>432</v>
      </c>
      <c r="F289" s="204" t="s">
        <v>357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414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1</v>
      </c>
      <c r="C313" s="140"/>
      <c r="D313" s="251">
        <v>0.5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0.9375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43165</v>
      </c>
      <c r="B321" s="124"/>
      <c r="C321" s="135"/>
      <c r="D321" s="127"/>
    </row>
    <row r="322" spans="1:7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 t="s">
        <v>32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43165</v>
      </c>
      <c r="B361" s="124"/>
      <c r="C361" s="135"/>
      <c r="D361" s="124"/>
    </row>
    <row r="362" spans="1:7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433</v>
      </c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1</v>
      </c>
      <c r="C372" s="131"/>
      <c r="D372" s="149" t="s">
        <v>416</v>
      </c>
      <c r="E372" s="116"/>
      <c r="F372" s="204" t="s">
        <v>356</v>
      </c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292" t="s">
        <v>101</v>
      </c>
      <c r="B381" s="130">
        <v>1</v>
      </c>
      <c r="C381" s="280" t="str">
        <f>IF(B381=0, -5, "0")</f>
        <v>0</v>
      </c>
      <c r="D381" s="149" t="s">
        <v>434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43165</v>
      </c>
      <c r="B394" s="124"/>
      <c r="C394" s="135"/>
      <c r="D394" s="127"/>
      <c r="G394" s="127"/>
    </row>
    <row r="395" spans="1:7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43165</v>
      </c>
      <c r="B447" s="124"/>
      <c r="C447" s="135"/>
      <c r="D447" s="124"/>
    </row>
    <row r="448" spans="1:7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9" t="s">
        <v>379</v>
      </c>
      <c r="B471" s="330"/>
      <c r="C471" s="330"/>
      <c r="D471" s="330"/>
      <c r="E471" s="330"/>
      <c r="F471" s="33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1" t="s">
        <v>367</v>
      </c>
      <c r="B483" s="331"/>
      <c r="C483" s="331"/>
      <c r="D483" s="331"/>
      <c r="E483" s="185"/>
      <c r="F483" s="201"/>
    </row>
    <row r="484" spans="1:7" x14ac:dyDescent="0.3">
      <c r="A484" s="74">
        <f>B11</f>
        <v>43165</v>
      </c>
      <c r="B484" s="124"/>
      <c r="C484" s="135"/>
      <c r="D484" s="124"/>
    </row>
    <row r="485" spans="1:7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 t="s">
        <v>32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43165</v>
      </c>
      <c r="B506" s="124"/>
      <c r="C506" s="135"/>
      <c r="D506" s="124"/>
    </row>
    <row r="507" spans="1:7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43165</v>
      </c>
      <c r="B517" s="124"/>
      <c r="C517" s="135"/>
      <c r="D517" s="124"/>
    </row>
    <row r="518" spans="1:7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ht="33" x14ac:dyDescent="0.3">
      <c r="A521" s="70" t="s">
        <v>390</v>
      </c>
      <c r="B521" s="130">
        <v>1</v>
      </c>
      <c r="C521" s="130"/>
      <c r="D521" s="95" t="s">
        <v>417</v>
      </c>
      <c r="E521" s="94"/>
      <c r="F521" s="204" t="s">
        <v>356</v>
      </c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19</v>
      </c>
    </row>
    <row r="534" spans="1:7" x14ac:dyDescent="0.3">
      <c r="A534" s="5" t="s">
        <v>35</v>
      </c>
      <c r="B534" s="132"/>
      <c r="C534" s="133"/>
      <c r="D534" s="134">
        <f>D533/(COUNT(B520:C532)*2)</f>
        <v>0.95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43165</v>
      </c>
      <c r="B537" s="124"/>
      <c r="C537" s="135"/>
      <c r="D537" s="124"/>
      <c r="G537" s="127"/>
    </row>
    <row r="538" spans="1:7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0.9642857142857143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0.97157190635451507</v>
      </c>
    </row>
  </sheetData>
  <sheetProtection algorithmName="SHA-512" hashValue="LPfO5R775fl6hXn26hn9lidnnlH3rcQKB6ScEC8jF+MTQ8KK/slNLmHhkxHfkltiJCFAIoUWJK+kYc4eNM5W8A==" saltValue="rktvOW88pSnBJ3uFnL1DC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0" orientation="portrait" r:id="rId1"/>
  <rowBreaks count="4" manualBreakCount="4">
    <brk id="85" max="6" man="1"/>
    <brk id="174" max="6" man="1"/>
    <brk id="267" max="6" man="1"/>
    <brk id="3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49" zoomScaleNormal="90" zoomScaleSheetLayoutView="100" workbookViewId="0">
      <selection activeCell="D3" sqref="D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9"/>
      <c r="E1" s="309"/>
      <c r="F1" s="309"/>
      <c r="G1" s="30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3" t="s">
        <v>50</v>
      </c>
      <c r="B6" s="333"/>
      <c r="C6" s="333"/>
      <c r="D6" s="333"/>
      <c r="E6" s="333"/>
      <c r="F6" s="333"/>
      <c r="G6" s="125"/>
    </row>
    <row r="7" spans="1:7" s="12" customFormat="1" ht="21.75" customHeight="1" x14ac:dyDescent="0.45">
      <c r="A7" s="311" t="str">
        <f>'A1 Exploitation'!A8:F8</f>
        <v>Grombalia</v>
      </c>
      <c r="B7" s="311"/>
      <c r="C7" s="311"/>
      <c r="D7" s="311"/>
      <c r="E7" s="311"/>
      <c r="F7" s="311"/>
      <c r="G7" s="125"/>
    </row>
    <row r="8" spans="1:7" s="12" customFormat="1" ht="24" x14ac:dyDescent="0.45">
      <c r="A8" s="14" t="s">
        <v>42</v>
      </c>
      <c r="B8" s="334" t="str">
        <f>'A1 Exploitation'!B9:F9</f>
        <v>M Dhia Dhia MECHLAOUI</v>
      </c>
      <c r="C8" s="334"/>
      <c r="D8" s="334"/>
      <c r="E8" s="334"/>
      <c r="F8" s="334"/>
      <c r="G8" s="125"/>
    </row>
    <row r="9" spans="1:7" s="12" customFormat="1" ht="24" x14ac:dyDescent="0.45">
      <c r="A9" s="15" t="s">
        <v>44</v>
      </c>
      <c r="B9" s="335" t="str">
        <f>'A1 Exploitation'!B10:F10</f>
        <v>Le directeur magasin et les Chefs rayons</v>
      </c>
      <c r="C9" s="335"/>
      <c r="D9" s="335"/>
      <c r="E9" s="335"/>
      <c r="F9" s="335"/>
      <c r="G9" s="125"/>
    </row>
    <row r="10" spans="1:7" s="12" customFormat="1" ht="24" x14ac:dyDescent="0.45">
      <c r="A10" s="14" t="s">
        <v>43</v>
      </c>
      <c r="B10" s="332">
        <f>'A1 Exploitation'!B11:F11</f>
        <v>43165</v>
      </c>
      <c r="C10" s="332"/>
      <c r="D10" s="332"/>
      <c r="E10" s="332"/>
      <c r="F10" s="332"/>
      <c r="G10" s="125"/>
    </row>
    <row r="11" spans="1:7" s="12" customFormat="1" ht="24" x14ac:dyDescent="0.45">
      <c r="A11" s="14" t="s">
        <v>294</v>
      </c>
      <c r="B11" s="336">
        <f>D199</f>
        <v>0.95945945945945943</v>
      </c>
      <c r="C11" s="336"/>
      <c r="D11" s="336"/>
      <c r="E11" s="336"/>
      <c r="F11" s="336"/>
      <c r="G11" s="125"/>
    </row>
    <row r="12" spans="1:7" s="12" customFormat="1" ht="22.5" x14ac:dyDescent="0.45">
      <c r="A12" s="11"/>
      <c r="D12" s="315"/>
      <c r="E12" s="315"/>
      <c r="F12" s="315"/>
      <c r="G12" s="315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2" t="s">
        <v>36</v>
      </c>
      <c r="B22" s="343"/>
      <c r="C22" s="344"/>
      <c r="D22" s="250">
        <f>SUM(B17:C21)</f>
        <v>10</v>
      </c>
    </row>
    <row r="23" spans="1:7" x14ac:dyDescent="0.3">
      <c r="A23" s="337" t="s">
        <v>295</v>
      </c>
      <c r="B23" s="338"/>
      <c r="C23" s="339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48">
        <f>SUM(B26:C32)</f>
        <v>14</v>
      </c>
    </row>
    <row r="34" spans="1:7" x14ac:dyDescent="0.3">
      <c r="A34" s="337" t="s">
        <v>295</v>
      </c>
      <c r="B34" s="338"/>
      <c r="C34" s="33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8">
        <f>SUM(B37:C41)</f>
        <v>10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8">
        <f>SUM(B46:C51)</f>
        <v>12</v>
      </c>
    </row>
    <row r="53" spans="1:7" x14ac:dyDescent="0.3">
      <c r="A53" s="337" t="s">
        <v>295</v>
      </c>
      <c r="B53" s="338"/>
      <c r="C53" s="339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419</v>
      </c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8">
        <f>SUM(B56:C62)</f>
        <v>12</v>
      </c>
    </row>
    <row r="64" spans="1:7" x14ac:dyDescent="0.3">
      <c r="A64" s="337" t="s">
        <v>295</v>
      </c>
      <c r="B64" s="338"/>
      <c r="C64" s="339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51" x14ac:dyDescent="0.4">
      <c r="A68" s="17" t="s">
        <v>272</v>
      </c>
      <c r="B68" s="100">
        <v>0</v>
      </c>
      <c r="C68" s="101"/>
      <c r="D68" s="95" t="s">
        <v>427</v>
      </c>
      <c r="E68" s="95" t="s">
        <v>428</v>
      </c>
      <c r="F68" s="94" t="s">
        <v>357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420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48">
        <f>SUM(B67:C83)</f>
        <v>22</v>
      </c>
    </row>
    <row r="85" spans="1:7" x14ac:dyDescent="0.3">
      <c r="A85" s="337" t="s">
        <v>295</v>
      </c>
      <c r="B85" s="338"/>
      <c r="C85" s="339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422</v>
      </c>
      <c r="E95" s="95" t="s">
        <v>436</v>
      </c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424</v>
      </c>
      <c r="E99" s="94"/>
      <c r="F99" s="94" t="s">
        <v>357</v>
      </c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425</v>
      </c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 t="s">
        <v>423</v>
      </c>
      <c r="E101" s="94" t="s">
        <v>421</v>
      </c>
      <c r="F101" s="94" t="s">
        <v>357</v>
      </c>
    </row>
    <row r="102" spans="1:7" x14ac:dyDescent="0.3">
      <c r="A102" s="337" t="s">
        <v>36</v>
      </c>
      <c r="B102" s="338"/>
      <c r="C102" s="339"/>
      <c r="D102" s="248">
        <f>SUM(B88:C101)</f>
        <v>23</v>
      </c>
    </row>
    <row r="103" spans="1:7" x14ac:dyDescent="0.3">
      <c r="A103" s="337" t="s">
        <v>295</v>
      </c>
      <c r="B103" s="338"/>
      <c r="C103" s="339"/>
      <c r="D103" s="33">
        <f>D102/(COUNT(B88:C101)*2)</f>
        <v>0.8214285714285714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426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 t="s">
        <v>356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8">
        <f>SUM(B122:C132)</f>
        <v>22</v>
      </c>
    </row>
    <row r="134" spans="1:7" x14ac:dyDescent="0.3">
      <c r="A134" s="337" t="s">
        <v>295</v>
      </c>
      <c r="B134" s="338"/>
      <c r="C134" s="339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66" x14ac:dyDescent="0.3">
      <c r="A140" s="52" t="s">
        <v>278</v>
      </c>
      <c r="B140" s="110">
        <v>0</v>
      </c>
      <c r="C140" s="95"/>
      <c r="D140" s="129" t="s">
        <v>429</v>
      </c>
      <c r="E140" s="95" t="s">
        <v>428</v>
      </c>
      <c r="F140" s="94" t="s">
        <v>357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8">
        <f>SUM(B137:C148)</f>
        <v>22</v>
      </c>
    </row>
    <row r="150" spans="1:7" x14ac:dyDescent="0.3">
      <c r="A150" s="337" t="s">
        <v>295</v>
      </c>
      <c r="B150" s="338"/>
      <c r="C150" s="339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7" t="s">
        <v>36</v>
      </c>
      <c r="B161" s="343"/>
      <c r="C161" s="344"/>
      <c r="D161" s="250">
        <f>SUM(B153:C160)</f>
        <v>16</v>
      </c>
    </row>
    <row r="162" spans="1:7" x14ac:dyDescent="0.3">
      <c r="A162" s="337" t="s">
        <v>295</v>
      </c>
      <c r="B162" s="338"/>
      <c r="C162" s="339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8">
        <f>SUM(B165:C168)</f>
        <v>6</v>
      </c>
    </row>
    <row r="170" spans="1:7" x14ac:dyDescent="0.3">
      <c r="A170" s="337" t="s">
        <v>295</v>
      </c>
      <c r="B170" s="338"/>
      <c r="C170" s="339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8">
        <f>SUM(B173:C176)</f>
        <v>8</v>
      </c>
    </row>
    <row r="178" spans="1:7" x14ac:dyDescent="0.3">
      <c r="A178" s="337" t="s">
        <v>295</v>
      </c>
      <c r="B178" s="338"/>
      <c r="C178" s="339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8">
        <f>SUM(B181:C185)</f>
        <v>10</v>
      </c>
    </row>
    <row r="187" spans="1:7" x14ac:dyDescent="0.3">
      <c r="A187" s="337" t="s">
        <v>295</v>
      </c>
      <c r="B187" s="338"/>
      <c r="C187" s="339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 t="s">
        <v>356</v>
      </c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6</v>
      </c>
    </row>
    <row r="195" spans="1:6" x14ac:dyDescent="0.3">
      <c r="A195" s="337" t="s">
        <v>295</v>
      </c>
      <c r="B195" s="338"/>
      <c r="C195" s="339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0.875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0.95945945945945943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5" max="5" man="1"/>
    <brk id="163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3" zoomScale="70" zoomScaleSheetLayoutView="70" workbookViewId="0">
      <selection activeCell="B520" sqref="B520:B53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9"/>
      <c r="E1" s="309"/>
      <c r="F1" s="309"/>
      <c r="G1" s="309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0" t="s">
        <v>179</v>
      </c>
      <c r="B7" s="310"/>
      <c r="C7" s="310"/>
      <c r="D7" s="310"/>
      <c r="E7" s="310"/>
      <c r="F7" s="310"/>
      <c r="G7" s="125"/>
    </row>
    <row r="8" spans="1:7" ht="29.25" x14ac:dyDescent="0.45">
      <c r="A8" s="311" t="str">
        <f>'Page de garde'!D18</f>
        <v>Grombalia</v>
      </c>
      <c r="B8" s="311"/>
      <c r="C8" s="311"/>
      <c r="D8" s="311"/>
      <c r="E8" s="311"/>
      <c r="F8" s="311"/>
      <c r="G8" s="125"/>
    </row>
    <row r="9" spans="1:7" ht="24" x14ac:dyDescent="0.45">
      <c r="A9" s="14" t="s">
        <v>42</v>
      </c>
      <c r="B9" s="312" t="s">
        <v>465</v>
      </c>
      <c r="C9" s="312"/>
      <c r="D9" s="312"/>
      <c r="E9" s="312"/>
      <c r="F9" s="312"/>
      <c r="G9" s="125"/>
    </row>
    <row r="10" spans="1:7" ht="24" x14ac:dyDescent="0.45">
      <c r="A10" s="15" t="s">
        <v>44</v>
      </c>
      <c r="B10" s="313" t="s">
        <v>472</v>
      </c>
      <c r="C10" s="313"/>
      <c r="D10" s="313"/>
      <c r="E10" s="313"/>
      <c r="F10" s="313"/>
      <c r="G10" s="125"/>
    </row>
    <row r="11" spans="1:7" ht="24" x14ac:dyDescent="0.45">
      <c r="A11" s="14" t="s">
        <v>43</v>
      </c>
      <c r="B11" s="308">
        <v>43243</v>
      </c>
      <c r="C11" s="308"/>
      <c r="D11" s="308"/>
      <c r="E11" s="308"/>
      <c r="F11" s="308"/>
      <c r="G11" s="125"/>
    </row>
    <row r="12" spans="1:7" ht="24" x14ac:dyDescent="0.45">
      <c r="A12" s="14" t="s">
        <v>239</v>
      </c>
      <c r="B12" s="314">
        <f>D549</f>
        <v>0.93023255813953487</v>
      </c>
      <c r="C12" s="314"/>
      <c r="D12" s="314"/>
      <c r="E12" s="314"/>
      <c r="F12" s="314"/>
      <c r="G12" s="125"/>
    </row>
    <row r="13" spans="1:7" ht="22.5" x14ac:dyDescent="0.45">
      <c r="D13" s="315"/>
      <c r="E13" s="315"/>
      <c r="F13" s="315"/>
      <c r="G13" s="31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43243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43243</v>
      </c>
      <c r="B49" s="124"/>
      <c r="C49" s="135"/>
      <c r="D49" s="124"/>
    </row>
    <row r="50" spans="1:7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40.25" customHeight="1" x14ac:dyDescent="0.3">
      <c r="A74" s="209" t="s">
        <v>393</v>
      </c>
      <c r="B74" s="130">
        <v>0</v>
      </c>
      <c r="C74" s="150">
        <f>IF(B74=0, -5, "0")</f>
        <v>-5</v>
      </c>
      <c r="D74" s="95" t="s">
        <v>463</v>
      </c>
      <c r="E74" s="116" t="s">
        <v>464</v>
      </c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1</v>
      </c>
      <c r="C78" s="150"/>
      <c r="D78" s="223" t="s">
        <v>440</v>
      </c>
      <c r="E78" s="67"/>
      <c r="F78" s="204" t="s">
        <v>356</v>
      </c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22</v>
      </c>
    </row>
    <row r="85" spans="1:7" x14ac:dyDescent="0.3">
      <c r="A85" s="5" t="s">
        <v>35</v>
      </c>
      <c r="B85" s="132"/>
      <c r="C85" s="133"/>
      <c r="D85" s="134">
        <f>D84/(COUNT(B65:C83)*2)</f>
        <v>0.6875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 IF(D99=0,"0","NA")))</f>
        <v>0</v>
      </c>
      <c r="C99" s="213"/>
      <c r="D99" s="281">
        <f>IFERROR(E99/F99,"N.A")</f>
        <v>0</v>
      </c>
      <c r="E99" s="282">
        <f>COUNTIF('A1 Exploitation'!F53:F98,"ok")</f>
        <v>0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0.84375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43243</v>
      </c>
      <c r="B106" s="124"/>
      <c r="C106" s="135"/>
      <c r="D106" s="124"/>
    </row>
    <row r="107" spans="1:7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12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x14ac:dyDescent="0.3">
      <c r="A130" s="70" t="s">
        <v>240</v>
      </c>
      <c r="B130" s="130">
        <v>2</v>
      </c>
      <c r="C130" s="131"/>
      <c r="D130" s="138" t="s">
        <v>437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1</v>
      </c>
      <c r="C133" s="130"/>
      <c r="D133" s="235" t="s">
        <v>438</v>
      </c>
      <c r="E133" s="67"/>
      <c r="F133" s="204" t="s">
        <v>356</v>
      </c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0.96875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63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0.984375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43243</v>
      </c>
      <c r="B161" s="124"/>
      <c r="C161" s="135"/>
      <c r="D161" s="127"/>
    </row>
    <row r="162" spans="1:7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49.5" x14ac:dyDescent="0.3">
      <c r="A169" s="7" t="s">
        <v>171</v>
      </c>
      <c r="B169" s="130">
        <v>1</v>
      </c>
      <c r="C169" s="130"/>
      <c r="D169" s="95" t="s">
        <v>454</v>
      </c>
      <c r="E169" s="94"/>
      <c r="F169" s="204" t="s">
        <v>356</v>
      </c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49.5" x14ac:dyDescent="0.3">
      <c r="A185" s="70" t="s">
        <v>136</v>
      </c>
      <c r="B185" s="130">
        <v>1</v>
      </c>
      <c r="C185" s="130"/>
      <c r="D185" s="147" t="s">
        <v>439</v>
      </c>
      <c r="E185" s="95"/>
      <c r="F185" s="204" t="s">
        <v>356</v>
      </c>
    </row>
    <row r="186" spans="1:7" ht="68.25" customHeight="1" x14ac:dyDescent="0.35">
      <c r="A186" s="266" t="s">
        <v>186</v>
      </c>
      <c r="B186" s="130">
        <v>0</v>
      </c>
      <c r="C186" s="136">
        <f>IF(B186=0, -10, "0")</f>
        <v>-10</v>
      </c>
      <c r="D186" s="165" t="s">
        <v>467</v>
      </c>
      <c r="E186" s="95" t="s">
        <v>466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1</v>
      </c>
      <c r="C189" s="130"/>
      <c r="D189" s="116" t="s">
        <v>440</v>
      </c>
      <c r="E189" s="67"/>
      <c r="F189" s="204" t="s">
        <v>356</v>
      </c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0.734375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43243</v>
      </c>
      <c r="B208" s="124"/>
      <c r="C208" s="135"/>
      <c r="D208" s="124"/>
    </row>
    <row r="209" spans="1:7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1</v>
      </c>
      <c r="C239" s="131"/>
      <c r="D239" s="95" t="s">
        <v>438</v>
      </c>
      <c r="E239" s="67"/>
      <c r="F239" s="204" t="s">
        <v>356</v>
      </c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0.96875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1</v>
      </c>
      <c r="F261" s="283">
        <f>COUNTA('A1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0.98717948717948723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43243</v>
      </c>
      <c r="B269" s="124"/>
      <c r="C269" s="135"/>
      <c r="D269" s="124"/>
      <c r="F269" s="206"/>
      <c r="G269" s="214"/>
    </row>
    <row r="270" spans="1:7" s="16" customForma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66" customHeight="1" x14ac:dyDescent="0.3">
      <c r="A289" s="211" t="s">
        <v>372</v>
      </c>
      <c r="B289" s="130">
        <v>0</v>
      </c>
      <c r="C289" s="131"/>
      <c r="D289" s="214" t="s">
        <v>442</v>
      </c>
      <c r="E289" s="116" t="s">
        <v>443</v>
      </c>
      <c r="F289" s="204" t="s">
        <v>357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1</v>
      </c>
      <c r="C293" s="130"/>
      <c r="D293" s="156" t="s">
        <v>452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9.75" customHeight="1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468</v>
      </c>
      <c r="E302" s="106"/>
      <c r="F302" s="204" t="s">
        <v>357</v>
      </c>
      <c r="G302" s="214"/>
    </row>
    <row r="303" spans="1:7" s="16" customFormat="1" ht="18" customHeight="1" x14ac:dyDescent="0.35">
      <c r="A303" s="191" t="s">
        <v>399</v>
      </c>
      <c r="B303" s="130">
        <v>1</v>
      </c>
      <c r="C303" s="131"/>
      <c r="D303" s="165" t="s">
        <v>440</v>
      </c>
      <c r="E303" s="67"/>
      <c r="F303" s="204" t="s">
        <v>356</v>
      </c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57" customHeight="1" x14ac:dyDescent="0.3">
      <c r="A309" s="58" t="s">
        <v>361</v>
      </c>
      <c r="B309" s="130">
        <v>0</v>
      </c>
      <c r="C309" s="213"/>
      <c r="D309" s="165" t="s">
        <v>441</v>
      </c>
      <c r="E309" s="116" t="s">
        <v>473</v>
      </c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0</v>
      </c>
      <c r="C313" s="140"/>
      <c r="D313" s="281">
        <f>IFERROR(E313/F313,"N.A")</f>
        <v>0</v>
      </c>
      <c r="E313" s="282">
        <f>COUNTIF('A1 Exploitation'!F273:F312,"ok")</f>
        <v>0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39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0.84782608695652173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63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43243</v>
      </c>
      <c r="B321" s="124"/>
      <c r="C321" s="135"/>
      <c r="D321" s="127"/>
    </row>
    <row r="322" spans="1:7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 t="s">
        <v>32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6.75" customHeight="1" x14ac:dyDescent="0.3">
      <c r="A340" s="210" t="s">
        <v>318</v>
      </c>
      <c r="B340" s="130">
        <v>1</v>
      </c>
      <c r="C340" s="150" t="str">
        <f>IF(B340=0, -5, "0")</f>
        <v>0</v>
      </c>
      <c r="D340" s="137" t="s">
        <v>469</v>
      </c>
      <c r="E340" s="95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 t="s">
        <v>474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52.5" customHeight="1" x14ac:dyDescent="0.3">
      <c r="A350" s="55" t="s">
        <v>361</v>
      </c>
      <c r="B350" s="130">
        <v>0</v>
      </c>
      <c r="C350" s="227"/>
      <c r="D350" s="297" t="s">
        <v>441</v>
      </c>
      <c r="E350" s="297" t="s">
        <v>475</v>
      </c>
      <c r="F350" s="204" t="s">
        <v>356</v>
      </c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0.93478260869565222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43243</v>
      </c>
      <c r="B361" s="124"/>
      <c r="C361" s="135"/>
      <c r="D361" s="124"/>
    </row>
    <row r="362" spans="1:7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3</v>
      </c>
      <c r="F386" s="283">
        <f>COUNTA('A1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43243</v>
      </c>
      <c r="B394" s="124"/>
      <c r="C394" s="135"/>
      <c r="D394" s="127"/>
      <c r="G394" s="127"/>
    </row>
    <row r="395" spans="1:7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3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49.5" x14ac:dyDescent="0.3">
      <c r="A430" s="8" t="s">
        <v>267</v>
      </c>
      <c r="B430" s="130">
        <v>1</v>
      </c>
      <c r="C430" s="130"/>
      <c r="D430" s="129" t="s">
        <v>444</v>
      </c>
      <c r="E430" s="95"/>
      <c r="F430" s="204" t="s">
        <v>356</v>
      </c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43243</v>
      </c>
      <c r="B447" s="124"/>
      <c r="C447" s="135"/>
      <c r="D447" s="124"/>
    </row>
    <row r="448" spans="1:7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 t="s">
        <v>356</v>
      </c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9" t="s">
        <v>379</v>
      </c>
      <c r="B471" s="330"/>
      <c r="C471" s="330"/>
      <c r="D471" s="330"/>
      <c r="E471" s="330"/>
      <c r="F471" s="33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1" t="s">
        <v>367</v>
      </c>
      <c r="B483" s="331"/>
      <c r="C483" s="331"/>
      <c r="D483" s="331"/>
      <c r="E483" s="185"/>
      <c r="F483" s="201"/>
    </row>
    <row r="484" spans="1:7" x14ac:dyDescent="0.3">
      <c r="A484" s="74">
        <f>B11</f>
        <v>43243</v>
      </c>
      <c r="B484" s="124"/>
      <c r="C484" s="135"/>
      <c r="D484" s="124"/>
    </row>
    <row r="485" spans="1:7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462</v>
      </c>
      <c r="E492" s="106"/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43243</v>
      </c>
      <c r="B506" s="124"/>
      <c r="C506" s="135"/>
      <c r="D506" s="124"/>
    </row>
    <row r="507" spans="1:7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x14ac:dyDescent="0.3">
      <c r="A508" s="316"/>
      <c r="B508" s="41" t="s">
        <v>34</v>
      </c>
      <c r="C508" s="41" t="s">
        <v>33</v>
      </c>
      <c r="D508" s="351"/>
      <c r="E508" s="318"/>
      <c r="F508" s="318"/>
    </row>
    <row r="509" spans="1:7" ht="33" x14ac:dyDescent="0.3">
      <c r="A509" s="6" t="s">
        <v>15</v>
      </c>
      <c r="B509" s="130">
        <v>1</v>
      </c>
      <c r="C509" s="130"/>
      <c r="D509" s="95" t="s">
        <v>476</v>
      </c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43243</v>
      </c>
      <c r="B517" s="124"/>
      <c r="C517" s="135"/>
      <c r="D517" s="124"/>
    </row>
    <row r="518" spans="1:7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x14ac:dyDescent="0.3">
      <c r="A519" s="316"/>
      <c r="B519" s="41" t="s">
        <v>34</v>
      </c>
      <c r="C519" s="41" t="s">
        <v>33</v>
      </c>
      <c r="D519" s="351"/>
      <c r="E519" s="318"/>
      <c r="F519" s="318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COUNTIF('A1 Exploitation'!F520:F531,"ok")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43243</v>
      </c>
      <c r="B537" s="124"/>
      <c r="C537" s="135"/>
      <c r="D537" s="124"/>
      <c r="G537" s="127"/>
    </row>
    <row r="538" spans="1:7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x14ac:dyDescent="0.3">
      <c r="A539" s="316"/>
      <c r="B539" s="41" t="s">
        <v>34</v>
      </c>
      <c r="C539" s="41" t="s">
        <v>33</v>
      </c>
      <c r="D539" s="351"/>
      <c r="E539" s="318"/>
      <c r="F539" s="318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0.8571428571428571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0.93023255813953487</v>
      </c>
    </row>
  </sheetData>
  <sheetProtection algorithmName="SHA-512" hashValue="OpJFrq8dMxy4x/eXnmvEDYIEV1PyxxC83qC6ve56D+Lw3X9lYq2yjxjLCxqMiortX4QJNM4V5ox/uP6bPY0tOA==" saltValue="7eSmPeMPNB8Xrhh6LPtnd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9" orientation="portrait" r:id="rId1"/>
  <rowBreaks count="4" manualBreakCount="4">
    <brk id="85" max="6" man="1"/>
    <brk id="205" max="6" man="1"/>
    <brk id="318" max="6" man="1"/>
    <brk id="44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9" zoomScale="70" zoomScaleNormal="90" zoomScaleSheetLayoutView="70" workbookViewId="0">
      <selection activeCell="E95" sqref="E95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9"/>
      <c r="E1" s="309"/>
      <c r="F1" s="309"/>
      <c r="G1" s="30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3" t="s">
        <v>50</v>
      </c>
      <c r="B6" s="333"/>
      <c r="C6" s="333"/>
      <c r="D6" s="333"/>
      <c r="E6" s="333"/>
      <c r="F6" s="333"/>
      <c r="G6" s="125"/>
    </row>
    <row r="7" spans="1:7" s="12" customFormat="1" ht="21.75" customHeight="1" x14ac:dyDescent="0.45">
      <c r="A7" s="311" t="str">
        <f>'A2 Exploitation'!A8:F8</f>
        <v>Grombalia</v>
      </c>
      <c r="B7" s="311"/>
      <c r="C7" s="311"/>
      <c r="D7" s="311"/>
      <c r="E7" s="311"/>
      <c r="F7" s="311"/>
      <c r="G7" s="125"/>
    </row>
    <row r="8" spans="1:7" s="12" customFormat="1" ht="24" x14ac:dyDescent="0.45">
      <c r="A8" s="14" t="s">
        <v>42</v>
      </c>
      <c r="B8" s="334" t="str">
        <f>'A2 Exploitation'!B9:F9</f>
        <v>M Souheil DRAOUI</v>
      </c>
      <c r="C8" s="334"/>
      <c r="D8" s="334"/>
      <c r="E8" s="334"/>
      <c r="F8" s="334"/>
      <c r="G8" s="125"/>
    </row>
    <row r="9" spans="1:7" s="12" customFormat="1" ht="24" x14ac:dyDescent="0.45">
      <c r="A9" s="15" t="s">
        <v>44</v>
      </c>
      <c r="B9" s="335" t="str">
        <f>'A2 Exploitation'!B10:F10</f>
        <v>Le directeur magasin et le chef rayon PFT</v>
      </c>
      <c r="C9" s="335"/>
      <c r="D9" s="335"/>
      <c r="E9" s="335"/>
      <c r="F9" s="335"/>
      <c r="G9" s="125"/>
    </row>
    <row r="10" spans="1:7" s="12" customFormat="1" ht="24" x14ac:dyDescent="0.45">
      <c r="A10" s="14" t="s">
        <v>43</v>
      </c>
      <c r="B10" s="332">
        <f>'A2 Exploitation'!B11:F11</f>
        <v>43243</v>
      </c>
      <c r="C10" s="332"/>
      <c r="D10" s="332"/>
      <c r="E10" s="332"/>
      <c r="F10" s="332"/>
      <c r="G10" s="125"/>
    </row>
    <row r="11" spans="1:7" s="12" customFormat="1" ht="24" x14ac:dyDescent="0.45">
      <c r="A11" s="14" t="s">
        <v>294</v>
      </c>
      <c r="B11" s="336">
        <f>D199</f>
        <v>0.89912280701754388</v>
      </c>
      <c r="C11" s="336"/>
      <c r="D11" s="336"/>
      <c r="E11" s="336"/>
      <c r="F11" s="336"/>
      <c r="G11" s="125"/>
    </row>
    <row r="12" spans="1:7" s="12" customFormat="1" ht="22.5" x14ac:dyDescent="0.45">
      <c r="A12" s="11"/>
      <c r="D12" s="315"/>
      <c r="E12" s="315"/>
      <c r="F12" s="315"/>
      <c r="G12" s="315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477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2" t="s">
        <v>36</v>
      </c>
      <c r="B22" s="343"/>
      <c r="C22" s="344"/>
      <c r="D22" s="250">
        <f>SUM(B17:C21)</f>
        <v>9</v>
      </c>
    </row>
    <row r="23" spans="1:7" x14ac:dyDescent="0.3">
      <c r="A23" s="337" t="s">
        <v>295</v>
      </c>
      <c r="B23" s="338"/>
      <c r="C23" s="339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48">
        <f>SUM(B26:C32)</f>
        <v>14</v>
      </c>
    </row>
    <row r="34" spans="1:7" x14ac:dyDescent="0.3">
      <c r="A34" s="337" t="s">
        <v>295</v>
      </c>
      <c r="B34" s="338"/>
      <c r="C34" s="33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8">
        <f>SUM(B37:C41)</f>
        <v>10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455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8">
        <f>SUM(B46:C51)</f>
        <v>12</v>
      </c>
    </row>
    <row r="53" spans="1:7" x14ac:dyDescent="0.3">
      <c r="A53" s="337" t="s">
        <v>295</v>
      </c>
      <c r="B53" s="338"/>
      <c r="C53" s="339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49.5" x14ac:dyDescent="0.3">
      <c r="A58" s="23" t="s">
        <v>244</v>
      </c>
      <c r="B58" s="94">
        <v>1</v>
      </c>
      <c r="C58" s="94"/>
      <c r="D58" s="95" t="s">
        <v>445</v>
      </c>
      <c r="E58" s="95"/>
      <c r="F58" s="94" t="s">
        <v>356</v>
      </c>
    </row>
    <row r="59" spans="1:7" ht="33" x14ac:dyDescent="0.3">
      <c r="A59" s="23" t="s">
        <v>92</v>
      </c>
      <c r="B59" s="94">
        <v>1</v>
      </c>
      <c r="C59" s="94"/>
      <c r="D59" s="95" t="s">
        <v>446</v>
      </c>
      <c r="E59" s="94"/>
      <c r="F59" s="94" t="s">
        <v>357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8">
        <f>SUM(B56:C62)</f>
        <v>12</v>
      </c>
    </row>
    <row r="64" spans="1:7" x14ac:dyDescent="0.3">
      <c r="A64" s="337" t="s">
        <v>295</v>
      </c>
      <c r="B64" s="338"/>
      <c r="C64" s="339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67.5" x14ac:dyDescent="0.4">
      <c r="A67" s="17" t="s">
        <v>271</v>
      </c>
      <c r="B67" s="100">
        <v>1</v>
      </c>
      <c r="C67" s="101"/>
      <c r="D67" s="95" t="s">
        <v>456</v>
      </c>
      <c r="E67" s="102"/>
      <c r="F67" s="94" t="s">
        <v>356</v>
      </c>
    </row>
    <row r="68" spans="1:7" ht="67.5" x14ac:dyDescent="0.4">
      <c r="A68" s="17" t="s">
        <v>272</v>
      </c>
      <c r="B68" s="100">
        <v>1</v>
      </c>
      <c r="C68" s="101"/>
      <c r="D68" s="95" t="s">
        <v>457</v>
      </c>
      <c r="E68" s="102"/>
      <c r="F68" s="94" t="s">
        <v>357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95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48">
        <f>SUM(B67:C83)</f>
        <v>22</v>
      </c>
    </row>
    <row r="85" spans="1:7" x14ac:dyDescent="0.3">
      <c r="A85" s="337" t="s">
        <v>295</v>
      </c>
      <c r="B85" s="338"/>
      <c r="C85" s="339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34.5" x14ac:dyDescent="0.4">
      <c r="A89" s="17" t="s">
        <v>272</v>
      </c>
      <c r="B89" s="110">
        <v>1</v>
      </c>
      <c r="C89" s="101"/>
      <c r="D89" s="95" t="s">
        <v>458</v>
      </c>
      <c r="E89" s="94"/>
      <c r="F89" s="94" t="s">
        <v>357</v>
      </c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51" x14ac:dyDescent="0.4">
      <c r="A91" s="23" t="s">
        <v>301</v>
      </c>
      <c r="B91" s="110">
        <v>1</v>
      </c>
      <c r="C91" s="101"/>
      <c r="D91" s="95" t="s">
        <v>453</v>
      </c>
      <c r="E91" s="94"/>
      <c r="F91" s="94" t="s">
        <v>356</v>
      </c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66" x14ac:dyDescent="0.3">
      <c r="A95" s="20" t="s">
        <v>165</v>
      </c>
      <c r="B95" s="110">
        <v>0</v>
      </c>
      <c r="C95" s="94"/>
      <c r="D95" s="95" t="s">
        <v>447</v>
      </c>
      <c r="E95" s="95" t="s">
        <v>448</v>
      </c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ht="33" x14ac:dyDescent="0.3">
      <c r="A97" s="25" t="s">
        <v>283</v>
      </c>
      <c r="B97" s="110">
        <v>1</v>
      </c>
      <c r="C97" s="94"/>
      <c r="D97" s="95" t="s">
        <v>471</v>
      </c>
      <c r="E97" s="94"/>
      <c r="F97" s="94" t="s">
        <v>357</v>
      </c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95" t="s">
        <v>449</v>
      </c>
      <c r="E99" s="95" t="s">
        <v>470</v>
      </c>
      <c r="F99" s="94" t="s">
        <v>357</v>
      </c>
    </row>
    <row r="100" spans="1:7" ht="50.25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459</v>
      </c>
      <c r="E100" s="94"/>
      <c r="F100" s="94" t="s">
        <v>357</v>
      </c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48">
        <f>SUM(B88:C101)</f>
        <v>15</v>
      </c>
    </row>
    <row r="103" spans="1:7" x14ac:dyDescent="0.3">
      <c r="A103" s="337" t="s">
        <v>295</v>
      </c>
      <c r="B103" s="338"/>
      <c r="C103" s="339"/>
      <c r="D103" s="33">
        <f>D102/(COUNT(B88:C101)*2)</f>
        <v>0.5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50.25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450</v>
      </c>
      <c r="E130" s="95"/>
      <c r="F130" s="94" t="s">
        <v>357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8">
        <f>SUM(B122:C132)</f>
        <v>21</v>
      </c>
    </row>
    <row r="134" spans="1:7" x14ac:dyDescent="0.3">
      <c r="A134" s="337" t="s">
        <v>295</v>
      </c>
      <c r="B134" s="338"/>
      <c r="C134" s="339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34.5" x14ac:dyDescent="0.4">
      <c r="A137" s="23" t="s">
        <v>302</v>
      </c>
      <c r="B137" s="110">
        <v>1</v>
      </c>
      <c r="C137" s="101"/>
      <c r="D137" s="95" t="s">
        <v>451</v>
      </c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29"/>
      <c r="E140" s="94"/>
      <c r="F140" s="94"/>
    </row>
    <row r="141" spans="1:7" s="22" customFormat="1" ht="33" x14ac:dyDescent="0.3">
      <c r="A141" s="21" t="s">
        <v>303</v>
      </c>
      <c r="B141" s="110">
        <v>1</v>
      </c>
      <c r="C141" s="116"/>
      <c r="D141" s="116" t="s">
        <v>460</v>
      </c>
      <c r="E141" s="106"/>
      <c r="F141" s="94" t="s">
        <v>356</v>
      </c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8">
        <f>SUM(B137:C148)</f>
        <v>22</v>
      </c>
    </row>
    <row r="150" spans="1:7" x14ac:dyDescent="0.3">
      <c r="A150" s="337" t="s">
        <v>295</v>
      </c>
      <c r="B150" s="338"/>
      <c r="C150" s="339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 t="s">
        <v>478</v>
      </c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7" t="s">
        <v>36</v>
      </c>
      <c r="B161" s="343"/>
      <c r="C161" s="344"/>
      <c r="D161" s="250">
        <f>SUM(B153:C160)</f>
        <v>16</v>
      </c>
    </row>
    <row r="162" spans="1:7" x14ac:dyDescent="0.3">
      <c r="A162" s="337" t="s">
        <v>295</v>
      </c>
      <c r="B162" s="338"/>
      <c r="C162" s="339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8">
        <f>SUM(B165:C168)</f>
        <v>6</v>
      </c>
    </row>
    <row r="170" spans="1:7" x14ac:dyDescent="0.3">
      <c r="A170" s="337" t="s">
        <v>295</v>
      </c>
      <c r="B170" s="338"/>
      <c r="C170" s="339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8">
        <f>SUM(B173:C176)</f>
        <v>8</v>
      </c>
    </row>
    <row r="178" spans="1:7" x14ac:dyDescent="0.3">
      <c r="A178" s="337" t="s">
        <v>295</v>
      </c>
      <c r="B178" s="338"/>
      <c r="C178" s="339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8">
        <f>SUM(B181:C185)</f>
        <v>10</v>
      </c>
    </row>
    <row r="187" spans="1:7" x14ac:dyDescent="0.3">
      <c r="A187" s="337" t="s">
        <v>295</v>
      </c>
      <c r="B187" s="338"/>
      <c r="C187" s="339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 t="s">
        <v>356</v>
      </c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6</v>
      </c>
    </row>
    <row r="195" spans="1:6" x14ac:dyDescent="0.3">
      <c r="A195" s="337" t="s">
        <v>295</v>
      </c>
      <c r="B195" s="338"/>
      <c r="C195" s="339"/>
      <c r="D195" s="33">
        <f>D194/(COUNT(B190:C193)*2)</f>
        <v>1</v>
      </c>
    </row>
    <row r="197" spans="1:6" ht="18" x14ac:dyDescent="0.35">
      <c r="A197" s="64" t="s">
        <v>461</v>
      </c>
      <c r="B197" s="63"/>
      <c r="C197" s="63"/>
      <c r="D197" s="294">
        <f>E197/F197</f>
        <v>0.70588235294117652</v>
      </c>
      <c r="E197" s="298">
        <f>COUNTIF('A1 Technique'!F17:F193,"ok")</f>
        <v>12</v>
      </c>
      <c r="F197" s="298">
        <f>COUNTA('A1 Technique'!F17:F193)</f>
        <v>17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0.89912280701754388</v>
      </c>
    </row>
  </sheetData>
  <sheetProtection algorithmName="SHA-512" hashValue="iPMCCv6Y+fHCzlDxsajJt4Ej57zEGKW2IjH5FAIgIfSbIDchY+57SelkPbZ3FxGaf76H1zEFofa2sjiD4UdLDg==" saltValue="0BX8KoP9xmP+fOs+dnI1B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5" max="5" man="1"/>
    <brk id="15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4" zoomScaleSheetLayoutView="100" workbookViewId="0">
      <selection activeCell="D550" sqref="D55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9"/>
      <c r="E1" s="309"/>
      <c r="F1" s="309"/>
      <c r="G1" s="30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0" t="s">
        <v>179</v>
      </c>
      <c r="B7" s="310"/>
      <c r="C7" s="310"/>
      <c r="D7" s="310"/>
      <c r="E7" s="310"/>
      <c r="F7" s="310"/>
      <c r="G7" s="125"/>
    </row>
    <row r="8" spans="1:7" ht="29.25" x14ac:dyDescent="0.45">
      <c r="A8" s="311" t="str">
        <f>'Page de garde'!D18</f>
        <v>Grombalia</v>
      </c>
      <c r="B8" s="311"/>
      <c r="C8" s="311"/>
      <c r="D8" s="311"/>
      <c r="E8" s="311"/>
      <c r="F8" s="311"/>
      <c r="G8" s="125"/>
    </row>
    <row r="9" spans="1:7" ht="24" x14ac:dyDescent="0.45">
      <c r="A9" s="14" t="s">
        <v>42</v>
      </c>
      <c r="B9" s="312" t="s">
        <v>479</v>
      </c>
      <c r="C9" s="312"/>
      <c r="D9" s="312"/>
      <c r="E9" s="312"/>
      <c r="F9" s="312"/>
      <c r="G9" s="125"/>
    </row>
    <row r="10" spans="1:7" ht="24" x14ac:dyDescent="0.45">
      <c r="A10" s="15" t="s">
        <v>44</v>
      </c>
      <c r="B10" s="313" t="s">
        <v>480</v>
      </c>
      <c r="C10" s="313"/>
      <c r="D10" s="313"/>
      <c r="E10" s="313"/>
      <c r="F10" s="313"/>
      <c r="G10" s="125"/>
    </row>
    <row r="11" spans="1:7" ht="24" x14ac:dyDescent="0.45">
      <c r="A11" s="14" t="s">
        <v>43</v>
      </c>
      <c r="B11" s="308">
        <v>43305</v>
      </c>
      <c r="C11" s="308"/>
      <c r="D11" s="308"/>
      <c r="E11" s="308"/>
      <c r="F11" s="308"/>
      <c r="G11" s="125"/>
    </row>
    <row r="12" spans="1:7" ht="24" x14ac:dyDescent="0.45">
      <c r="A12" s="14" t="s">
        <v>239</v>
      </c>
      <c r="B12" s="314">
        <f>D549</f>
        <v>0.86612903225806448</v>
      </c>
      <c r="C12" s="314"/>
      <c r="D12" s="314"/>
      <c r="E12" s="314"/>
      <c r="F12" s="314"/>
      <c r="G12" s="125"/>
    </row>
    <row r="13" spans="1:7" ht="22.5" x14ac:dyDescent="0.45">
      <c r="D13" s="315"/>
      <c r="E13" s="315"/>
      <c r="F13" s="315"/>
      <c r="G13" s="31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43305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43305</v>
      </c>
      <c r="B49" s="124"/>
      <c r="C49" s="135"/>
      <c r="D49" s="124"/>
    </row>
    <row r="50" spans="1:7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1</v>
      </c>
      <c r="C54" s="130"/>
      <c r="D54" s="18" t="s">
        <v>515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13</v>
      </c>
    </row>
    <row r="62" spans="1:7" x14ac:dyDescent="0.3">
      <c r="A62" s="5" t="s">
        <v>35</v>
      </c>
      <c r="B62" s="132"/>
      <c r="C62" s="133"/>
      <c r="D62" s="134">
        <f>D61/(COUNT(B53:C60)*2)</f>
        <v>0.9285714285714286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82.5" x14ac:dyDescent="0.3">
      <c r="A74" s="209" t="s">
        <v>393</v>
      </c>
      <c r="B74" s="130">
        <v>0</v>
      </c>
      <c r="C74" s="150">
        <f>IF(B74=0, -5, "0")</f>
        <v>-5</v>
      </c>
      <c r="D74" s="295" t="s">
        <v>525</v>
      </c>
      <c r="E74" s="116" t="s">
        <v>481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135" customHeight="1" x14ac:dyDescent="0.3">
      <c r="A76" s="70" t="s">
        <v>156</v>
      </c>
      <c r="B76" s="130">
        <v>0</v>
      </c>
      <c r="C76" s="131"/>
      <c r="D76" s="147" t="s">
        <v>526</v>
      </c>
      <c r="E76" s="116" t="s">
        <v>527</v>
      </c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19</v>
      </c>
    </row>
    <row r="85" spans="1:7" x14ac:dyDescent="0.3">
      <c r="A85" s="5" t="s">
        <v>35</v>
      </c>
      <c r="B85" s="132"/>
      <c r="C85" s="133"/>
      <c r="D85" s="134">
        <f>D84/(COUNT(B65:C83)*2)</f>
        <v>0.6333333333333333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30" x14ac:dyDescent="0.3">
      <c r="A92" s="70" t="s">
        <v>384</v>
      </c>
      <c r="B92" s="130">
        <v>1</v>
      </c>
      <c r="C92" s="218"/>
      <c r="D92" s="70" t="s">
        <v>524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COUNTIF('A2 Exploitation'!F53:F98,"ok")</f>
        <v>2</v>
      </c>
      <c r="F99" s="283">
        <f>COUNTA('A2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51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0.796875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43305</v>
      </c>
      <c r="B106" s="124"/>
      <c r="C106" s="135"/>
      <c r="D106" s="124"/>
    </row>
    <row r="107" spans="1:7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4" t="s">
        <v>483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x14ac:dyDescent="0.3">
      <c r="A130" s="70" t="s">
        <v>240</v>
      </c>
      <c r="B130" s="130">
        <v>1</v>
      </c>
      <c r="C130" s="131"/>
      <c r="D130" s="70" t="s">
        <v>482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5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ht="99" x14ac:dyDescent="0.3">
      <c r="A144" s="4" t="s">
        <v>131</v>
      </c>
      <c r="B144" s="130">
        <v>1</v>
      </c>
      <c r="C144" s="130"/>
      <c r="D144" s="113" t="s">
        <v>528</v>
      </c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COUNTIF('A2 Exploitation'!F110:F152,"ok")</f>
        <v>1</v>
      </c>
      <c r="F153" s="283">
        <f>COUNTA('A2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43305</v>
      </c>
      <c r="B161" s="124"/>
      <c r="C161" s="135"/>
      <c r="D161" s="127"/>
    </row>
    <row r="162" spans="1:7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49.5" x14ac:dyDescent="0.3">
      <c r="A169" s="7" t="s">
        <v>171</v>
      </c>
      <c r="B169" s="130">
        <v>0</v>
      </c>
      <c r="C169" s="130"/>
      <c r="D169" s="7" t="s">
        <v>529</v>
      </c>
      <c r="E169" s="95" t="s">
        <v>484</v>
      </c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2"/>
      <c r="C173" s="133"/>
      <c r="D173" s="134">
        <f>D172/(COUNT(B165:C171)*2)</f>
        <v>0.8571428571428571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ht="49.5" x14ac:dyDescent="0.3">
      <c r="A177" s="4" t="s">
        <v>122</v>
      </c>
      <c r="B177" s="130">
        <v>1</v>
      </c>
      <c r="C177" s="130"/>
      <c r="D177" s="113" t="s">
        <v>485</v>
      </c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33.7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82.5" customHeight="1" x14ac:dyDescent="0.3">
      <c r="A193" s="70" t="s">
        <v>383</v>
      </c>
      <c r="B193" s="130">
        <v>1</v>
      </c>
      <c r="C193" s="130"/>
      <c r="D193" s="217" t="s">
        <v>516</v>
      </c>
      <c r="E193" s="94"/>
      <c r="F193" s="204"/>
    </row>
    <row r="194" spans="1:7" s="112" customFormat="1" ht="87.75" customHeight="1" x14ac:dyDescent="0.3">
      <c r="A194" s="269" t="s">
        <v>388</v>
      </c>
      <c r="B194" s="130">
        <v>0</v>
      </c>
      <c r="C194" s="136">
        <f>IF(B194=0, -10, "0")</f>
        <v>-10</v>
      </c>
      <c r="D194" s="116" t="s">
        <v>517</v>
      </c>
      <c r="E194" s="116" t="s">
        <v>518</v>
      </c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COUNTIF('A2 Exploitation'!F165:F199,"ok")</f>
        <v>4</v>
      </c>
      <c r="F200" s="283">
        <f>COUNTA('A2 Exploitation'!F165:F199)</f>
        <v>4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0.71875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43305</v>
      </c>
      <c r="B208" s="124"/>
      <c r="C208" s="135"/>
      <c r="D208" s="124"/>
    </row>
    <row r="209" spans="1:7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4" t="s">
        <v>511</v>
      </c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x14ac:dyDescent="0.3">
      <c r="A231" s="70" t="s">
        <v>59</v>
      </c>
      <c r="B231" s="130">
        <v>1</v>
      </c>
      <c r="C231" s="130"/>
      <c r="D231" s="70" t="s">
        <v>512</v>
      </c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49.5" x14ac:dyDescent="0.3">
      <c r="A238" s="209" t="s">
        <v>66</v>
      </c>
      <c r="B238" s="130">
        <v>0</v>
      </c>
      <c r="C238" s="150">
        <f>IF(B238=0, -5, "0")</f>
        <v>-5</v>
      </c>
      <c r="D238" s="296" t="s">
        <v>530</v>
      </c>
      <c r="E238" s="95" t="s">
        <v>531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ht="33" x14ac:dyDescent="0.3">
      <c r="A243" s="55" t="s">
        <v>383</v>
      </c>
      <c r="B243" s="130">
        <v>1</v>
      </c>
      <c r="C243" s="131"/>
      <c r="D243" s="217" t="s">
        <v>486</v>
      </c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26</v>
      </c>
    </row>
    <row r="245" spans="1:7" x14ac:dyDescent="0.3">
      <c r="A245" s="5" t="s">
        <v>35</v>
      </c>
      <c r="B245" s="132"/>
      <c r="C245" s="133"/>
      <c r="D245" s="134">
        <f>D244/(COUNT(B226:C243)*2)</f>
        <v>0.68421052631578949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ht="27" customHeight="1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COUNTIF('A2 Exploitation'!F212:F260,"ok")</f>
        <v>1</v>
      </c>
      <c r="F261" s="283">
        <f>COUNTA('A2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0.8571428571428571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43305</v>
      </c>
      <c r="B269" s="124"/>
      <c r="C269" s="135"/>
      <c r="D269" s="124"/>
      <c r="F269" s="206"/>
      <c r="G269" s="214"/>
    </row>
    <row r="270" spans="1:7" s="16" customForma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87" customHeight="1" x14ac:dyDescent="0.3">
      <c r="A289" s="211" t="s">
        <v>372</v>
      </c>
      <c r="B289" s="130">
        <v>1</v>
      </c>
      <c r="C289" s="131"/>
      <c r="D289" s="214" t="s">
        <v>487</v>
      </c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1</v>
      </c>
      <c r="C298" s="130"/>
      <c r="D298" s="70" t="s">
        <v>532</v>
      </c>
      <c r="E298" s="106"/>
      <c r="F298" s="204"/>
      <c r="G298" s="214"/>
    </row>
    <row r="299" spans="1:7" s="16" customFormat="1" x14ac:dyDescent="0.3">
      <c r="A299" s="70" t="s">
        <v>170</v>
      </c>
      <c r="B299" s="130">
        <v>1</v>
      </c>
      <c r="C299" s="130"/>
      <c r="D299" s="156" t="s">
        <v>488</v>
      </c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209.25" customHeight="1" x14ac:dyDescent="0.3">
      <c r="A302" s="209" t="s">
        <v>157</v>
      </c>
      <c r="B302" s="130">
        <v>0</v>
      </c>
      <c r="C302" s="150">
        <f>IF(B302=0, -5, "0")</f>
        <v>-5</v>
      </c>
      <c r="D302" s="165" t="s">
        <v>489</v>
      </c>
      <c r="E302" s="116" t="s">
        <v>490</v>
      </c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0.6</v>
      </c>
      <c r="E313" s="282">
        <f>COUNTIF('A2 Exploitation'!F273:F312,"ok")</f>
        <v>3</v>
      </c>
      <c r="F313" s="283">
        <f>COUNTA('A2 Exploitation'!F273:F312)</f>
        <v>5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0.74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59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0.81944444444444442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43305</v>
      </c>
      <c r="B321" s="124"/>
      <c r="C321" s="135"/>
      <c r="D321" s="127"/>
    </row>
    <row r="322" spans="1:7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30.75" customHeight="1" x14ac:dyDescent="0.3">
      <c r="A328" s="6" t="s">
        <v>37</v>
      </c>
      <c r="B328" s="130">
        <v>1</v>
      </c>
      <c r="C328" s="130"/>
      <c r="D328" s="6" t="s">
        <v>493</v>
      </c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33" x14ac:dyDescent="0.3">
      <c r="A338" s="70" t="s">
        <v>320</v>
      </c>
      <c r="B338" s="130">
        <v>1</v>
      </c>
      <c r="C338" s="130"/>
      <c r="D338" s="95" t="s">
        <v>491</v>
      </c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66" x14ac:dyDescent="0.3">
      <c r="A341" s="70" t="s">
        <v>98</v>
      </c>
      <c r="B341" s="130">
        <v>1</v>
      </c>
      <c r="C341" s="131"/>
      <c r="D341" s="138" t="s">
        <v>492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2</v>
      </c>
      <c r="F353" s="283">
        <f>COUNTA('A2 Exploitation'!F325:F352)</f>
        <v>2</v>
      </c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43305</v>
      </c>
      <c r="B361" s="124"/>
      <c r="C361" s="135"/>
      <c r="D361" s="124"/>
    </row>
    <row r="362" spans="1:7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50.25" x14ac:dyDescent="0.35">
      <c r="A378" s="261" t="s">
        <v>7</v>
      </c>
      <c r="B378" s="130">
        <v>0</v>
      </c>
      <c r="C378" s="136">
        <f>IF(B378=0, -10, IF(B378=1, -5, "0"))</f>
        <v>-10</v>
      </c>
      <c r="D378" s="8" t="s">
        <v>494</v>
      </c>
      <c r="E378" s="116" t="s">
        <v>519</v>
      </c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45" x14ac:dyDescent="0.3">
      <c r="A381" s="8" t="s">
        <v>101</v>
      </c>
      <c r="B381" s="130">
        <v>1</v>
      </c>
      <c r="C381" s="130" t="str">
        <f>IF(B381=0, -5, "0")</f>
        <v>0</v>
      </c>
      <c r="D381" s="8" t="s">
        <v>495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COUNTIF('A2 Exploitation'!F365:F385,"ok")</f>
        <v>1</v>
      </c>
      <c r="F386" s="283">
        <f>COUNTA('A2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0.58333333333333337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43305</v>
      </c>
      <c r="B394" s="124"/>
      <c r="C394" s="135"/>
      <c r="D394" s="127"/>
      <c r="G394" s="127"/>
    </row>
    <row r="395" spans="1:7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ht="30" x14ac:dyDescent="0.3">
      <c r="A431" s="210" t="s">
        <v>137</v>
      </c>
      <c r="B431" s="130">
        <v>1</v>
      </c>
      <c r="C431" s="150" t="str">
        <f>IF(B431=0, -5, "0")</f>
        <v>0</v>
      </c>
      <c r="D431" s="8" t="s">
        <v>520</v>
      </c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43305</v>
      </c>
      <c r="B447" s="124"/>
      <c r="C447" s="135"/>
      <c r="D447" s="124"/>
    </row>
    <row r="448" spans="1:7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9" t="s">
        <v>379</v>
      </c>
      <c r="B471" s="330"/>
      <c r="C471" s="330"/>
      <c r="D471" s="330"/>
      <c r="E471" s="330"/>
      <c r="F471" s="330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1" t="s">
        <v>367</v>
      </c>
      <c r="B483" s="331"/>
      <c r="C483" s="331"/>
      <c r="D483" s="331"/>
      <c r="E483" s="185"/>
      <c r="F483" s="201"/>
    </row>
    <row r="484" spans="1:7" x14ac:dyDescent="0.3">
      <c r="A484" s="74">
        <f>B11</f>
        <v>43305</v>
      </c>
      <c r="B484" s="124"/>
      <c r="C484" s="135"/>
      <c r="D484" s="124"/>
    </row>
    <row r="485" spans="1:7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462</v>
      </c>
      <c r="E492" s="106" t="s">
        <v>496</v>
      </c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1</v>
      </c>
      <c r="C498" s="213"/>
      <c r="D498" s="281">
        <f>IFERROR(E498/F498,"N.A")</f>
        <v>0.5</v>
      </c>
      <c r="E498" s="282">
        <f>COUNTIF('A2 Exploitation'!F488:F497,"ok")</f>
        <v>1</v>
      </c>
      <c r="F498" s="283">
        <f>COUNTA('A2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5</v>
      </c>
    </row>
    <row r="500" spans="1:7" x14ac:dyDescent="0.3">
      <c r="A500" s="5" t="s">
        <v>35</v>
      </c>
      <c r="B500" s="132"/>
      <c r="C500" s="133"/>
      <c r="D500" s="134">
        <f>D499/(COUNT(B496:C498)*2)</f>
        <v>0.83333333333333337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13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0.8125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43305</v>
      </c>
      <c r="B506" s="124"/>
      <c r="C506" s="135"/>
      <c r="D506" s="124"/>
    </row>
    <row r="507" spans="1:7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0</v>
      </c>
      <c r="C510" s="130"/>
      <c r="D510" s="9" t="s">
        <v>497</v>
      </c>
      <c r="E510" s="95" t="s">
        <v>498</v>
      </c>
      <c r="F510" s="204"/>
    </row>
    <row r="511" spans="1:7" x14ac:dyDescent="0.3">
      <c r="A511" s="9" t="s">
        <v>16</v>
      </c>
      <c r="B511" s="130">
        <v>2</v>
      </c>
      <c r="C511" s="130"/>
      <c r="D511" s="9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43305</v>
      </c>
      <c r="B517" s="124"/>
      <c r="C517" s="135"/>
      <c r="D517" s="124"/>
    </row>
    <row r="518" spans="1:7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43305</v>
      </c>
      <c r="B537" s="124"/>
      <c r="C537" s="135"/>
      <c r="D537" s="124"/>
      <c r="G537" s="127"/>
    </row>
    <row r="538" spans="1:7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IF(D543=0,"0","NA")))</f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0.93571428571428572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537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0.86612903225806448</v>
      </c>
    </row>
  </sheetData>
  <sheetProtection algorithmName="SHA-512" hashValue="iKnxXXW8S3Zvj8qSTyuQOpMQXAMu/vB7rx3NgdS6/Q7uFvHGeXpOCQkylA5/le4EBVnvxe5zr1iq0jfveer9GA==" saltValue="VVnYk8C24nRGlW+CCo017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461:B470 B421:B425 B410:B416 B384:B385 B430:B434 B398:B405 B436:B438 B451:B456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6" orientation="portrait" r:id="rId1"/>
  <rowBreaks count="4" manualBreakCount="4">
    <brk id="85" max="6" man="1"/>
    <brk id="159" max="6" man="1"/>
    <brk id="267" max="6" man="1"/>
    <brk id="392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80" zoomScaleNormal="90" zoomScaleSheetLayoutView="80" workbookViewId="0">
      <selection activeCell="B201" sqref="B20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9"/>
      <c r="E1" s="309"/>
      <c r="F1" s="309"/>
      <c r="G1" s="309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3" t="s">
        <v>50</v>
      </c>
      <c r="B6" s="333"/>
      <c r="C6" s="333"/>
      <c r="D6" s="333"/>
      <c r="E6" s="333"/>
      <c r="F6" s="333"/>
      <c r="G6" s="125"/>
    </row>
    <row r="7" spans="1:7" s="12" customFormat="1" ht="21.75" customHeight="1" x14ac:dyDescent="0.45">
      <c r="A7" s="311" t="str">
        <f>'A3 Exploitation'!A8:F8</f>
        <v>Grombalia</v>
      </c>
      <c r="B7" s="311"/>
      <c r="C7" s="311"/>
      <c r="D7" s="311"/>
      <c r="E7" s="311"/>
      <c r="F7" s="311"/>
      <c r="G7" s="125"/>
    </row>
    <row r="8" spans="1:7" s="12" customFormat="1" ht="24" x14ac:dyDescent="0.45">
      <c r="A8" s="14" t="s">
        <v>42</v>
      </c>
      <c r="B8" s="334" t="str">
        <f>'A3 Exploitation'!B9:F9</f>
        <v>M Dhia Mechlaoui</v>
      </c>
      <c r="C8" s="334"/>
      <c r="D8" s="334"/>
      <c r="E8" s="334"/>
      <c r="F8" s="334"/>
      <c r="G8" s="125"/>
    </row>
    <row r="9" spans="1:7" s="12" customFormat="1" ht="24" x14ac:dyDescent="0.45">
      <c r="A9" s="15" t="s">
        <v>44</v>
      </c>
      <c r="B9" s="335" t="str">
        <f>'A3 Exploitation'!B10:F10</f>
        <v>Le directeur magasin et les chef rayons</v>
      </c>
      <c r="C9" s="335"/>
      <c r="D9" s="335"/>
      <c r="E9" s="335"/>
      <c r="F9" s="335"/>
      <c r="G9" s="125"/>
    </row>
    <row r="10" spans="1:7" s="12" customFormat="1" ht="24" x14ac:dyDescent="0.45">
      <c r="A10" s="14" t="s">
        <v>43</v>
      </c>
      <c r="B10" s="332">
        <f>'A3 Exploitation'!B11:F11</f>
        <v>43305</v>
      </c>
      <c r="C10" s="332"/>
      <c r="D10" s="332"/>
      <c r="E10" s="332"/>
      <c r="F10" s="332"/>
      <c r="G10" s="125"/>
    </row>
    <row r="11" spans="1:7" s="12" customFormat="1" ht="24" x14ac:dyDescent="0.45">
      <c r="A11" s="14" t="s">
        <v>294</v>
      </c>
      <c r="B11" s="336">
        <f>D199</f>
        <v>0.87179487179487181</v>
      </c>
      <c r="C11" s="336"/>
      <c r="D11" s="336"/>
      <c r="E11" s="336"/>
      <c r="F11" s="336"/>
      <c r="G11" s="125"/>
    </row>
    <row r="12" spans="1:7" s="12" customFormat="1" ht="22.5" x14ac:dyDescent="0.45">
      <c r="A12" s="11"/>
      <c r="D12" s="315"/>
      <c r="E12" s="315"/>
      <c r="F12" s="315"/>
      <c r="G12" s="315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521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500</v>
      </c>
      <c r="B21" s="94">
        <v>2</v>
      </c>
      <c r="C21" s="94"/>
      <c r="D21" s="97"/>
      <c r="E21" s="94"/>
      <c r="F21" s="94"/>
    </row>
    <row r="22" spans="1:7" x14ac:dyDescent="0.3">
      <c r="A22" s="342" t="s">
        <v>36</v>
      </c>
      <c r="B22" s="343"/>
      <c r="C22" s="344"/>
      <c r="D22" s="92">
        <f>SUM(B17:C21)</f>
        <v>9</v>
      </c>
    </row>
    <row r="23" spans="1:7" x14ac:dyDescent="0.3">
      <c r="A23" s="337" t="s">
        <v>295</v>
      </c>
      <c r="B23" s="338"/>
      <c r="C23" s="339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91">
        <f>SUM(B26:C32)</f>
        <v>14</v>
      </c>
    </row>
    <row r="34" spans="1:7" x14ac:dyDescent="0.3">
      <c r="A34" s="337" t="s">
        <v>295</v>
      </c>
      <c r="B34" s="338"/>
      <c r="C34" s="33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91">
        <f>SUM(B37:C41)</f>
        <v>8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0.8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501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91">
        <f>SUM(B46:C51)</f>
        <v>12</v>
      </c>
    </row>
    <row r="53" spans="1:7" x14ac:dyDescent="0.3">
      <c r="A53" s="337" t="s">
        <v>295</v>
      </c>
      <c r="B53" s="338"/>
      <c r="C53" s="339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23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91">
        <f>SUM(B56:C62)</f>
        <v>14</v>
      </c>
    </row>
    <row r="64" spans="1:7" x14ac:dyDescent="0.3">
      <c r="A64" s="337" t="s">
        <v>295</v>
      </c>
      <c r="B64" s="338"/>
      <c r="C64" s="339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23" t="s">
        <v>502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91">
        <f>SUM(B67:C83)</f>
        <v>25</v>
      </c>
    </row>
    <row r="85" spans="1:7" x14ac:dyDescent="0.3">
      <c r="A85" s="337" t="s">
        <v>295</v>
      </c>
      <c r="B85" s="338"/>
      <c r="C85" s="339"/>
      <c r="D85" s="33">
        <f>D84/(COUNT(B67:C83)*2)</f>
        <v>0.96153846153846156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503</v>
      </c>
      <c r="E94" s="94"/>
      <c r="F94" s="94"/>
    </row>
    <row r="95" spans="1:7" ht="99" x14ac:dyDescent="0.3">
      <c r="A95" s="20" t="s">
        <v>165</v>
      </c>
      <c r="B95" s="110">
        <v>0</v>
      </c>
      <c r="C95" s="94"/>
      <c r="D95" s="21" t="s">
        <v>504</v>
      </c>
      <c r="E95" s="95" t="s">
        <v>505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95" t="s">
        <v>506</v>
      </c>
      <c r="E99" s="95" t="s">
        <v>507</v>
      </c>
      <c r="F99" s="94"/>
    </row>
    <row r="100" spans="1:7" ht="141" customHeight="1" x14ac:dyDescent="0.35">
      <c r="A100" s="45" t="s">
        <v>297</v>
      </c>
      <c r="B100" s="110">
        <v>0</v>
      </c>
      <c r="C100" s="120">
        <f>IF(B100=0, -5, "0")</f>
        <v>-5</v>
      </c>
      <c r="D100" s="95" t="s">
        <v>508</v>
      </c>
      <c r="E100" s="95" t="s">
        <v>522</v>
      </c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91">
        <f>SUM(B88:C101)</f>
        <v>12</v>
      </c>
    </row>
    <row r="103" spans="1:7" x14ac:dyDescent="0.3">
      <c r="A103" s="337" t="s">
        <v>295</v>
      </c>
      <c r="B103" s="338"/>
      <c r="C103" s="339"/>
      <c r="D103" s="33">
        <f>D102/(COUNT(B88:C101)*2)</f>
        <v>0.375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1</v>
      </c>
      <c r="C115" s="120" t="str">
        <f>IF(B115=0, -5, "0")</f>
        <v>0</v>
      </c>
      <c r="D115" s="95" t="s">
        <v>509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91">
        <f>SUM(B107:C117)</f>
        <v>21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510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91">
        <f>SUM(B122:C132)</f>
        <v>21</v>
      </c>
    </row>
    <row r="134" spans="1:7" x14ac:dyDescent="0.3">
      <c r="A134" s="337" t="s">
        <v>295</v>
      </c>
      <c r="B134" s="338"/>
      <c r="C134" s="339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91">
        <f>SUM(B137:C148)</f>
        <v>24</v>
      </c>
    </row>
    <row r="150" spans="1:7" x14ac:dyDescent="0.3">
      <c r="A150" s="337" t="s">
        <v>295</v>
      </c>
      <c r="B150" s="338"/>
      <c r="C150" s="339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7" t="s">
        <v>36</v>
      </c>
      <c r="B161" s="343"/>
      <c r="C161" s="344"/>
      <c r="D161" s="92">
        <f>SUM(B153:C160)</f>
        <v>16</v>
      </c>
    </row>
    <row r="162" spans="1:7" x14ac:dyDescent="0.3">
      <c r="A162" s="337" t="s">
        <v>295</v>
      </c>
      <c r="B162" s="338"/>
      <c r="C162" s="339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91">
        <f>SUM(B165:C168)</f>
        <v>8</v>
      </c>
    </row>
    <row r="170" spans="1:7" x14ac:dyDescent="0.3">
      <c r="A170" s="337" t="s">
        <v>295</v>
      </c>
      <c r="B170" s="338"/>
      <c r="C170" s="339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ht="56.25" customHeight="1" x14ac:dyDescent="0.3">
      <c r="A173" s="20" t="s">
        <v>180</v>
      </c>
      <c r="B173" s="94">
        <v>1</v>
      </c>
      <c r="C173" s="94"/>
      <c r="D173" s="116" t="s">
        <v>523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ht="33" x14ac:dyDescent="0.3">
      <c r="A175" s="44" t="s">
        <v>197</v>
      </c>
      <c r="B175" s="94">
        <v>1</v>
      </c>
      <c r="C175" s="94"/>
      <c r="D175" s="95" t="s">
        <v>499</v>
      </c>
      <c r="E175" s="94"/>
      <c r="F175" s="94"/>
    </row>
    <row r="176" spans="1:7" ht="33" x14ac:dyDescent="0.3">
      <c r="A176" s="23" t="s">
        <v>150</v>
      </c>
      <c r="B176" s="94">
        <v>1</v>
      </c>
      <c r="C176" s="94"/>
      <c r="D176" s="23" t="s">
        <v>513</v>
      </c>
      <c r="E176" s="95"/>
      <c r="F176" s="94"/>
    </row>
    <row r="177" spans="1:7" x14ac:dyDescent="0.3">
      <c r="A177" s="337" t="s">
        <v>36</v>
      </c>
      <c r="B177" s="338"/>
      <c r="C177" s="339"/>
      <c r="D177" s="91">
        <f>SUM(B173:C176)</f>
        <v>5</v>
      </c>
    </row>
    <row r="178" spans="1:7" x14ac:dyDescent="0.3">
      <c r="A178" s="337" t="s">
        <v>295</v>
      </c>
      <c r="B178" s="338"/>
      <c r="C178" s="339"/>
      <c r="D178" s="33">
        <f>D177/(COUNT(B173:C176)*2)</f>
        <v>0.625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514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91">
        <f>SUM(B181:C185)</f>
        <v>9</v>
      </c>
    </row>
    <row r="187" spans="1:7" x14ac:dyDescent="0.3">
      <c r="A187" s="337" t="s">
        <v>295</v>
      </c>
      <c r="B187" s="338"/>
      <c r="C187" s="339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6</v>
      </c>
    </row>
    <row r="195" spans="1:6" x14ac:dyDescent="0.3">
      <c r="A195" s="337" t="s">
        <v>295</v>
      </c>
      <c r="B195" s="338"/>
      <c r="C195" s="339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f>E197/F197</f>
        <v>0.55000000000000004</v>
      </c>
      <c r="E197" s="298">
        <f>COUNTIF('A2 Technique'!F17:F193,"ok")</f>
        <v>11</v>
      </c>
      <c r="F197" s="298">
        <f>COUNTA('A2 Technique'!F17:F193)</f>
        <v>20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0.87179487179487181</v>
      </c>
    </row>
  </sheetData>
  <sheetProtection algorithmName="SHA-512" hashValue="HFqGOkrmh4TEiLBve2cJBPwdnOwkWOeGcWBn2e0GzRJQuuOPeThwjzPUJmkZEzNXY8HC48xsAMGD0sfsOCR/Bg==" saltValue="cOccEl83+92B9yH3wvi6i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153:B160 B26:B32 B46:B51 B56:B62 B190:B193 B88:B101 B107:B117 B122:B132 B67:B83 B37:B41 B165:B168 B173:B176 B181:B185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6" max="5" man="1"/>
    <brk id="163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9"/>
      <c r="E1" s="309"/>
      <c r="F1" s="309"/>
      <c r="G1" s="309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0" t="s">
        <v>179</v>
      </c>
      <c r="B7" s="310"/>
      <c r="C7" s="310"/>
      <c r="D7" s="310"/>
      <c r="E7" s="310"/>
      <c r="F7" s="310"/>
      <c r="G7" s="125"/>
    </row>
    <row r="8" spans="1:7" ht="29.25" x14ac:dyDescent="0.45">
      <c r="A8" s="311" t="str">
        <f>'Page de garde'!D18</f>
        <v>Grombalia</v>
      </c>
      <c r="B8" s="311"/>
      <c r="C8" s="311"/>
      <c r="D8" s="311"/>
      <c r="E8" s="311"/>
      <c r="F8" s="311"/>
      <c r="G8" s="125"/>
    </row>
    <row r="9" spans="1:7" ht="24" x14ac:dyDescent="0.45">
      <c r="A9" s="14" t="s">
        <v>42</v>
      </c>
      <c r="B9" s="312"/>
      <c r="C9" s="312"/>
      <c r="D9" s="312"/>
      <c r="E9" s="312"/>
      <c r="F9" s="312"/>
      <c r="G9" s="125"/>
    </row>
    <row r="10" spans="1:7" ht="24" x14ac:dyDescent="0.45">
      <c r="A10" s="15" t="s">
        <v>44</v>
      </c>
      <c r="B10" s="313"/>
      <c r="C10" s="313"/>
      <c r="D10" s="313"/>
      <c r="E10" s="313"/>
      <c r="F10" s="313"/>
      <c r="G10" s="125"/>
    </row>
    <row r="11" spans="1:7" ht="24" x14ac:dyDescent="0.45">
      <c r="A11" s="14" t="s">
        <v>43</v>
      </c>
      <c r="B11" s="308"/>
      <c r="C11" s="308"/>
      <c r="D11" s="308"/>
      <c r="E11" s="308"/>
      <c r="F11" s="308"/>
      <c r="G11" s="125"/>
    </row>
    <row r="12" spans="1:7" ht="24" x14ac:dyDescent="0.45">
      <c r="A12" s="14" t="s">
        <v>239</v>
      </c>
      <c r="B12" s="314">
        <f>D549</f>
        <v>0</v>
      </c>
      <c r="C12" s="314"/>
      <c r="D12" s="314"/>
      <c r="E12" s="314"/>
      <c r="F12" s="314"/>
      <c r="G12" s="125"/>
    </row>
    <row r="13" spans="1:7" ht="22.5" x14ac:dyDescent="0.45">
      <c r="D13" s="315"/>
      <c r="E13" s="315"/>
      <c r="F13" s="315"/>
      <c r="G13" s="31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6" t="s">
        <v>30</v>
      </c>
      <c r="B17" s="317" t="s">
        <v>31</v>
      </c>
      <c r="C17" s="317"/>
      <c r="D17" s="317" t="s">
        <v>46</v>
      </c>
      <c r="E17" s="318" t="s">
        <v>310</v>
      </c>
      <c r="F17" s="318" t="s">
        <v>358</v>
      </c>
    </row>
    <row r="18" spans="1:8" ht="16.5" customHeight="1" x14ac:dyDescent="0.3">
      <c r="A18" s="316"/>
      <c r="B18" s="41" t="s">
        <v>34</v>
      </c>
      <c r="C18" s="41" t="s">
        <v>33</v>
      </c>
      <c r="D18" s="317"/>
      <c r="E18" s="318"/>
      <c r="F18" s="318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6" t="s">
        <v>30</v>
      </c>
      <c r="B50" s="317" t="s">
        <v>31</v>
      </c>
      <c r="C50" s="317"/>
      <c r="D50" s="317" t="s">
        <v>46</v>
      </c>
      <c r="E50" s="318" t="s">
        <v>310</v>
      </c>
      <c r="F50" s="318" t="s">
        <v>360</v>
      </c>
      <c r="G50" s="127"/>
    </row>
    <row r="51" spans="1:7" ht="16.5" customHeight="1" x14ac:dyDescent="0.3">
      <c r="A51" s="316"/>
      <c r="B51" s="41" t="s">
        <v>34</v>
      </c>
      <c r="C51" s="41" t="s">
        <v>33</v>
      </c>
      <c r="D51" s="317"/>
      <c r="E51" s="318"/>
      <c r="F51" s="318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6" t="s">
        <v>30</v>
      </c>
      <c r="B107" s="317" t="s">
        <v>31</v>
      </c>
      <c r="C107" s="317"/>
      <c r="D107" s="317" t="s">
        <v>46</v>
      </c>
      <c r="E107" s="318" t="s">
        <v>310</v>
      </c>
      <c r="F107" s="318" t="s">
        <v>360</v>
      </c>
    </row>
    <row r="108" spans="1:7" ht="16.5" customHeight="1" x14ac:dyDescent="0.3">
      <c r="A108" s="316"/>
      <c r="B108" s="41" t="s">
        <v>34</v>
      </c>
      <c r="C108" s="41" t="s">
        <v>33</v>
      </c>
      <c r="D108" s="317"/>
      <c r="E108" s="318"/>
      <c r="F108" s="318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6" t="s">
        <v>30</v>
      </c>
      <c r="B162" s="317" t="s">
        <v>31</v>
      </c>
      <c r="C162" s="317"/>
      <c r="D162" s="317" t="s">
        <v>46</v>
      </c>
      <c r="E162" s="318" t="s">
        <v>310</v>
      </c>
      <c r="F162" s="318" t="s">
        <v>360</v>
      </c>
      <c r="G162" s="127"/>
    </row>
    <row r="163" spans="1:7" ht="16.5" customHeight="1" x14ac:dyDescent="0.3">
      <c r="A163" s="316"/>
      <c r="B163" s="41" t="s">
        <v>34</v>
      </c>
      <c r="C163" s="41" t="s">
        <v>33</v>
      </c>
      <c r="D163" s="317"/>
      <c r="E163" s="318"/>
      <c r="F163" s="318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6" t="s">
        <v>30</v>
      </c>
      <c r="B209" s="317" t="s">
        <v>31</v>
      </c>
      <c r="C209" s="317"/>
      <c r="D209" s="317" t="s">
        <v>46</v>
      </c>
      <c r="E209" s="318" t="s">
        <v>310</v>
      </c>
      <c r="F209" s="318" t="s">
        <v>360</v>
      </c>
      <c r="G209" s="127"/>
    </row>
    <row r="210" spans="1:7" ht="16.5" customHeight="1" x14ac:dyDescent="0.3">
      <c r="A210" s="316"/>
      <c r="B210" s="41" t="s">
        <v>34</v>
      </c>
      <c r="C210" s="41" t="s">
        <v>33</v>
      </c>
      <c r="D210" s="317"/>
      <c r="E210" s="318"/>
      <c r="F210" s="318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6" t="s">
        <v>30</v>
      </c>
      <c r="B270" s="317" t="s">
        <v>31</v>
      </c>
      <c r="C270" s="317"/>
      <c r="D270" s="317" t="s">
        <v>46</v>
      </c>
      <c r="E270" s="318" t="s">
        <v>310</v>
      </c>
      <c r="F270" s="318" t="s">
        <v>360</v>
      </c>
      <c r="G270" s="214"/>
    </row>
    <row r="271" spans="1:7" s="16" customFormat="1" ht="16.5" customHeight="1" x14ac:dyDescent="0.3">
      <c r="A271" s="316"/>
      <c r="B271" s="41" t="s">
        <v>34</v>
      </c>
      <c r="C271" s="41" t="s">
        <v>33</v>
      </c>
      <c r="D271" s="317"/>
      <c r="E271" s="318"/>
      <c r="F271" s="318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6" t="s">
        <v>30</v>
      </c>
      <c r="B322" s="317" t="s">
        <v>31</v>
      </c>
      <c r="C322" s="317"/>
      <c r="D322" s="317" t="s">
        <v>46</v>
      </c>
      <c r="E322" s="318" t="s">
        <v>310</v>
      </c>
      <c r="F322" s="318" t="s">
        <v>360</v>
      </c>
      <c r="G322" s="127"/>
    </row>
    <row r="323" spans="1:7" ht="16.5" customHeight="1" x14ac:dyDescent="0.3">
      <c r="A323" s="316"/>
      <c r="B323" s="41" t="s">
        <v>34</v>
      </c>
      <c r="C323" s="41" t="s">
        <v>33</v>
      </c>
      <c r="D323" s="317"/>
      <c r="E323" s="318"/>
      <c r="F323" s="318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6" t="s">
        <v>30</v>
      </c>
      <c r="B362" s="317" t="s">
        <v>31</v>
      </c>
      <c r="C362" s="317"/>
      <c r="D362" s="317" t="s">
        <v>46</v>
      </c>
      <c r="E362" s="318" t="s">
        <v>310</v>
      </c>
      <c r="F362" s="318" t="s">
        <v>360</v>
      </c>
      <c r="G362" s="127"/>
    </row>
    <row r="363" spans="1:7" ht="16.5" customHeight="1" x14ac:dyDescent="0.3">
      <c r="A363" s="316"/>
      <c r="B363" s="41" t="s">
        <v>34</v>
      </c>
      <c r="C363" s="41" t="s">
        <v>33</v>
      </c>
      <c r="D363" s="317"/>
      <c r="E363" s="318"/>
      <c r="F363" s="318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6" t="s">
        <v>30</v>
      </c>
      <c r="B395" s="317" t="s">
        <v>31</v>
      </c>
      <c r="C395" s="317"/>
      <c r="D395" s="317" t="s">
        <v>46</v>
      </c>
      <c r="E395" s="318" t="s">
        <v>310</v>
      </c>
      <c r="F395" s="318" t="s">
        <v>360</v>
      </c>
      <c r="G395" s="127"/>
    </row>
    <row r="396" spans="1:7" ht="16.5" customHeight="1" x14ac:dyDescent="0.3">
      <c r="A396" s="316"/>
      <c r="B396" s="41" t="s">
        <v>34</v>
      </c>
      <c r="C396" s="41" t="s">
        <v>33</v>
      </c>
      <c r="D396" s="317"/>
      <c r="E396" s="318"/>
      <c r="F396" s="318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6" t="s">
        <v>30</v>
      </c>
      <c r="B448" s="317" t="s">
        <v>31</v>
      </c>
      <c r="C448" s="317"/>
      <c r="D448" s="317" t="s">
        <v>46</v>
      </c>
      <c r="E448" s="318" t="s">
        <v>310</v>
      </c>
      <c r="F448" s="318" t="s">
        <v>360</v>
      </c>
      <c r="G448" s="127"/>
    </row>
    <row r="449" spans="1:6" ht="16.5" customHeight="1" x14ac:dyDescent="0.3">
      <c r="A449" s="316"/>
      <c r="B449" s="41" t="s">
        <v>34</v>
      </c>
      <c r="C449" s="41" t="s">
        <v>33</v>
      </c>
      <c r="D449" s="317"/>
      <c r="E449" s="318"/>
      <c r="F449" s="318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9" t="s">
        <v>379</v>
      </c>
      <c r="B471" s="330"/>
      <c r="C471" s="330"/>
      <c r="D471" s="330"/>
      <c r="E471" s="330"/>
      <c r="F471" s="330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1" t="s">
        <v>367</v>
      </c>
      <c r="B483" s="331"/>
      <c r="C483" s="331"/>
      <c r="D483" s="331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6" t="s">
        <v>30</v>
      </c>
      <c r="B485" s="317" t="s">
        <v>31</v>
      </c>
      <c r="C485" s="317"/>
      <c r="D485" s="317" t="s">
        <v>46</v>
      </c>
      <c r="E485" s="318" t="s">
        <v>310</v>
      </c>
      <c r="F485" s="318" t="s">
        <v>360</v>
      </c>
      <c r="G485" s="127"/>
    </row>
    <row r="486" spans="1:7" ht="16.5" customHeight="1" x14ac:dyDescent="0.3">
      <c r="A486" s="316"/>
      <c r="B486" s="41" t="s">
        <v>34</v>
      </c>
      <c r="C486" s="41" t="s">
        <v>33</v>
      </c>
      <c r="D486" s="317"/>
      <c r="E486" s="318"/>
      <c r="F486" s="318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6" t="s">
        <v>30</v>
      </c>
      <c r="B507" s="317" t="s">
        <v>31</v>
      </c>
      <c r="C507" s="317"/>
      <c r="D507" s="317" t="s">
        <v>46</v>
      </c>
      <c r="E507" s="318" t="s">
        <v>310</v>
      </c>
      <c r="F507" s="318" t="s">
        <v>360</v>
      </c>
      <c r="G507" s="127"/>
    </row>
    <row r="508" spans="1:7" ht="16.5" customHeight="1" x14ac:dyDescent="0.3">
      <c r="A508" s="316"/>
      <c r="B508" s="41" t="s">
        <v>34</v>
      </c>
      <c r="C508" s="41" t="s">
        <v>33</v>
      </c>
      <c r="D508" s="317"/>
      <c r="E508" s="318"/>
      <c r="F508" s="318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6" t="s">
        <v>30</v>
      </c>
      <c r="B518" s="317" t="s">
        <v>31</v>
      </c>
      <c r="C518" s="317"/>
      <c r="D518" s="317" t="s">
        <v>46</v>
      </c>
      <c r="E518" s="318" t="s">
        <v>310</v>
      </c>
      <c r="F518" s="318" t="s">
        <v>360</v>
      </c>
      <c r="G518" s="127"/>
    </row>
    <row r="519" spans="1:7" ht="16.5" customHeight="1" x14ac:dyDescent="0.3">
      <c r="A519" s="316"/>
      <c r="B519" s="41" t="s">
        <v>34</v>
      </c>
      <c r="C519" s="41" t="s">
        <v>33</v>
      </c>
      <c r="D519" s="317"/>
      <c r="E519" s="318"/>
      <c r="F519" s="318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6" t="s">
        <v>30</v>
      </c>
      <c r="B538" s="317" t="s">
        <v>31</v>
      </c>
      <c r="C538" s="317"/>
      <c r="D538" s="317" t="s">
        <v>46</v>
      </c>
      <c r="E538" s="318" t="s">
        <v>310</v>
      </c>
      <c r="F538" s="318" t="s">
        <v>360</v>
      </c>
      <c r="G538" s="127"/>
    </row>
    <row r="539" spans="1:7" ht="16.5" customHeight="1" x14ac:dyDescent="0.3">
      <c r="A539" s="316"/>
      <c r="B539" s="41" t="s">
        <v>34</v>
      </c>
      <c r="C539" s="41" t="s">
        <v>33</v>
      </c>
      <c r="D539" s="317"/>
      <c r="E539" s="318"/>
      <c r="F539" s="318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DcEoKajBui+YQUNsfbRyb8p3a5517CNLwvHp5IoQib7HAqkrdSvfLfPZegbFC697KahT4aiwwnWvpDE2xqfYw==" saltValue="AE8IInxxkHoRuhtrM0rGc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9"/>
      <c r="E1" s="309"/>
      <c r="F1" s="309"/>
      <c r="G1" s="309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3" t="s">
        <v>50</v>
      </c>
      <c r="B6" s="333"/>
      <c r="C6" s="333"/>
      <c r="D6" s="333"/>
      <c r="E6" s="333"/>
      <c r="F6" s="333"/>
      <c r="G6" s="125"/>
    </row>
    <row r="7" spans="1:7" s="12" customFormat="1" ht="21.75" customHeight="1" x14ac:dyDescent="0.45">
      <c r="A7" s="311" t="e">
        <f>#REF!</f>
        <v>#REF!</v>
      </c>
      <c r="B7" s="311"/>
      <c r="C7" s="311"/>
      <c r="D7" s="311"/>
      <c r="E7" s="311"/>
      <c r="F7" s="311"/>
      <c r="G7" s="125"/>
    </row>
    <row r="8" spans="1:7" s="12" customFormat="1" ht="24" x14ac:dyDescent="0.45">
      <c r="A8" s="14" t="s">
        <v>42</v>
      </c>
      <c r="B8" s="334">
        <f>'A4 Exploitation'!B9:F9</f>
        <v>0</v>
      </c>
      <c r="C8" s="334"/>
      <c r="D8" s="334"/>
      <c r="E8" s="334"/>
      <c r="F8" s="334"/>
      <c r="G8" s="125"/>
    </row>
    <row r="9" spans="1:7" s="12" customFormat="1" ht="24" x14ac:dyDescent="0.45">
      <c r="A9" s="15" t="s">
        <v>44</v>
      </c>
      <c r="B9" s="335">
        <f>'A4 Exploitation'!B10:F10</f>
        <v>0</v>
      </c>
      <c r="C9" s="335"/>
      <c r="D9" s="335"/>
      <c r="E9" s="335"/>
      <c r="F9" s="335"/>
      <c r="G9" s="125"/>
    </row>
    <row r="10" spans="1:7" s="12" customFormat="1" ht="24" x14ac:dyDescent="0.45">
      <c r="A10" s="14" t="s">
        <v>43</v>
      </c>
      <c r="B10" s="332">
        <f>'A4 Exploitation'!A8:F8</f>
        <v>0</v>
      </c>
      <c r="C10" s="332"/>
      <c r="D10" s="332"/>
      <c r="E10" s="332"/>
      <c r="F10" s="332"/>
      <c r="G10" s="125"/>
    </row>
    <row r="11" spans="1:7" s="12" customFormat="1" ht="24" x14ac:dyDescent="0.45">
      <c r="A11" s="14" t="s">
        <v>294</v>
      </c>
      <c r="B11" s="336">
        <f>D199</f>
        <v>0</v>
      </c>
      <c r="C11" s="336"/>
      <c r="D11" s="336"/>
      <c r="E11" s="336"/>
      <c r="F11" s="336"/>
      <c r="G11" s="125"/>
    </row>
    <row r="12" spans="1:7" s="12" customFormat="1" ht="22.5" x14ac:dyDescent="0.45">
      <c r="A12" s="11"/>
      <c r="D12" s="315"/>
      <c r="E12" s="315"/>
      <c r="F12" s="315"/>
      <c r="G12" s="315"/>
    </row>
    <row r="13" spans="1:7" s="12" customFormat="1" ht="11.25" customHeight="1" x14ac:dyDescent="0.3">
      <c r="A13" s="316" t="s">
        <v>30</v>
      </c>
      <c r="B13" s="317" t="s">
        <v>31</v>
      </c>
      <c r="C13" s="317"/>
      <c r="D13" s="317" t="s">
        <v>46</v>
      </c>
      <c r="E13" s="317" t="s">
        <v>190</v>
      </c>
      <c r="F13" s="317" t="s">
        <v>191</v>
      </c>
      <c r="G13" s="112"/>
    </row>
    <row r="14" spans="1:7" s="12" customFormat="1" ht="12.75" customHeight="1" x14ac:dyDescent="0.3">
      <c r="A14" s="316"/>
      <c r="B14" s="34" t="s">
        <v>34</v>
      </c>
      <c r="C14" s="34" t="s">
        <v>33</v>
      </c>
      <c r="D14" s="317"/>
      <c r="E14" s="317"/>
      <c r="F14" s="31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43"/>
      <c r="C22" s="344"/>
      <c r="D22" s="245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44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4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4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4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44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44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4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4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3"/>
      <c r="C161" s="344"/>
      <c r="D161" s="245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4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4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4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COUNTIF('A3 Technique'!F17:F193,"ok")</f>
        <v>0</v>
      </c>
      <c r="F197" s="29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2018-07-31T15:18:52Z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