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Grombalia\10-Octobre\"/>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F543" i="40" l="1"/>
  <c r="E543" i="40"/>
  <c r="F543" i="38"/>
  <c r="E543" i="38"/>
  <c r="F543" i="31"/>
  <c r="E543" i="31"/>
  <c r="F543" i="43"/>
  <c r="E543" i="33"/>
  <c r="F543" i="33"/>
  <c r="A8" i="36" l="1"/>
  <c r="A7" i="37" s="1"/>
  <c r="A8" i="43"/>
  <c r="F197" i="41" l="1"/>
  <c r="E197" i="41"/>
  <c r="D197" i="41" s="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D543" i="40"/>
  <c r="B543" i="40" s="1"/>
  <c r="C542" i="40"/>
  <c r="A537" i="40"/>
  <c r="F532" i="40"/>
  <c r="E532" i="40"/>
  <c r="C530" i="40"/>
  <c r="C528" i="40"/>
  <c r="A517" i="40"/>
  <c r="F512" i="40"/>
  <c r="E512" i="40"/>
  <c r="A506" i="40"/>
  <c r="F498" i="40"/>
  <c r="E498" i="40"/>
  <c r="D498" i="40" s="1"/>
  <c r="C490" i="40"/>
  <c r="D493" i="40" s="1"/>
  <c r="D494" i="40" s="1"/>
  <c r="A484" i="40"/>
  <c r="F476" i="40"/>
  <c r="E476" i="40"/>
  <c r="C469" i="40"/>
  <c r="C466" i="40"/>
  <c r="C465" i="40"/>
  <c r="C461" i="40"/>
  <c r="C455" i="40"/>
  <c r="D457" i="40" s="1"/>
  <c r="D458" i="40" s="1"/>
  <c r="A447" i="40"/>
  <c r="F439" i="40"/>
  <c r="E439" i="40"/>
  <c r="D439" i="40" s="1"/>
  <c r="B439" i="40" s="1"/>
  <c r="C438" i="40"/>
  <c r="C432" i="40"/>
  <c r="C431" i="40"/>
  <c r="C425" i="40"/>
  <c r="C422" i="40"/>
  <c r="D426" i="40" s="1"/>
  <c r="D427" i="40" s="1"/>
  <c r="C415" i="40"/>
  <c r="C411" i="40"/>
  <c r="C405" i="40"/>
  <c r="C402" i="40"/>
  <c r="D406" i="40" s="1"/>
  <c r="D407" i="40" s="1"/>
  <c r="A394" i="40"/>
  <c r="F386" i="40"/>
  <c r="E386" i="40"/>
  <c r="C381" i="40"/>
  <c r="C378" i="40"/>
  <c r="C371" i="40"/>
  <c r="C369" i="40"/>
  <c r="C368" i="40"/>
  <c r="D373" i="40" s="1"/>
  <c r="D374" i="40" s="1"/>
  <c r="A361" i="40"/>
  <c r="F353" i="40"/>
  <c r="E353" i="40"/>
  <c r="D353" i="40"/>
  <c r="B353" i="40" s="1"/>
  <c r="C348" i="40"/>
  <c r="C344" i="40"/>
  <c r="C342" i="40"/>
  <c r="C340" i="40"/>
  <c r="C331" i="40"/>
  <c r="D333" i="40" s="1"/>
  <c r="D334" i="40" s="1"/>
  <c r="A321" i="40"/>
  <c r="F313" i="40"/>
  <c r="E313" i="40"/>
  <c r="D313" i="40"/>
  <c r="B313" i="40" s="1"/>
  <c r="C304" i="40"/>
  <c r="C302" i="40"/>
  <c r="C297" i="40"/>
  <c r="C295" i="40"/>
  <c r="C294" i="40"/>
  <c r="C291" i="40"/>
  <c r="C282" i="40"/>
  <c r="C278" i="40"/>
  <c r="D285" i="40" s="1"/>
  <c r="D286" i="40" s="1"/>
  <c r="A269" i="40"/>
  <c r="F261" i="40"/>
  <c r="E261" i="40"/>
  <c r="D261" i="40"/>
  <c r="B261" i="40" s="1"/>
  <c r="C252" i="40"/>
  <c r="C251" i="40"/>
  <c r="C250" i="40"/>
  <c r="C249" i="40"/>
  <c r="C240" i="40"/>
  <c r="C238" i="40"/>
  <c r="C235" i="40"/>
  <c r="C230" i="40"/>
  <c r="C227" i="40"/>
  <c r="C220" i="40"/>
  <c r="C219" i="40"/>
  <c r="D222" i="40" s="1"/>
  <c r="D223" i="40" s="1"/>
  <c r="A208" i="40"/>
  <c r="F200" i="40"/>
  <c r="E200" i="40"/>
  <c r="D200" i="40"/>
  <c r="B200" i="40" s="1"/>
  <c r="C194" i="40"/>
  <c r="C190" i="40"/>
  <c r="C186" i="40"/>
  <c r="C184" i="40"/>
  <c r="C182" i="40"/>
  <c r="C181" i="40"/>
  <c r="C170" i="40"/>
  <c r="D172" i="40" s="1"/>
  <c r="A161" i="40"/>
  <c r="F153" i="40"/>
  <c r="E153" i="40"/>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D41" i="40"/>
  <c r="B41"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C542" i="38"/>
  <c r="A537" i="38"/>
  <c r="F532" i="38"/>
  <c r="E532" i="38"/>
  <c r="C530" i="38"/>
  <c r="C528" i="38"/>
  <c r="A517" i="38"/>
  <c r="F512" i="38"/>
  <c r="E512" i="38"/>
  <c r="D512" i="38"/>
  <c r="A506" i="38"/>
  <c r="F498" i="38"/>
  <c r="E498" i="38"/>
  <c r="C490" i="38"/>
  <c r="D493" i="38" s="1"/>
  <c r="D494" i="38" s="1"/>
  <c r="A484" i="38"/>
  <c r="F476" i="38"/>
  <c r="E476" i="38"/>
  <c r="D476" i="38" s="1"/>
  <c r="B476" i="38" s="1"/>
  <c r="C469" i="38"/>
  <c r="C466" i="38"/>
  <c r="C465" i="38"/>
  <c r="C461" i="38"/>
  <c r="C455" i="38"/>
  <c r="D457" i="38" s="1"/>
  <c r="D458" i="38" s="1"/>
  <c r="A447" i="38"/>
  <c r="F439" i="38"/>
  <c r="E439" i="38"/>
  <c r="D439" i="38"/>
  <c r="B439" i="38" s="1"/>
  <c r="C438" i="38"/>
  <c r="C432" i="38"/>
  <c r="C431" i="38"/>
  <c r="C425" i="38"/>
  <c r="C422" i="38"/>
  <c r="C415" i="38"/>
  <c r="C411" i="38"/>
  <c r="C405" i="38"/>
  <c r="C402" i="38"/>
  <c r="A394" i="38"/>
  <c r="F386" i="38"/>
  <c r="E386" i="38"/>
  <c r="D386" i="38" s="1"/>
  <c r="B386" i="38" s="1"/>
  <c r="C381" i="38"/>
  <c r="C378" i="38"/>
  <c r="C371" i="38"/>
  <c r="C369" i="38"/>
  <c r="C368" i="38"/>
  <c r="A361" i="38"/>
  <c r="F353" i="38"/>
  <c r="E353" i="38"/>
  <c r="D353" i="38" s="1"/>
  <c r="B353" i="38" s="1"/>
  <c r="C348" i="38"/>
  <c r="C344" i="38"/>
  <c r="C342" i="38"/>
  <c r="C340" i="38"/>
  <c r="C331" i="38"/>
  <c r="D333" i="38" s="1"/>
  <c r="D334" i="38" s="1"/>
  <c r="A321" i="38"/>
  <c r="F313" i="38"/>
  <c r="E313" i="38"/>
  <c r="D313" i="38" s="1"/>
  <c r="B313" i="38" s="1"/>
  <c r="C304" i="38"/>
  <c r="C302" i="38"/>
  <c r="C297" i="38"/>
  <c r="C295" i="38"/>
  <c r="C294" i="38"/>
  <c r="C291" i="38"/>
  <c r="C282" i="38"/>
  <c r="C278" i="38"/>
  <c r="A269" i="38"/>
  <c r="F261" i="38"/>
  <c r="E261" i="38"/>
  <c r="D261" i="38"/>
  <c r="B261" i="38" s="1"/>
  <c r="C252" i="38"/>
  <c r="C251" i="38"/>
  <c r="C250" i="38"/>
  <c r="C249" i="38"/>
  <c r="C240" i="38"/>
  <c r="C238" i="38"/>
  <c r="C235" i="38"/>
  <c r="C230" i="38"/>
  <c r="C227" i="38"/>
  <c r="C220" i="38"/>
  <c r="C219" i="38"/>
  <c r="D222" i="38" s="1"/>
  <c r="D223" i="38" s="1"/>
  <c r="A208" i="38"/>
  <c r="F200" i="38"/>
  <c r="E200" i="38"/>
  <c r="D200" i="38"/>
  <c r="B200" i="38" s="1"/>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E99" i="38"/>
  <c r="D99" i="38" s="1"/>
  <c r="B99" i="38" s="1"/>
  <c r="C91" i="38"/>
  <c r="C89" i="38"/>
  <c r="C82" i="38"/>
  <c r="C79" i="38"/>
  <c r="C74" i="38"/>
  <c r="C72" i="38"/>
  <c r="C69" i="38"/>
  <c r="C68" i="38"/>
  <c r="C65" i="38"/>
  <c r="C59" i="38"/>
  <c r="D61" i="38" s="1"/>
  <c r="D62" i="38" s="1"/>
  <c r="A49" i="38"/>
  <c r="F41" i="38"/>
  <c r="E41" i="38"/>
  <c r="D41" i="38" s="1"/>
  <c r="B41" i="38" s="1"/>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D543" i="31"/>
  <c r="B543" i="31" s="1"/>
  <c r="C542" i="31"/>
  <c r="A537" i="31"/>
  <c r="F532" i="31"/>
  <c r="E532" i="31"/>
  <c r="C530" i="31"/>
  <c r="C528" i="31"/>
  <c r="A517" i="31"/>
  <c r="F512" i="31"/>
  <c r="E512" i="31"/>
  <c r="A506" i="31"/>
  <c r="F498" i="31"/>
  <c r="E498" i="31"/>
  <c r="C490" i="31"/>
  <c r="D493" i="31" s="1"/>
  <c r="D494" i="31" s="1"/>
  <c r="A484" i="31"/>
  <c r="F476" i="31"/>
  <c r="E476" i="31"/>
  <c r="D476" i="31" s="1"/>
  <c r="B476" i="31" s="1"/>
  <c r="C469" i="31"/>
  <c r="C466" i="31"/>
  <c r="C465" i="31"/>
  <c r="C461" i="31"/>
  <c r="C455" i="31"/>
  <c r="D457" i="31" s="1"/>
  <c r="D458" i="31" s="1"/>
  <c r="A447" i="31"/>
  <c r="F439" i="31"/>
  <c r="E439" i="31"/>
  <c r="C438" i="31"/>
  <c r="C432" i="31"/>
  <c r="C431" i="31"/>
  <c r="C425" i="31"/>
  <c r="C422" i="31"/>
  <c r="C415" i="31"/>
  <c r="C411" i="31"/>
  <c r="C405" i="31"/>
  <c r="C402" i="31"/>
  <c r="A394" i="31"/>
  <c r="F386" i="31"/>
  <c r="E386" i="31"/>
  <c r="D386" i="31" s="1"/>
  <c r="B386" i="31" s="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D222" i="31" s="1"/>
  <c r="D223" i="31" s="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D543" i="33"/>
  <c r="C542" i="33"/>
  <c r="A537" i="33"/>
  <c r="F532" i="33"/>
  <c r="E532" i="33"/>
  <c r="C530" i="33"/>
  <c r="C528" i="33"/>
  <c r="A517" i="33"/>
  <c r="F512" i="33"/>
  <c r="E512" i="33"/>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D222" i="33" s="1"/>
  <c r="D223" i="33" s="1"/>
  <c r="A208" i="33"/>
  <c r="F200" i="33"/>
  <c r="E200" i="33"/>
  <c r="D200" i="33" s="1"/>
  <c r="B200" i="33" s="1"/>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D543" i="43" s="1"/>
  <c r="B543" i="43" s="1"/>
  <c r="C542" i="43"/>
  <c r="A537" i="43"/>
  <c r="F532" i="43"/>
  <c r="E532" i="43"/>
  <c r="D532" i="43" s="1"/>
  <c r="B532" i="43" s="1"/>
  <c r="C530" i="43"/>
  <c r="C528" i="43"/>
  <c r="A517" i="43"/>
  <c r="F512" i="43"/>
  <c r="E512" i="43"/>
  <c r="A506" i="43"/>
  <c r="F498" i="43"/>
  <c r="E498" i="43"/>
  <c r="D493" i="43"/>
  <c r="D494" i="43" s="1"/>
  <c r="C490" i="43"/>
  <c r="A484" i="43"/>
  <c r="F476" i="43"/>
  <c r="E476" i="43"/>
  <c r="D476" i="43" s="1"/>
  <c r="B476" i="43" s="1"/>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D261" i="43" s="1"/>
  <c r="B261" i="43" s="1"/>
  <c r="C252" i="43"/>
  <c r="C251" i="43"/>
  <c r="C250" i="43"/>
  <c r="C249" i="43"/>
  <c r="C240" i="43"/>
  <c r="C238" i="43"/>
  <c r="C235" i="43"/>
  <c r="C230" i="43"/>
  <c r="C227" i="43"/>
  <c r="C220" i="43"/>
  <c r="C219" i="43"/>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D99" i="43" s="1"/>
  <c r="B99" i="43" s="1"/>
  <c r="C91" i="43"/>
  <c r="C89" i="43"/>
  <c r="C82" i="43"/>
  <c r="C79" i="43"/>
  <c r="C74" i="43"/>
  <c r="C72" i="43"/>
  <c r="C69" i="43"/>
  <c r="C68" i="43"/>
  <c r="C65" i="43"/>
  <c r="C59" i="43"/>
  <c r="D61" i="43" s="1"/>
  <c r="D62" i="43" s="1"/>
  <c r="A49" i="43"/>
  <c r="F41" i="43"/>
  <c r="E41" i="43"/>
  <c r="C35" i="43"/>
  <c r="C34" i="43"/>
  <c r="C30" i="43"/>
  <c r="D25" i="43"/>
  <c r="D26" i="43" s="1"/>
  <c r="A16" i="43"/>
  <c r="A7" i="35"/>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D285" i="36" s="1"/>
  <c r="D286" i="36" s="1"/>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A16" i="36"/>
  <c r="J178" i="29"/>
  <c r="J169" i="29"/>
  <c r="J160" i="29"/>
  <c r="J150" i="29"/>
  <c r="J141" i="29"/>
  <c r="J132" i="29"/>
  <c r="J123" i="29"/>
  <c r="J114" i="29"/>
  <c r="J105" i="29"/>
  <c r="J96" i="29"/>
  <c r="J87" i="29"/>
  <c r="J78" i="29"/>
  <c r="J69" i="29"/>
  <c r="J60" i="29"/>
  <c r="J51" i="29"/>
  <c r="J42" i="29"/>
  <c r="J33" i="29"/>
  <c r="J23" i="29"/>
  <c r="D197" i="32" l="1"/>
  <c r="D532" i="31"/>
  <c r="B532" i="31" s="1"/>
  <c r="D498" i="31"/>
  <c r="D439" i="31"/>
  <c r="B439" i="31" s="1"/>
  <c r="D353" i="31"/>
  <c r="B353" i="31" s="1"/>
  <c r="D313" i="31"/>
  <c r="B313" i="31" s="1"/>
  <c r="D417" i="33"/>
  <c r="D418" i="33" s="1"/>
  <c r="D200" i="31"/>
  <c r="B200" i="31" s="1"/>
  <c r="D201" i="31" s="1"/>
  <c r="D202" i="31" s="1"/>
  <c r="B498" i="40"/>
  <c r="D499" i="40" s="1"/>
  <c r="D153" i="31"/>
  <c r="B153" i="31" s="1"/>
  <c r="D154" i="31" s="1"/>
  <c r="B498" i="31"/>
  <c r="D499" i="31" s="1"/>
  <c r="D502" i="31" s="1"/>
  <c r="D503" i="31" s="1"/>
  <c r="B145" i="29" s="1"/>
  <c r="D153" i="43"/>
  <c r="B153" i="43" s="1"/>
  <c r="D63" i="25"/>
  <c r="D64" i="25" s="1"/>
  <c r="D133" i="32"/>
  <c r="D134" i="32" s="1"/>
  <c r="D149" i="32"/>
  <c r="D150" i="32" s="1"/>
  <c r="D498" i="38"/>
  <c r="D133" i="39"/>
  <c r="D134" i="39" s="1"/>
  <c r="D476" i="40"/>
  <c r="B476" i="40" s="1"/>
  <c r="D477" i="40" s="1"/>
  <c r="D512" i="40"/>
  <c r="B512" i="38"/>
  <c r="D513" i="38" s="1"/>
  <c r="D514" i="38" s="1"/>
  <c r="B155" i="29" s="1"/>
  <c r="D118" i="25"/>
  <c r="D119" i="25" s="1"/>
  <c r="D42" i="36"/>
  <c r="D43" i="36" s="1"/>
  <c r="D406" i="36"/>
  <c r="D41" i="43"/>
  <c r="D200" i="43"/>
  <c r="B200" i="43" s="1"/>
  <c r="D201" i="43" s="1"/>
  <c r="D202" i="43" s="1"/>
  <c r="D476" i="33"/>
  <c r="B476" i="33" s="1"/>
  <c r="D532" i="33"/>
  <c r="B543" i="33"/>
  <c r="D544" i="33" s="1"/>
  <c r="D545" i="33" s="1"/>
  <c r="B172" i="29" s="1"/>
  <c r="D99" i="31"/>
  <c r="B99" i="31" s="1"/>
  <c r="D100" i="31" s="1"/>
  <c r="D101" i="31" s="1"/>
  <c r="D63" i="32"/>
  <c r="D64" i="32" s="1"/>
  <c r="D153" i="38"/>
  <c r="B153" i="38" s="1"/>
  <c r="D373" i="38"/>
  <c r="D374" i="38" s="1"/>
  <c r="D118" i="39"/>
  <c r="D119" i="39" s="1"/>
  <c r="D99" i="40"/>
  <c r="B99" i="40" s="1"/>
  <c r="D153" i="40"/>
  <c r="B153" i="40" s="1"/>
  <c r="D386" i="40"/>
  <c r="B386" i="40" s="1"/>
  <c r="D532" i="40"/>
  <c r="B532" i="40" s="1"/>
  <c r="D139" i="40"/>
  <c r="D140" i="40" s="1"/>
  <c r="D417" i="40"/>
  <c r="D418" i="40" s="1"/>
  <c r="D285" i="38"/>
  <c r="D286" i="38" s="1"/>
  <c r="D201" i="38"/>
  <c r="D202" i="38" s="1"/>
  <c r="D417" i="38"/>
  <c r="D418" i="38" s="1"/>
  <c r="D139" i="31"/>
  <c r="D140" i="31" s="1"/>
  <c r="D262" i="31"/>
  <c r="D263" i="31" s="1"/>
  <c r="D285" i="31"/>
  <c r="D286" i="31" s="1"/>
  <c r="D373" i="31"/>
  <c r="D374" i="31" s="1"/>
  <c r="D406" i="31"/>
  <c r="D407" i="31" s="1"/>
  <c r="D426" i="31"/>
  <c r="D427" i="31" s="1"/>
  <c r="D139" i="33"/>
  <c r="D140" i="33" s="1"/>
  <c r="D373" i="33"/>
  <c r="D374" i="33" s="1"/>
  <c r="D100" i="40"/>
  <c r="D101" i="40" s="1"/>
  <c r="D440" i="40"/>
  <c r="D84" i="32"/>
  <c r="D85" i="32" s="1"/>
  <c r="D102" i="32"/>
  <c r="D103" i="32" s="1"/>
  <c r="D262" i="38"/>
  <c r="D263" i="38" s="1"/>
  <c r="D387" i="38"/>
  <c r="D149" i="39"/>
  <c r="D150" i="39" s="1"/>
  <c r="D84" i="40"/>
  <c r="D102" i="40" s="1"/>
  <c r="D103" i="40" s="1"/>
  <c r="B66" i="29" s="1"/>
  <c r="D84" i="41"/>
  <c r="D85" i="41" s="1"/>
  <c r="D373" i="36"/>
  <c r="D374" i="36" s="1"/>
  <c r="D149" i="25"/>
  <c r="D150" i="25" s="1"/>
  <c r="D387" i="31"/>
  <c r="D388" i="31" s="1"/>
  <c r="D139" i="38"/>
  <c r="D140" i="38" s="1"/>
  <c r="D244" i="40"/>
  <c r="D245" i="40" s="1"/>
  <c r="D42" i="31"/>
  <c r="D45" i="31" s="1"/>
  <c r="D46" i="31" s="1"/>
  <c r="B55" i="29" s="1"/>
  <c r="D84" i="33"/>
  <c r="D85" i="33" s="1"/>
  <c r="D477" i="33"/>
  <c r="D480" i="33" s="1"/>
  <c r="D481" i="33" s="1"/>
  <c r="B135" i="29" s="1"/>
  <c r="D84" i="31"/>
  <c r="D85" i="31" s="1"/>
  <c r="D354" i="31"/>
  <c r="D355" i="31" s="1"/>
  <c r="D84" i="39"/>
  <c r="D85" i="39" s="1"/>
  <c r="D102" i="39"/>
  <c r="D103" i="39" s="1"/>
  <c r="D354" i="40"/>
  <c r="D357" i="40" s="1"/>
  <c r="D358" i="40" s="1"/>
  <c r="B111" i="29" s="1"/>
  <c r="D102" i="41"/>
  <c r="D103" i="41" s="1"/>
  <c r="D84" i="25"/>
  <c r="D85" i="25" s="1"/>
  <c r="D133" i="25"/>
  <c r="D134" i="25" s="1"/>
  <c r="D161" i="25"/>
  <c r="D162" i="25" s="1"/>
  <c r="D314" i="31"/>
  <c r="D315" i="31" s="1"/>
  <c r="D440" i="31"/>
  <c r="D441" i="31" s="1"/>
  <c r="D512" i="31"/>
  <c r="D544" i="31"/>
  <c r="D545" i="31" s="1"/>
  <c r="B173" i="29" s="1"/>
  <c r="D313" i="43"/>
  <c r="B313" i="43" s="1"/>
  <c r="D353" i="43"/>
  <c r="B353" i="43" s="1"/>
  <c r="D426" i="43"/>
  <c r="D427" i="43" s="1"/>
  <c r="D477" i="43"/>
  <c r="D478" i="43" s="1"/>
  <c r="D197" i="35"/>
  <c r="D244" i="33"/>
  <c r="D245" i="33" s="1"/>
  <c r="D285" i="33"/>
  <c r="D286" i="33" s="1"/>
  <c r="D406" i="33"/>
  <c r="D407" i="33" s="1"/>
  <c r="D426" i="33"/>
  <c r="D427" i="33" s="1"/>
  <c r="D512" i="33"/>
  <c r="D102" i="25"/>
  <c r="D103" i="25" s="1"/>
  <c r="D244" i="31"/>
  <c r="D245" i="31" s="1"/>
  <c r="D417" i="31"/>
  <c r="D418" i="31" s="1"/>
  <c r="D477" i="31"/>
  <c r="D478" i="31" s="1"/>
  <c r="D154" i="38"/>
  <c r="D155" i="38" s="1"/>
  <c r="D406" i="38"/>
  <c r="D407" i="38" s="1"/>
  <c r="D426" i="38"/>
  <c r="D427" i="38" s="1"/>
  <c r="D532" i="38"/>
  <c r="B532" i="38" s="1"/>
  <c r="D533" i="38" s="1"/>
  <c r="D534" i="38" s="1"/>
  <c r="B165" i="29" s="1"/>
  <c r="D543" i="38"/>
  <c r="D63" i="39"/>
  <c r="D64" i="39" s="1"/>
  <c r="D161" i="39"/>
  <c r="D162" i="39" s="1"/>
  <c r="D42" i="40"/>
  <c r="D201" i="40"/>
  <c r="D202" i="40" s="1"/>
  <c r="D262" i="40"/>
  <c r="D265" i="40" s="1"/>
  <c r="D266" i="40" s="1"/>
  <c r="B93" i="29" s="1"/>
  <c r="D63" i="41"/>
  <c r="D64" i="41" s="1"/>
  <c r="D161" i="41"/>
  <c r="D162" i="41" s="1"/>
  <c r="D161" i="35"/>
  <c r="D162" i="35" s="1"/>
  <c r="D149" i="35"/>
  <c r="D150" i="35" s="1"/>
  <c r="D133" i="35"/>
  <c r="D134" i="35" s="1"/>
  <c r="D118" i="35"/>
  <c r="D119" i="35" s="1"/>
  <c r="D102" i="35"/>
  <c r="D103" i="35" s="1"/>
  <c r="D84" i="35"/>
  <c r="D85" i="35" s="1"/>
  <c r="D439" i="43"/>
  <c r="B439" i="43" s="1"/>
  <c r="D440" i="43" s="1"/>
  <c r="D417" i="43"/>
  <c r="D418" i="43" s="1"/>
  <c r="D406" i="43"/>
  <c r="D407" i="43" s="1"/>
  <c r="D498" i="43"/>
  <c r="B498" i="43" s="1"/>
  <c r="D499" i="43" s="1"/>
  <c r="D502" i="43" s="1"/>
  <c r="D503" i="43" s="1"/>
  <c r="B143" i="29" s="1"/>
  <c r="D386" i="43"/>
  <c r="B386" i="43" s="1"/>
  <c r="D387" i="43" s="1"/>
  <c r="D373" i="43"/>
  <c r="D374" i="43" s="1"/>
  <c r="D354" i="43"/>
  <c r="D355" i="43" s="1"/>
  <c r="D285" i="43"/>
  <c r="D286" i="43" s="1"/>
  <c r="D222" i="43"/>
  <c r="D223" i="43" s="1"/>
  <c r="D244" i="43"/>
  <c r="D245" i="43" s="1"/>
  <c r="D139" i="43"/>
  <c r="D140" i="43" s="1"/>
  <c r="D84" i="43"/>
  <c r="D85" i="43" s="1"/>
  <c r="D153" i="33"/>
  <c r="D99" i="33"/>
  <c r="B99" i="33" s="1"/>
  <c r="D313" i="33"/>
  <c r="B313" i="33" s="1"/>
  <c r="D314" i="33" s="1"/>
  <c r="D353" i="33"/>
  <c r="D386" i="33"/>
  <c r="D439" i="33"/>
  <c r="D498" i="33"/>
  <c r="D262" i="43"/>
  <c r="D154" i="43"/>
  <c r="D173" i="43"/>
  <c r="D314" i="43"/>
  <c r="D100" i="43"/>
  <c r="D101" i="43" s="1"/>
  <c r="D262" i="33"/>
  <c r="D533" i="31"/>
  <c r="D534" i="31" s="1"/>
  <c r="B164" i="29" s="1"/>
  <c r="D195" i="32"/>
  <c r="D161" i="37"/>
  <c r="D162" i="37" s="1"/>
  <c r="D533" i="36"/>
  <c r="D534" i="36" s="1"/>
  <c r="B161" i="29" s="1"/>
  <c r="D544" i="43"/>
  <c r="D42" i="33"/>
  <c r="D100" i="33"/>
  <c r="D101" i="33" s="1"/>
  <c r="D173" i="31"/>
  <c r="D42" i="38"/>
  <c r="B41" i="43"/>
  <c r="D42" i="43" s="1"/>
  <c r="D512" i="43"/>
  <c r="B512" i="43" s="1"/>
  <c r="D513" i="43" s="1"/>
  <c r="D514" i="43" s="1"/>
  <c r="B152" i="29" s="1"/>
  <c r="D533" i="43"/>
  <c r="D534" i="43" s="1"/>
  <c r="B162" i="29" s="1"/>
  <c r="D63" i="35"/>
  <c r="D64" i="35" s="1"/>
  <c r="D195" i="35"/>
  <c r="D201" i="33"/>
  <c r="D202" i="33" s="1"/>
  <c r="D204" i="38"/>
  <c r="D205" i="38" s="1"/>
  <c r="B83" i="29" s="1"/>
  <c r="D387" i="40"/>
  <c r="D533" i="40"/>
  <c r="D534" i="40" s="1"/>
  <c r="B166" i="29" s="1"/>
  <c r="D161" i="32"/>
  <c r="D162" i="32" s="1"/>
  <c r="D173" i="38"/>
  <c r="D314" i="38"/>
  <c r="D195" i="39"/>
  <c r="D544" i="40"/>
  <c r="D195" i="41"/>
  <c r="D84" i="38"/>
  <c r="D100" i="38"/>
  <c r="D101" i="38" s="1"/>
  <c r="D244" i="38"/>
  <c r="D245" i="38" s="1"/>
  <c r="D388" i="38"/>
  <c r="D440" i="38"/>
  <c r="D154" i="40"/>
  <c r="D314" i="40"/>
  <c r="D195" i="25"/>
  <c r="D118" i="32"/>
  <c r="D119" i="32" s="1"/>
  <c r="D354" i="38"/>
  <c r="D477" i="38"/>
  <c r="D45" i="40"/>
  <c r="D46" i="40" s="1"/>
  <c r="B57" i="29" s="1"/>
  <c r="D43" i="40"/>
  <c r="D173" i="40"/>
  <c r="D149" i="37"/>
  <c r="D150" i="37" s="1"/>
  <c r="D133" i="37"/>
  <c r="D134" i="37" s="1"/>
  <c r="D118" i="37"/>
  <c r="D119" i="37" s="1"/>
  <c r="D102" i="37"/>
  <c r="D103" i="37" s="1"/>
  <c r="D84" i="37"/>
  <c r="D85" i="37" s="1"/>
  <c r="D63" i="37"/>
  <c r="D64" i="37" s="1"/>
  <c r="D23" i="37"/>
  <c r="D502" i="36"/>
  <c r="D503" i="36" s="1"/>
  <c r="B142" i="29" s="1"/>
  <c r="D494" i="36"/>
  <c r="D477" i="36"/>
  <c r="D478" i="36" s="1"/>
  <c r="D458" i="36"/>
  <c r="D440" i="36"/>
  <c r="D441" i="36" s="1"/>
  <c r="D426" i="36"/>
  <c r="D427" i="36" s="1"/>
  <c r="D417" i="36"/>
  <c r="D418" i="36" s="1"/>
  <c r="D407" i="36"/>
  <c r="D387" i="36"/>
  <c r="D388" i="36" s="1"/>
  <c r="D354" i="36"/>
  <c r="D355" i="36" s="1"/>
  <c r="D334" i="36"/>
  <c r="D314" i="36"/>
  <c r="D315" i="36" s="1"/>
  <c r="D262" i="36"/>
  <c r="D263" i="36" s="1"/>
  <c r="D244" i="36"/>
  <c r="D245" i="36" s="1"/>
  <c r="D222" i="36"/>
  <c r="D201" i="36"/>
  <c r="D202" i="36" s="1"/>
  <c r="D173" i="36"/>
  <c r="D154" i="36"/>
  <c r="D155" i="36" s="1"/>
  <c r="D139" i="36"/>
  <c r="D140" i="36" s="1"/>
  <c r="D100" i="36"/>
  <c r="D101" i="36" s="1"/>
  <c r="D84" i="36"/>
  <c r="D85" i="36" s="1"/>
  <c r="D45" i="36"/>
  <c r="D46" i="36" s="1"/>
  <c r="B52" i="29" s="1"/>
  <c r="D26" i="36"/>
  <c r="D204" i="31" l="1"/>
  <c r="D205" i="31" s="1"/>
  <c r="B82" i="29" s="1"/>
  <c r="D480" i="31"/>
  <c r="D481" i="31" s="1"/>
  <c r="B136" i="29" s="1"/>
  <c r="D265" i="31"/>
  <c r="D266" i="31" s="1"/>
  <c r="B91" i="29" s="1"/>
  <c r="D157" i="31"/>
  <c r="D158" i="31" s="1"/>
  <c r="B73" i="29" s="1"/>
  <c r="D500" i="31"/>
  <c r="D480" i="40"/>
  <c r="D481" i="40" s="1"/>
  <c r="B138" i="29" s="1"/>
  <c r="D478" i="40"/>
  <c r="D500" i="40"/>
  <c r="D502" i="40"/>
  <c r="D503" i="40" s="1"/>
  <c r="B147" i="29" s="1"/>
  <c r="D480" i="43"/>
  <c r="D481" i="43" s="1"/>
  <c r="B134" i="29" s="1"/>
  <c r="B498" i="33"/>
  <c r="D499" i="33" s="1"/>
  <c r="D85" i="40"/>
  <c r="D547" i="31"/>
  <c r="B46" i="29" s="1"/>
  <c r="D198" i="25"/>
  <c r="D199" i="25" s="1"/>
  <c r="B11" i="25" s="1"/>
  <c r="D155" i="31"/>
  <c r="D440" i="33"/>
  <c r="D443" i="33" s="1"/>
  <c r="B439" i="33"/>
  <c r="B512" i="33"/>
  <c r="D513" i="33" s="1"/>
  <c r="D514" i="33" s="1"/>
  <c r="B153" i="29" s="1"/>
  <c r="B532" i="33"/>
  <c r="D533" i="33" s="1"/>
  <c r="D534" i="33" s="1"/>
  <c r="B163" i="29" s="1"/>
  <c r="B498" i="38"/>
  <c r="D499" i="38" s="1"/>
  <c r="D354" i="33"/>
  <c r="D357" i="33" s="1"/>
  <c r="D358" i="33" s="1"/>
  <c r="B108" i="29" s="1"/>
  <c r="B353" i="33"/>
  <c r="B543" i="38"/>
  <c r="D544" i="38" s="1"/>
  <c r="D545" i="38" s="1"/>
  <c r="B174" i="29" s="1"/>
  <c r="B512" i="31"/>
  <c r="D513" i="31" s="1"/>
  <c r="D514" i="31" s="1"/>
  <c r="B154" i="29" s="1"/>
  <c r="D547" i="38"/>
  <c r="B47" i="29" s="1"/>
  <c r="B386" i="33"/>
  <c r="D387" i="33" s="1"/>
  <c r="B153" i="33"/>
  <c r="D154" i="33" s="1"/>
  <c r="D547" i="40"/>
  <c r="B48" i="29" s="1"/>
  <c r="D390" i="38"/>
  <c r="D391" i="38" s="1"/>
  <c r="B119" i="29" s="1"/>
  <c r="D443" i="40"/>
  <c r="D444" i="40" s="1"/>
  <c r="B129" i="29" s="1"/>
  <c r="B512" i="40"/>
  <c r="D513" i="40" s="1"/>
  <c r="D514" i="40" s="1"/>
  <c r="B156" i="29" s="1"/>
  <c r="D43" i="31"/>
  <c r="D390" i="31"/>
  <c r="D391" i="31" s="1"/>
  <c r="B118" i="29" s="1"/>
  <c r="D357" i="31"/>
  <c r="D358" i="31" s="1"/>
  <c r="B109" i="29" s="1"/>
  <c r="D478" i="33"/>
  <c r="D263" i="40"/>
  <c r="D198" i="41"/>
  <c r="D199" i="41" s="1"/>
  <c r="D355" i="40"/>
  <c r="D441" i="40"/>
  <c r="D157" i="38"/>
  <c r="D158" i="38" s="1"/>
  <c r="B74" i="29" s="1"/>
  <c r="D443" i="31"/>
  <c r="D317" i="31"/>
  <c r="D318" i="31" s="1"/>
  <c r="B100" i="29" s="1"/>
  <c r="D547" i="33"/>
  <c r="B45" i="29" s="1"/>
  <c r="D204" i="40"/>
  <c r="D205" i="40" s="1"/>
  <c r="B84" i="29" s="1"/>
  <c r="D198" i="39"/>
  <c r="D199" i="39" s="1"/>
  <c r="D198" i="35"/>
  <c r="D199" i="35" s="1"/>
  <c r="B180" i="29" s="1"/>
  <c r="D500" i="43"/>
  <c r="D547" i="43"/>
  <c r="B44" i="29" s="1"/>
  <c r="D357" i="43"/>
  <c r="D358" i="43" s="1"/>
  <c r="B107" i="29" s="1"/>
  <c r="D102" i="43"/>
  <c r="D103" i="43" s="1"/>
  <c r="B62" i="29" s="1"/>
  <c r="D102" i="33"/>
  <c r="D103" i="33" s="1"/>
  <c r="B63" i="29" s="1"/>
  <c r="D45" i="43"/>
  <c r="D46" i="43" s="1"/>
  <c r="B53" i="29" s="1"/>
  <c r="D43" i="43"/>
  <c r="D480" i="38"/>
  <c r="D481" i="38" s="1"/>
  <c r="B137" i="29" s="1"/>
  <c r="D478" i="38"/>
  <c r="D317" i="40"/>
  <c r="D318" i="40" s="1"/>
  <c r="B102" i="29" s="1"/>
  <c r="D315" i="40"/>
  <c r="D357" i="38"/>
  <c r="D358" i="38" s="1"/>
  <c r="B110" i="29" s="1"/>
  <c r="D355" i="38"/>
  <c r="D155" i="40"/>
  <c r="D157" i="40"/>
  <c r="D158" i="40" s="1"/>
  <c r="B75" i="29" s="1"/>
  <c r="D545" i="40"/>
  <c r="B175" i="29" s="1"/>
  <c r="B11" i="39"/>
  <c r="B183" i="29"/>
  <c r="D545" i="43"/>
  <c r="B171" i="29" s="1"/>
  <c r="D204" i="33"/>
  <c r="D205" i="33" s="1"/>
  <c r="B81" i="29" s="1"/>
  <c r="D315" i="43"/>
  <c r="D317" i="43"/>
  <c r="D318" i="43" s="1"/>
  <c r="B98" i="29" s="1"/>
  <c r="D204" i="43"/>
  <c r="D205" i="43" s="1"/>
  <c r="B80" i="29" s="1"/>
  <c r="D443" i="38"/>
  <c r="D441" i="38"/>
  <c r="D441" i="43"/>
  <c r="D443" i="43"/>
  <c r="B125" i="29" s="1"/>
  <c r="D157" i="43"/>
  <c r="D158" i="43" s="1"/>
  <c r="B71" i="29" s="1"/>
  <c r="D155" i="43"/>
  <c r="D85" i="38"/>
  <c r="D102" i="38"/>
  <c r="D103" i="38" s="1"/>
  <c r="B65" i="29" s="1"/>
  <c r="D317" i="38"/>
  <c r="D318" i="38" s="1"/>
  <c r="B101" i="29" s="1"/>
  <c r="D315" i="38"/>
  <c r="D315" i="33"/>
  <c r="D317" i="33"/>
  <c r="D318" i="33" s="1"/>
  <c r="B99" i="29" s="1"/>
  <c r="D45" i="38"/>
  <c r="D46" i="38" s="1"/>
  <c r="B56" i="29" s="1"/>
  <c r="D43" i="38"/>
  <c r="D198" i="32"/>
  <c r="D199" i="32" s="1"/>
  <c r="D388" i="43"/>
  <c r="D390" i="43"/>
  <c r="D391" i="43" s="1"/>
  <c r="B116" i="29" s="1"/>
  <c r="B11" i="41"/>
  <c r="B184" i="29"/>
  <c r="D390" i="40"/>
  <c r="D391" i="40" s="1"/>
  <c r="B120" i="29" s="1"/>
  <c r="D388" i="40"/>
  <c r="D45" i="33"/>
  <c r="D46" i="33" s="1"/>
  <c r="B54" i="29" s="1"/>
  <c r="D43" i="33"/>
  <c r="D265" i="38"/>
  <c r="D266" i="38" s="1"/>
  <c r="B92" i="29" s="1"/>
  <c r="D102" i="31"/>
  <c r="D103" i="31" s="1"/>
  <c r="B64" i="29" s="1"/>
  <c r="D265" i="33"/>
  <c r="D266" i="33" s="1"/>
  <c r="B90" i="29" s="1"/>
  <c r="D263" i="33"/>
  <c r="D265" i="43"/>
  <c r="D266" i="43" s="1"/>
  <c r="B89" i="29" s="1"/>
  <c r="D263" i="43"/>
  <c r="D198" i="37"/>
  <c r="D199" i="37" s="1"/>
  <c r="B11" i="37" s="1"/>
  <c r="D480" i="36"/>
  <c r="D481" i="36" s="1"/>
  <c r="B133" i="29" s="1"/>
  <c r="D443" i="36"/>
  <c r="D444" i="36" s="1"/>
  <c r="B124" i="29" s="1"/>
  <c r="D390" i="36"/>
  <c r="D391" i="36" s="1"/>
  <c r="B115" i="29" s="1"/>
  <c r="D357" i="36"/>
  <c r="D358" i="36" s="1"/>
  <c r="B106" i="29" s="1"/>
  <c r="D317" i="36"/>
  <c r="D318" i="36" s="1"/>
  <c r="B97" i="29" s="1"/>
  <c r="D265" i="36"/>
  <c r="D266" i="36" s="1"/>
  <c r="B88" i="29" s="1"/>
  <c r="D223" i="36"/>
  <c r="D204" i="36"/>
  <c r="D205" i="36" s="1"/>
  <c r="B79" i="29" s="1"/>
  <c r="D157" i="36"/>
  <c r="D158" i="36" s="1"/>
  <c r="B70" i="29" s="1"/>
  <c r="D102" i="36"/>
  <c r="B181" i="29" l="1"/>
  <c r="D444" i="33"/>
  <c r="B126" i="29" s="1"/>
  <c r="D355" i="33"/>
  <c r="D444" i="31"/>
  <c r="B127" i="29" s="1"/>
  <c r="D157" i="33"/>
  <c r="D158" i="33" s="1"/>
  <c r="B72" i="29" s="1"/>
  <c r="D155" i="33"/>
  <c r="D500" i="38"/>
  <c r="D502" i="38"/>
  <c r="D503" i="38" s="1"/>
  <c r="B146" i="29" s="1"/>
  <c r="D388" i="33"/>
  <c r="D390" i="33"/>
  <c r="D391" i="33" s="1"/>
  <c r="B117" i="29" s="1"/>
  <c r="D502" i="33"/>
  <c r="D503" i="33" s="1"/>
  <c r="B144" i="29" s="1"/>
  <c r="D500" i="33"/>
  <c r="D441" i="33"/>
  <c r="B11" i="35"/>
  <c r="B11" i="32"/>
  <c r="B182" i="29"/>
  <c r="D444" i="38"/>
  <c r="B128" i="29" s="1"/>
  <c r="D548" i="40"/>
  <c r="D549" i="40" s="1"/>
  <c r="D548" i="43"/>
  <c r="D549" i="43" s="1"/>
  <c r="D548" i="31"/>
  <c r="D549" i="31" s="1"/>
  <c r="B179" i="29"/>
  <c r="D103" i="36"/>
  <c r="B61" i="29" s="1"/>
  <c r="D548" i="36"/>
  <c r="D549" i="36" s="1"/>
  <c r="D548" i="33" l="1"/>
  <c r="D549" i="33" s="1"/>
  <c r="B36" i="29" s="1"/>
  <c r="D548" i="38"/>
  <c r="D549" i="38" s="1"/>
  <c r="B12" i="40"/>
  <c r="B39" i="29"/>
  <c r="B29" i="29"/>
  <c r="B12" i="38"/>
  <c r="B38" i="29"/>
  <c r="B28" i="29"/>
  <c r="B35" i="29"/>
  <c r="B12" i="43"/>
  <c r="B25" i="29"/>
  <c r="B12" i="31"/>
  <c r="B27" i="29"/>
  <c r="B37" i="29"/>
  <c r="B12" i="36"/>
  <c r="B34" i="29"/>
  <c r="B24" i="29"/>
  <c r="B26" i="29" l="1"/>
  <c r="B12" i="33"/>
</calcChain>
</file>

<file path=xl/sharedStrings.xml><?xml version="1.0" encoding="utf-8"?>
<sst xmlns="http://schemas.openxmlformats.org/spreadsheetml/2006/main" count="5258" uniqueCount="621">
  <si>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</si>
  <si>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</si>
  <si>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</si>
  <si>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</si>
  <si>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</si>
  <si>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</si>
  <si>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</si>
  <si>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</si>
  <si>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</si>
  <si>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</si>
  <si>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</si>
  <si>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</si>
  <si>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</si>
  <si>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</si>
  <si>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</si>
  <si>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</si>
  <si>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</si>
  <si>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</si>
  <si>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</si>
  <si>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</si>
  <si>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</si>
  <si>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</si>
  <si>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</si>
  <si>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</si>
  <si>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</si>
  <si>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</si>
  <si>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</si>
  <si>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</si>
  <si>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</si>
  <si>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</si>
  <si>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</si>
  <si>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</si>
  <si>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</si>
  <si>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</si>
  <si>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</si>
  <si>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</si>
  <si>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</si>
  <si>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</si>
  <si>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</si>
  <si>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</si>
  <si>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</si>
  <si>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</si>
  <si>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</si>
  <si>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</si>
  <si>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</si>
  <si>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</si>
  <si>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</si>
  <si>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</si>
  <si>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</si>
  <si>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</si>
  <si>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</si>
  <si>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</si>
  <si>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</si>
  <si>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</si>
  <si>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</si>
  <si>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</si>
  <si>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</si>
  <si>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</si>
  <si>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</si>
  <si>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</si>
  <si>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</si>
  <si>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</si>
  <si>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</si>
  <si>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</si>
  <si>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</si>
  <si>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</si>
  <si>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</si>
  <si>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</si>
  <si>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</si>
  <si>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</si>
  <si>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</si>
  <si>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</si>
  <si>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</si>
  <si>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</si>
  <si>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</si>
  <si>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</si>
  <si>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</si>
  <si>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</si>
  <si>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</si>
  <si>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</si>
  <si>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</si>
  <si>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</si>
  <si>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</si>
  <si>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</si>
  <si>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</si>
  <si>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</si>
  <si>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</si>
  <si>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</si>
  <si>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</si>
  <si>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</si>
  <si>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</si>
  <si>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</si>
  <si>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</si>
  <si>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</si>
  <si>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</si>
  <si>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</si>
  <si>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</si>
  <si>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</si>
  <si>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</si>
  <si>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</si>
  <si>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</si>
  <si>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</si>
  <si>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</si>
  <si>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</si>
  <si>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</si>
  <si>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</si>
  <si>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</si>
  <si>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</si>
  <si>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</si>
  <si>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</si>
  <si>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</si>
  <si>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</si>
  <si>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</si>
  <si>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</si>
  <si>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</si>
  <si>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</si>
  <si>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</si>
  <si>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</si>
  <si>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</si>
  <si>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</si>
  <si>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</si>
  <si>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</si>
  <si>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</si>
  <si>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</si>
  <si>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</si>
  <si>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</si>
  <si>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</si>
  <si>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</si>
  <si>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</si>
  <si>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</si>
  <si>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</si>
  <si>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</si>
  <si>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</si>
  <si>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</si>
  <si>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</si>
  <si>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</si>
  <si>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</si>
  <si>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</si>
  <si>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</si>
  <si>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</si>
  <si>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</si>
  <si>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</si>
  <si>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</si>
  <si>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</si>
  <si>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</si>
  <si>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</si>
  <si>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</si>
  <si>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</si>
  <si>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</si>
  <si>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</si>
  <si>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</si>
  <si>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</si>
  <si>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</si>
  <si>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</si>
  <si>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</si>
  <si>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</si>
  <si>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</si>
  <si>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</si>
  <si>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</si>
  <si>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</si>
  <si>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</si>
  <si>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</si>
  <si>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</si>
  <si>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</si>
  <si>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</si>
  <si>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</si>
  <si>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</si>
  <si>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</si>
  <si>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</si>
  <si>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</si>
  <si>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</si>
  <si>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</si>
  <si>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</si>
  <si>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</si>
  <si>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</si>
  <si>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</si>
  <si>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</si>
  <si>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</si>
  <si>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</si>
  <si>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</si>
  <si>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</si>
  <si>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</si>
  <si>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</si>
  <si>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</si>
  <si>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</si>
  <si>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</si>
  <si>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</si>
  <si>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</si>
  <si>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</si>
  <si>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</si>
  <si>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</si>
  <si>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</si>
  <si>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</si>
  <si>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</si>
  <si>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</si>
  <si>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</si>
  <si>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</si>
  <si>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</si>
  <si>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</si>
  <si>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</si>
  <si>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</si>
  <si>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</si>
  <si>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</si>
  <si>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</si>
  <si>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</si>
  <si>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</si>
  <si>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</si>
  <si>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</si>
  <si>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</si>
  <si>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</si>
  <si>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</si>
  <si>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</si>
  <si>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</si>
  <si>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</si>
  <si>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</si>
  <si>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</si>
  <si>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</si>
  <si>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</si>
  <si>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</si>
  <si>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</si>
  <si>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</si>
  <si>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</si>
  <si>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</si>
  <si>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</si>
  <si>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</si>
  <si>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</si>
  <si>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</si>
  <si>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</si>
  <si>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</si>
  <si>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</si>
  <si>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</si>
  <si>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</si>
  <si>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</si>
  <si>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</si>
  <si>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</si>
  <si>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</si>
  <si>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</si>
  <si>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</si>
  <si>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</si>
  <si>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</si>
  <si>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</si>
  <si>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</si>
  <si>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</si>
  <si>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</si>
  <si>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</si>
  <si>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</si>
  <si>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</si>
  <si>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</si>
  <si>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</si>
  <si>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</si>
  <si>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</si>
  <si>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</si>
  <si>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</si>
  <si>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</si>
  <si>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</si>
  <si>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</si>
  <si>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</si>
  <si>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</si>
  <si>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</si>
  <si>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</si>
  <si>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</si>
  <si>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</si>
  <si>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</si>
  <si>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</si>
  <si>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</si>
  <si>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</si>
  <si>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</si>
  <si>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</si>
  <si>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</si>
  <si>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</si>
  <si>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</si>
  <si>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</si>
  <si>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</si>
  <si>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</si>
  <si>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</si>
  <si>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</si>
  <si>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</si>
  <si>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</si>
  <si>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</si>
  <si>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</si>
  <si>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</si>
  <si>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</si>
  <si>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</si>
  <si>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</si>
  <si>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</si>
  <si>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</si>
  <si>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</si>
  <si>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</si>
  <si>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</si>
  <si>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</si>
  <si>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</si>
  <si>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</si>
  <si>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</si>
  <si>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</si>
  <si>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</si>
  <si>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</si>
  <si>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</si>
  <si>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</si>
  <si>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</si>
  <si>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</si>
  <si>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</si>
  <si>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</si>
  <si>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</si>
  <si>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</si>
  <si>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</si>
  <si>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</si>
  <si>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</si>
  <si>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</si>
  <si>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</si>
  <si>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</si>
  <si>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</si>
  <si>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</si>
  <si>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</si>
  <si>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</si>
  <si>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</si>
  <si>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</si>
  <si>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</si>
  <si>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</si>
  <si>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</si>
  <si>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</si>
  <si>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</si>
  <si>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</si>
  <si>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</si>
  <si>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</si>
  <si>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</si>
  <si>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</si>
  <si>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</si>
  <si>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</si>
  <si>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</si>
  <si>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</si>
  <si>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</si>
  <si>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</si>
  <si>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</si>
  <si>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</si>
  <si>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</si>
  <si>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</si>
  <si>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</si>
  <si>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</si>
  <si>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</si>
  <si>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</si>
  <si>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</si>
  <si>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</si>
  <si>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</si>
  <si>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</si>
  <si>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</si>
  <si>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</si>
  <si>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</si>
  <si>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</si>
  <si>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</si>
  <si>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</si>
  <si>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</si>
  <si>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</si>
  <si>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</si>
  <si>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</si>
  <si>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</si>
  <si>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</si>
  <si>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</si>
  <si>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</si>
  <si>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</si>
  <si>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</si>
  <si>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</si>
  <si>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</si>
  <si>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</si>
  <si>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</si>
  <si>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</si>
  <si>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</si>
  <si>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</si>
  <si>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</si>
  <si>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</si>
  <si>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</si>
  <si>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</si>
  <si>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</si>
  <si>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</si>
  <si>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</si>
  <si>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</si>
  <si>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</si>
  <si>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</si>
  <si>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</si>
  <si>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</si>
  <si>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</si>
  <si>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</si>
  <si>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</si>
  <si>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</si>
  <si>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</si>
  <si>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</si>
  <si>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</si>
  <si>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</si>
  <si>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</si>
  <si>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</si>
  <si>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</si>
  <si>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</si>
  <si>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</si>
  <si>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</si>
  <si>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</si>
  <si>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</si>
  <si>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</si>
  <si>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</si>
  <si>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</si>
  <si>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</si>
  <si>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</si>
  <si>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</si>
  <si>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</si>
  <si>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</si>
  <si>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</si>
  <si>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</si>
  <si>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</si>
  <si>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</si>
  <si>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</si>
  <si>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Grombalia</t>
  </si>
  <si>
    <t>M Dhia Dhia MECHLAOUI</t>
  </si>
  <si>
    <t>Le directeur magasin et les Chefs rayons</t>
  </si>
  <si>
    <t>Il s'agit d'un terminal de cuisson.</t>
  </si>
  <si>
    <t>Assurer l'enregistrement des dates d'ouverture et de fermeture des cartons pour tous les produits.</t>
  </si>
  <si>
    <t>L'aspect visuel de l'huile de friture était satisfaisant.</t>
  </si>
  <si>
    <t>Correct.</t>
  </si>
  <si>
    <t>Les opérateurs portaient des chaussures de ville, fournir des chaussures de travail.</t>
  </si>
  <si>
    <t xml:space="preserve">Entreposage des sacs de sucre sur des palettes en bois, remplacer ces produits sur des palettes en plastique. </t>
  </si>
  <si>
    <t>Le ticket de poinçonnage était décollé pour la balance du rayon FLEG.</t>
  </si>
  <si>
    <t>Hygromètrie: 55%</t>
  </si>
  <si>
    <t>Température affichée: 2°C
Température mesurée: 2,4°C</t>
  </si>
  <si>
    <t>Température affichée: 5°C
Température mesurée: 4 °C</t>
  </si>
  <si>
    <t>Réparer cet élément.</t>
  </si>
  <si>
    <t>Le meuble d’exposition était partiellement protégé.</t>
  </si>
  <si>
    <t xml:space="preserve">La vitre du meuble froid était brisée. </t>
  </si>
  <si>
    <t>Température affichée: 6,4 °C
Température mesurée: 9°C</t>
  </si>
  <si>
    <t>La température à cœur du soufflet était de 7,7°C, conforme.</t>
  </si>
  <si>
    <t>Température affichée: 5°C
Température mesurée: 6°C</t>
  </si>
  <si>
    <t xml:space="preserve">Le revêtement du sol de la chambre froide négative était crevassé.
</t>
  </si>
  <si>
    <t>Procéder à la réparation du revêtement.</t>
  </si>
  <si>
    <t xml:space="preserve">Le revêtement autour du regard en face de la chambre froide des produits de la mer était crevassé.
</t>
  </si>
  <si>
    <t xml:space="preserve">Acquisition de nouvelles chaussures. </t>
  </si>
  <si>
    <t>Le glaçage sur l’étal n’était pas satisfaisant.
Les températures à cœur des poissons étaient supérieures à 2°C.</t>
  </si>
  <si>
    <t>Assurer un glaçage suffisant des poissons sur l'étal.</t>
  </si>
  <si>
    <t>Des restes de pâtes et de semoule étaient par terre, renforcer le nettoyage a ce niveau.</t>
  </si>
  <si>
    <t>Effectuer le tri des boîtes de conserve cabossées.</t>
  </si>
  <si>
    <t xml:space="preserve">Les dates d'ouvertures des cartons des gâteaux n'étaient pas enregistrées pour le 18/02/18 et le 19/02/18.
Le test de traçabilité pour le gâteau (OperaX2) n'était pas juste (perte de calcul des unités restantes dans la chambre froide négative) à cause d'absence des dates d'ouverture et de fermeture des cartons.
 </t>
  </si>
  <si>
    <t>Assurer la protéction du meuble d'expostition.</t>
  </si>
  <si>
    <t>correct</t>
  </si>
  <si>
    <t>Absence papier essuie mains.</t>
  </si>
  <si>
    <t>Présence de deux boudins de jambon de dinde et jambon de dinde fumé "el mazraa" dont les dates d'ouvertures n'étaient pas marqués.</t>
  </si>
  <si>
    <t>Absence de papier essuie mains.</t>
  </si>
  <si>
    <t>Absence de l'ancien rapport.</t>
  </si>
  <si>
    <t>La température à cœur des poissons était de 7°C. La température de surface des produits était de 13°C.</t>
  </si>
  <si>
    <t>Veuillez mettre en place un mur de glace et renforcer le glaçage des produits exposés.</t>
  </si>
  <si>
    <t>Certains boites de glace n'étaient pas bien fermés suite à une déformation causée par la présence de givre sur les produits.</t>
  </si>
  <si>
    <t>Présence d'un afficheur non fonctionnel au niveau du meuble froid d'exposition des yaourts.</t>
  </si>
  <si>
    <t>Présence de givre au niveau du meuble des produits surgelés.</t>
  </si>
  <si>
    <t>Les meubles d'expositions n'étaient pas bien protégés.</t>
  </si>
  <si>
    <t>Mettre en place un système pour assurer la protection des produits exposés.</t>
  </si>
  <si>
    <t>Meuble froid d'exposition des sandwich:
T° affichée 6°C et mesurée 18°C.</t>
  </si>
  <si>
    <t>L'afficheur au niveau du meuble froid d'exposition n'était pas fonctionnel le jour de l'audit.</t>
  </si>
  <si>
    <t>L'éclairage au dessus de l'étal n'était pas fonctionnel.</t>
  </si>
  <si>
    <t>Le balisage était seulement en français.</t>
  </si>
  <si>
    <t>Remplacer les lampes non fonctionnelles au dessus des meubles d'expositions.</t>
  </si>
  <si>
    <t>Présence de 8 morceaux de fromage blanc emballés et non identifiés. Assurer l'étiquetage des produits emballés.</t>
  </si>
  <si>
    <t>Hygrométrie 50% &lt; 65%, correct.</t>
  </si>
  <si>
    <t>Présence de déchirure au niveau du revêtement du plafond de la chambre froide négative. Présence de givre au plafond.</t>
  </si>
  <si>
    <t>Présence de crevasses sur le revêtement du sol de la chambre froide négative et écaillement de la peinture du sol au niveau laboratoire.</t>
  </si>
  <si>
    <t>La peinture du sol était écaillée au niveau du laboratoire.</t>
  </si>
  <si>
    <t>La température à cœur des sandwich dans le meuble froid d'exposition était de 15°C</t>
  </si>
  <si>
    <t>L'évaporateur au niveau du rayon n'était pas fonctionnel.</t>
  </si>
  <si>
    <t>Taux de réalisation du plan d'action précédent</t>
  </si>
  <si>
    <t>Absence de papier essuie mains au niveau des vestiaires hommes et femmes.</t>
  </si>
  <si>
    <t xml:space="preserve">Les dates d'ouvertures des cartons des produits tracés (opéra 20X20 et gâteaux café 20X20) n'étaient pas enregistrées pour le 13/05/18 et le 07/05/18.
Le calcul ne peut être réalisé puisque la traçabilité était défaillante en raison de l'existence de deux dates d'ouvertures différentes au même temps pour les deux produits. </t>
  </si>
  <si>
    <t>Veuillez achever le carton entamé avant d'utiliser un autre et assurer l'enregistrement des dates d'ouverture et de fermeture des cartons.</t>
  </si>
  <si>
    <t>M Souheil DRAOUI</t>
  </si>
  <si>
    <t>Veuillez assurer l'enregistrement a chaque opération de découpe.</t>
  </si>
  <si>
    <t>Les dates d'ouvertures des produits entamés étaient enregistrés seulement le jour de l'entame du produit. La traçabilité des produits entamés était défaillante.</t>
  </si>
  <si>
    <t>Moule décortiqué enregistré 8kg de MP à emballer et tracé 8,655kg. Veuillez enregistrer le poids exacte des produits et non pas le poids approximatif.</t>
  </si>
  <si>
    <t>L'état de fraicheur des fruits et légumes n'était pas satisfaisant. Renforcer le tri à ce niveau.</t>
  </si>
  <si>
    <t>Assurer la réparation du meuble.</t>
  </si>
  <si>
    <t>La porte de la rôtissoire ne tient pas fermé.</t>
  </si>
  <si>
    <t>Le directeur magasin et le chef rayon PFT</t>
  </si>
  <si>
    <t>Assurer la mise à disposition des anciens rapports sur 2 ans</t>
  </si>
  <si>
    <t>Veuillez mettre en place un sac dans la poubelle.</t>
  </si>
  <si>
    <t>Mettre les anciens rapports à disposition pendant 6 mois</t>
  </si>
  <si>
    <t>Veuillez interdire l'utilisation des insecticides sous pressions dans les rayons</t>
  </si>
  <si>
    <t>Le sol était crevassé et difficile à nettoyer.</t>
  </si>
  <si>
    <t>Acquisition de nouveaux casiers.</t>
  </si>
  <si>
    <t>M Dhia Mechlaoui</t>
  </si>
  <si>
    <t>Le directeur magasin et les chef rayons</t>
  </si>
  <si>
    <t>Accorder plus d'attention lors de l'enregistrement des données dans les fiches de traçabilité.</t>
  </si>
  <si>
    <t>Aspect visuel insatisfaisant.</t>
  </si>
  <si>
    <t>Entreposage du matériel dans le poste lave-mains.</t>
  </si>
  <si>
    <t>Renforcer le contrôle et le tri des produits stockés.</t>
  </si>
  <si>
    <t>La propreté du sol du rayon était insatisfaisante, le nettoyage était effectué tardivement et n'était pas efficace.</t>
  </si>
  <si>
    <t>Utilisation de la poubelle du rayon charcuterie/fromages.</t>
  </si>
  <si>
    <t>Le glaçage de l'étal était manquant, les températures à cœur relevées étaient de:
Espadon: 1,9°C, correct.
Raie: 3,4°C &gt; 2°C.
Daurade: 2,8°C &gt; 2°C.</t>
  </si>
  <si>
    <t>Absence de vérification du thermomètre.</t>
  </si>
  <si>
    <t>Deux barquettes de "calamar en tranches" étaient emballé le 27/06/18, les barquettes n'étaient pas enregistrées, manque de maitrise de traçabilité.
Le test de traçabilité effectué était non-conforme:
Quantité de "calamar en tranches" emballée le 14/07/18 : 8kg.
Quantité traçée: 4,54kg
Vente (Hit-parade): 0,965g
Quantité stockée du même lot: 4kg
Manque de 1,5kg, traçabilité manquante.</t>
  </si>
  <si>
    <t xml:space="preserve">Enregistrer toutes les quantités emballées dans les fiches de traçabilité.
</t>
  </si>
  <si>
    <t xml:space="preserve">La propreté de certaines caisses était insuffisante. </t>
  </si>
  <si>
    <t>Présence de deux barquettes de dattes dont l'emballage était souillé, renforcer le contrôle de la propreté des emballages des produits exposés.</t>
  </si>
  <si>
    <t>La propreté des palettes était insuffisante.
Stockage des dattes dans leurs cartons.</t>
  </si>
  <si>
    <t xml:space="preserve">Présence d’un lot (&gt; 3 pièces) de « bouillon saveur poissons » dont la DLC était dépassée depuis le 21/06/2018. </t>
  </si>
  <si>
    <t>Présence de 6 boîtes de « Harissa Berbère » dont les ingrédients étaient effacés, il s’agit d’une non-conformité relative à l’étiquetage.</t>
  </si>
  <si>
    <t>Fournir ces éléments.</t>
  </si>
  <si>
    <t>La plupart des DEIV étaient remplis de cadavres de mouches.</t>
  </si>
  <si>
    <t>Augmenter la fréquence de nettoyage des DEIV.</t>
  </si>
  <si>
    <t xml:space="preserve">Des chats étaient dans et aux alentours du local poubelle </t>
  </si>
  <si>
    <t xml:space="preserve">Eclairage suffisant et protégé </t>
  </si>
  <si>
    <t>Hygrométrie= 53%, correct.</t>
  </si>
  <si>
    <t>L’entrée de la chambre froide était crevassée</t>
  </si>
  <si>
    <t>8 °C.</t>
  </si>
  <si>
    <t>Les meubles d’exposition manquaient de protection.
La vitre du meuble froid était brisée, manque d’étanchéité</t>
  </si>
  <si>
    <t xml:space="preserve">Mettre en place un système pour assurer la protection des produits exposés.
Réparer la vitre.
</t>
  </si>
  <si>
    <t>Meuble d'exposition froid:
Température affichée: 7°C
Température mesurée: 11,5°C&gt; 10°C</t>
  </si>
  <si>
    <t>Revoir le meuble et réparer l'afficheur</t>
  </si>
  <si>
    <t>Température à cœur mesurée (english pie) était à 30°C, (voir photo).</t>
  </si>
  <si>
    <t>Un afficheur était non fonctionnel
Température mesurée: 2,5°C.</t>
  </si>
  <si>
    <t>Un afficheur était non fonctionnel
Température mesurée: 1,5°C.</t>
  </si>
  <si>
    <t>La planche de découpe était usée.</t>
  </si>
  <si>
    <t>Exposition des abats sans égouttoirs.</t>
  </si>
  <si>
    <t xml:space="preserve">Le regard était non protégé, il s’agit d’un source de nuisibles.  </t>
  </si>
  <si>
    <t>La pédale de la poubelle au niveau de la salle de pause était défaillante.</t>
  </si>
  <si>
    <t>Une caisse de produits surgelés était à moitié au sol, stocker les caisses dans les étagères.</t>
  </si>
  <si>
    <t>Une seule poubelle était utilisée par les opérateurs des rayons boucherie et charcuterie/fromages, fournir une poubelle pour chaque rayon afin d'éviter le risque des contaminations croisées.</t>
  </si>
  <si>
    <t>Présence de signes d'une rupture de la chaine du froid, condensation d'eau sur toutes les produits stockés ( meules de fromage, boudins de charcuterie).</t>
  </si>
  <si>
    <t>Minimiser l'attente prolongée lors de la réception et stockage des produits.</t>
  </si>
  <si>
    <t>Renforcer le contrôle des dates limites des produits exposés.</t>
  </si>
  <si>
    <t>Présence de signes de décongélation partielle pour certains produits surgelés ( filet de poisson blanc).</t>
  </si>
  <si>
    <t>Les sols étaient crevassés à plusieurs niveaux.</t>
  </si>
  <si>
    <t>La température à cœur des produits exposés ne doit pas dépasser 10°C, nécessité d'une intervention urgente du service technique du meuble froid.</t>
  </si>
  <si>
    <t>Présence excessive de mouches dans le magasin, on note une inefficacité des tues mouches.</t>
  </si>
  <si>
    <t>Un sachet de pain « Délice libanais » était sans DF et DLC.</t>
  </si>
  <si>
    <t>Non-conformité entre le nombre de pièces tracées (gâteau soirée) et le nombre de pièces présent:
Pièces tracées: 12 pièces
Pièces dans la CF (-) : 14 pièces en totale.</t>
  </si>
  <si>
    <r>
      <t xml:space="preserve">Le test des poids des pains était comme suit:
Quatre baguettes (200g) vérifiées dont le poids de trois baguettes était non conforme: 
Bag1: </t>
    </r>
    <r>
      <rPr>
        <b/>
        <sz val="11"/>
        <rFont val="Comic Sans MS"/>
        <family val="4"/>
      </rPr>
      <t>174g</t>
    </r>
    <r>
      <rPr>
        <sz val="11"/>
        <rFont val="Comic Sans MS"/>
        <family val="4"/>
      </rPr>
      <t xml:space="preserve">
Bag2: </t>
    </r>
    <r>
      <rPr>
        <b/>
        <sz val="11"/>
        <rFont val="Comic Sans MS"/>
        <family val="4"/>
      </rPr>
      <t>182g</t>
    </r>
    <r>
      <rPr>
        <sz val="11"/>
        <rFont val="Comic Sans MS"/>
        <family val="4"/>
      </rPr>
      <t xml:space="preserve">
Bag3: </t>
    </r>
    <r>
      <rPr>
        <b/>
        <sz val="11"/>
        <rFont val="Comic Sans MS"/>
        <family val="4"/>
      </rPr>
      <t>184g</t>
    </r>
    <r>
      <rPr>
        <sz val="11"/>
        <rFont val="Comic Sans MS"/>
        <family val="4"/>
      </rPr>
      <t xml:space="preserve">
Bag4: </t>
    </r>
    <r>
      <rPr>
        <b/>
        <sz val="11"/>
        <rFont val="Comic Sans MS"/>
        <family val="4"/>
      </rPr>
      <t>226g</t>
    </r>
  </si>
  <si>
    <t>Aviser le fournisseur (SOPRAL) sur cet écart.</t>
  </si>
  <si>
    <t>Le meuble d'exposition froid manquait de propreté au niveau des jointures de la vitre ( présence de souillures à cause du frottement de la vitre lors de son ouverture + fermeture), augmenter la fréquence de nettoyage à ce niveau.</t>
  </si>
  <si>
    <t xml:space="preserve">Présence d’un demi meule de fromage « raclette » moisi
</t>
  </si>
  <si>
    <t>Trad, les quantités de la veille ne sont pas enregistrées le mremier jour de mise en rayon. Cela fausse toute la traçabilité</t>
  </si>
  <si>
    <t>Respecter le remplissage des cases.</t>
  </si>
  <si>
    <t>Exposition des crevettes dans un récipient en verre, Le risque de bris de verre est accru. Pratique dangereuse</t>
  </si>
  <si>
    <t>Dr Raja Bouhalfaya</t>
  </si>
  <si>
    <t>Directeur magasin et chefs rayons</t>
  </si>
  <si>
    <t>Entreposage de cartons contenant les emballages au niveau de la boulangerie.
On rappelle que les cartons ne sont pas tolérés dans les laboratoires. Il est nécessaire de les faire évacuer ou les remplacer par des bacs en plastiques.</t>
  </si>
  <si>
    <r>
      <t xml:space="preserve">Contrôle des poids d'échantillons de pains:
1/Flute traditionnelle: 216g
2/Pain au son: 210g
</t>
    </r>
    <r>
      <rPr>
        <b/>
        <sz val="11"/>
        <rFont val="Comic Sans MS"/>
        <family val="4"/>
      </rPr>
      <t>3/Pain complet: 192g</t>
    </r>
    <r>
      <rPr>
        <sz val="11"/>
        <rFont val="Comic Sans MS"/>
        <family val="4"/>
      </rPr>
      <t xml:space="preserve">
</t>
    </r>
    <r>
      <rPr>
        <b/>
        <sz val="11"/>
        <rFont val="Comic Sans MS"/>
        <family val="4"/>
      </rPr>
      <t>4/Pain de campagne: 194g</t>
    </r>
    <r>
      <rPr>
        <sz val="11"/>
        <rFont val="Comic Sans MS"/>
        <family val="4"/>
      </rPr>
      <t xml:space="preserve">
5/Pain aux olives: 202g.
Aviser le fournisseur sur les écarts de poids.</t>
    </r>
  </si>
  <si>
    <t>Absence de papier essuie-mains au niveau du laboratoire.</t>
  </si>
  <si>
    <t>Utilisation d'étiquettes Carrefour Express sur les différents produits exposés, et cela vu la non disponibilité d'étiquettes Carrefour Market.</t>
  </si>
  <si>
    <t>Absence de papier essuie-mains.</t>
  </si>
  <si>
    <t>Absence d'enregistrement de la traçabilité pour le produit "Jambon de campagne" entamé le 09/10/18.</t>
  </si>
  <si>
    <t>Utilisation de la même poubelle pour les deux rayons volaillerie et charcuterie/fromages.
Prévoir des poubelles distinctes pour chaque rayon.</t>
  </si>
  <si>
    <t>Garder les certificats de salubrité au niveau du rayon.</t>
  </si>
  <si>
    <t>Fournir les certificats de salubrité au niveau du rayon.</t>
  </si>
  <si>
    <t>Manque d'identification des caisses par l'espèce correspondante et la date de réception.</t>
  </si>
  <si>
    <t>Manque de propreté du rayon, notamment par la présence d'écailles de poissons sur les surfaces et la planche de découpe, et de cadavres de mouches sur l'étal.
Renforcer les opérations de nettoyage du stand.</t>
  </si>
  <si>
    <t>Les enregistrements des autocontrôles de N/D n'étaient pas disponibles le jour de l'audit.</t>
  </si>
  <si>
    <t>Absence de papier essuie mains au niveau des sanitaires hommes et femmes.</t>
  </si>
  <si>
    <t>Utilisation d'un flacon d'insecticide sous -pression au niveau du rayon traiteur . Interdire cette pratique . Risque de danger chimique.</t>
  </si>
  <si>
    <t>Présence excessive de mouches au niveau du magasin, bien que des nouvelles plaques à glue étaient mis en places.</t>
  </si>
  <si>
    <t>Il est nécessaire de faire évacuer les cartons et de les remplacer par des bacs en plastiques.</t>
  </si>
  <si>
    <t xml:space="preserve"> Assurer une filtration quotidienne et un changement régulier (tous les 2 jours).</t>
  </si>
  <si>
    <t>Renforcer le contrôle et l'enregistrement de la traçabilité des produits exposés.</t>
  </si>
  <si>
    <t>Absence d'égouttoirs pour l'exposition des abats.
Veiller à une élimination des exsudats, milieux favorables à la prolifération microbienne.</t>
  </si>
  <si>
    <t>Mêmes opérateurs que les rayons traiteur et charcuterie-fromages.</t>
  </si>
  <si>
    <t>Absence de balisage affichant la dénomination du produit et le prix, pour les raviers des olives vertes et des olives noires.</t>
  </si>
  <si>
    <t>Fournir du papier ou un dispositif de séchage des mains au niveau des sanitaires.</t>
  </si>
  <si>
    <t>Le revêtement du sol était écaillé à plusieurs niveaux.</t>
  </si>
  <si>
    <t>Température affichée:5,8°C</t>
  </si>
  <si>
    <t>Température affichée: 5,8°C</t>
  </si>
  <si>
    <t>Taux d'hygrométrie mesurée: 71%</t>
  </si>
  <si>
    <t>Assurer une aération adéquate au niveau de la réserve.</t>
  </si>
  <si>
    <t>Le revêtement du sol était écaillé.</t>
  </si>
  <si>
    <t>Présence de givre au niveau du meuble négatif des surgelés.</t>
  </si>
  <si>
    <t>Température affichée: 4°C
Température mesurée: 2,8°C</t>
  </si>
  <si>
    <t>Température affichée: 6°C
Température mesurée: 3,8°C</t>
  </si>
  <si>
    <t>Température affichée: 5,6°C</t>
  </si>
  <si>
    <t>Effectuer les réparations nécessaires</t>
  </si>
  <si>
    <t>Température affichée: 10,4°C
Température mesurée: 15,6°C</t>
  </si>
  <si>
    <t>Revoir l'intensité du froid à ce niveau.</t>
  </si>
  <si>
    <t>Certains afficheurs de température étaient non fonctionnels.</t>
  </si>
  <si>
    <t>Meuble des charcuteries:
Température affichée: 9,7°C
Température mesurée: 4,7°C</t>
  </si>
  <si>
    <t>Absence de station de nettoyage au niveau du stand.</t>
  </si>
  <si>
    <t>Température mesurée: 2,8°C</t>
  </si>
  <si>
    <t>Présence de traces de rouille au niveau du revêtement externe de la machine à glace.</t>
  </si>
  <si>
    <t>L'aération n'était pas suffisante au niveau des locaux du personnel.</t>
  </si>
  <si>
    <t>Absence de station de nettoyage pour les rayons volaillerie et charcuterie-fromages.</t>
  </si>
  <si>
    <t>Certains écarts n'étaient pas encore traités.</t>
  </si>
  <si>
    <t>Présence de givre au niveau du meuble froid négatif PLS</t>
  </si>
  <si>
    <t>Le local poubelle était dépourvu de système de climatisation, et sa portière était démontée.</t>
  </si>
  <si>
    <t>Le revêtement du sol était écaillé.
Une étagère était déformée en son milieu .</t>
  </si>
  <si>
    <t>Présence dune crevasse au sol à l'entrée de la CF négative.</t>
  </si>
  <si>
    <t>Absence de produit de nettoyage au niveau de la station de nettoyage du stand.</t>
  </si>
  <si>
    <t xml:space="preserve">Présence de rouille au niveau de la machine de glace, et au niveau de la CF des produits de volailles.
</t>
  </si>
  <si>
    <t>Les couvercles utilisés pour couvrir le meuble froid négatif, n'était pas adapté au meuble.
Le meuble était usé.</t>
  </si>
  <si>
    <t>Absence de balisage en langue arabe des produits exposés sur l'étal . Utiliser les deux langues sur les ardoises.
Utilisation des étiquettes ce Carrefour Express sur les barquettes.</t>
  </si>
  <si>
    <t>Présence des bulletins d'analyse et plans d'action</t>
  </si>
  <si>
    <t>Les mêmes opérateurs assurent le service des trois rayons : volaillerie/fromage-charcuterie et traiteur. Le risque de contaminations croisées par les manipulateurs est accru.</t>
  </si>
  <si>
    <t xml:space="preserve">Utilisation correcte des cadenciers de cuisson et de fabrication </t>
  </si>
  <si>
    <t>L'huile de friture au niveau de la friteuse était d'aspect brunâtre.</t>
  </si>
  <si>
    <t>Vu que les meubles d'exposition étaient partiellement protégés, on a constaté une présence excessive de mouches survolant en dessus des plats. Assurer une protection des produits par du papier film.</t>
  </si>
  <si>
    <t xml:space="preserve">Enregistrement de la traçabilité pour le 10/10/18:
L'opératrice nouvellement recruté avait enregistré pour les quantités mises au rayon, la quantité totale des produits réceptionnés .
Sensibiliser le nouveau personnel sur la façon exacte d'enregistrement de la traçabilité.
</t>
  </si>
  <si>
    <t>Manque d'éclairage dans une partie du meuble négatif des surgelés.</t>
  </si>
  <si>
    <t>Les meubles d'exposition étaient partiellement protégés.
La vitre du meuble froid était cassé au niveau de l'un de ses coins.</t>
  </si>
  <si>
    <t>Le revêtement du sol était écaillé .</t>
  </si>
  <si>
    <t>Température affichée: 2,6°C
Température mesurée: 3,8°C</t>
  </si>
  <si>
    <t>Température affichée: 6,8°C
Température mesurée: 5,8°C</t>
  </si>
  <si>
    <t>1/Présence de traces de moisissures sur deux morceaux de fromages "Gruyère Citadella".
2/Le reste du boudin du produit "Jambon fumé", entamé le 23/09/2018, présentait une accumulation de liquide blanchâtre au niveau de l'emballage initialement sous-vide, avec un changement d'odeur. 
3/Utilisation d'étiquettes Carrefour express au  niveau des morceaux de fromages exposés.</t>
  </si>
  <si>
    <t>Entreposage au sol des sachets contenant les barquettes.Stocker ces emballages à l'abri des contaminations.</t>
  </si>
  <si>
    <t xml:space="preserve">Entreposage des broches de la rôtissoire à même le sol. </t>
  </si>
  <si>
    <t>Prévoir un endroit approprié pour leur entreposage.</t>
  </si>
  <si>
    <t>Respecter l'ordre d'affectation du personnel</t>
  </si>
  <si>
    <t>Absence d'enregistrement de la décontamination des feuilles de laitue stockées au niveau de la CF. Le système HACCP n'est pas maîtrisé</t>
  </si>
  <si>
    <t>Respecter l'enregistrement des paramètres relatifs à HACCP</t>
  </si>
  <si>
    <t>Mêmes manipulateurs que les rayons traiteur et volaillerie sans lavage des mains</t>
  </si>
  <si>
    <t>Respecter l'ordre d'affectation du personnel.</t>
  </si>
  <si>
    <t xml:space="preserve">Tous les produits doivent être tracés. </t>
  </si>
  <si>
    <t xml:space="preserve">Absence de certificats de salubrité au niveau du rayon. </t>
  </si>
  <si>
    <t>Veiller à une élimination des exsudats, milieux favorables à la prolifération microbienne.</t>
  </si>
  <si>
    <t>Les certificats de salubrité n'étaient pas disponibles au niveau du rayon,</t>
  </si>
  <si>
    <t>Renforcer les contrôles et les nettoyages du front office.</t>
  </si>
  <si>
    <t>Exiger le stock en produits de nettoyage dans le rayon.</t>
  </si>
  <si>
    <t>Absence de poubelle à pédale au niveau du stand. Les déchets sont contenus dans le sac liés à la table de découpe.</t>
  </si>
  <si>
    <t xml:space="preserve">Présence de piqûres de moisissures au niveau des supports des porte-étiquettes des meubles froids.
</t>
  </si>
  <si>
    <t>Renforcer les opérations de nettoyage à ce niveau.</t>
  </si>
  <si>
    <t>Garder les enregistrements des autocntrôles au rayon</t>
  </si>
  <si>
    <t>Remarque récurrente. Interdiction d'utiliser les insecticides sous-pression.</t>
  </si>
  <si>
    <t>Dégivrer le meuble pour optimiser le froid</t>
  </si>
  <si>
    <t>Réparer les afficheurs</t>
  </si>
  <si>
    <t>Fournir une station</t>
  </si>
  <si>
    <t>Présence excessive de mouches au niveau du magasin.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</si>
</sst>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43" fillId="2" borderId="0" xfId="0" applyFont="1" applyFill="1"/>
    <xf numFmtId="0" fontId="8" fillId="2" borderId="1" xfId="0" applyFont="1" applyFill="1" applyBorder="1" applyAlignment="1" applyProtection="1">
      <alignment horizontal="center" vertical="center" wrapText="1"/>
    </xf>
    <xf numFmtId="0" fontId="14" fillId="0" borderId="1" xfId="0" applyFont="1" applyFill="1" applyBorder="1" applyAlignment="1" applyProtection="1">
      <alignment horizontal="left" vertical="top" wrapText="1"/>
      <protection locked="0"/>
    </xf>
    <xf numFmtId="0" fontId="14" fillId="0" borderId="3" xfId="0" applyFont="1" applyFill="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85877472"/>
        <c:axId val="285878032"/>
      </c:barChart>
      <c:catAx>
        <c:axId val="28587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878032"/>
        <c:crosses val="autoZero"/>
        <c:auto val="1"/>
        <c:lblAlgn val="ctr"/>
        <c:lblOffset val="100"/>
        <c:noMultiLvlLbl val="0"/>
      </c:catAx>
      <c:valAx>
        <c:axId val="28587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87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0.97499999999999998</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96314720"/>
        <c:axId val="289400704"/>
      </c:barChart>
      <c:catAx>
        <c:axId val="39631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400704"/>
        <c:crosses val="autoZero"/>
        <c:auto val="1"/>
        <c:lblAlgn val="ctr"/>
        <c:lblOffset val="100"/>
        <c:noMultiLvlLbl val="0"/>
      </c:catAx>
      <c:valAx>
        <c:axId val="28940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31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0.8125</c:v>
                </c:pt>
                <c:pt idx="3">
                  <c:v>0.8571428571428571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89403504"/>
        <c:axId val="289404064"/>
      </c:barChart>
      <c:catAx>
        <c:axId val="28940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404064"/>
        <c:crosses val="autoZero"/>
        <c:auto val="1"/>
        <c:lblAlgn val="ctr"/>
        <c:lblOffset val="100"/>
        <c:noMultiLvlLbl val="0"/>
      </c:catAx>
      <c:valAx>
        <c:axId val="28940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40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0.75</c:v>
                </c:pt>
                <c:pt idx="3">
                  <c:v>0.625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89406864"/>
        <c:axId val="289407424"/>
      </c:barChart>
      <c:catAx>
        <c:axId val="28940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407424"/>
        <c:crosses val="autoZero"/>
        <c:auto val="1"/>
        <c:lblAlgn val="ctr"/>
        <c:lblOffset val="100"/>
        <c:noMultiLvlLbl val="0"/>
      </c:catAx>
      <c:valAx>
        <c:axId val="28940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40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27937264"/>
        <c:axId val="527937824"/>
      </c:barChart>
      <c:catAx>
        <c:axId val="527937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7937824"/>
        <c:crosses val="autoZero"/>
        <c:auto val="1"/>
        <c:lblAlgn val="ctr"/>
        <c:lblOffset val="100"/>
        <c:noMultiLvlLbl val="0"/>
      </c:catAx>
      <c:valAx>
        <c:axId val="52793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7937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27940624"/>
        <c:axId val="527941184"/>
      </c:barChart>
      <c:catAx>
        <c:axId val="52794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7941184"/>
        <c:crosses val="autoZero"/>
        <c:auto val="1"/>
        <c:lblAlgn val="ctr"/>
        <c:lblOffset val="100"/>
        <c:noMultiLvlLbl val="0"/>
      </c:catAx>
      <c:valAx>
        <c:axId val="52794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794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0.95945945945945943</c:v>
                </c:pt>
                <c:pt idx="1">
                  <c:v>0.89912280701754388</c:v>
                </c:pt>
                <c:pt idx="2">
                  <c:v>0.87179487179487181</c:v>
                </c:pt>
                <c:pt idx="3">
                  <c:v>0.84210526315789469</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96831328"/>
        <c:axId val="496831888"/>
      </c:barChart>
      <c:catAx>
        <c:axId val="49683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6831888"/>
        <c:crosses val="autoZero"/>
        <c:auto val="1"/>
        <c:lblAlgn val="ctr"/>
        <c:lblOffset val="100"/>
        <c:noMultiLvlLbl val="0"/>
      </c:catAx>
      <c:valAx>
        <c:axId val="49683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683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0.97157190635451507</c:v>
                </c:pt>
                <c:pt idx="1">
                  <c:v>0.93023255813953487</c:v>
                </c:pt>
                <c:pt idx="2">
                  <c:v>0.86612903225806448</c:v>
                </c:pt>
                <c:pt idx="3">
                  <c:v>0.87959866220735783</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96834688"/>
        <c:axId val="496835248"/>
      </c:barChart>
      <c:catAx>
        <c:axId val="49683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6835248"/>
        <c:crosses val="autoZero"/>
        <c:auto val="1"/>
        <c:lblAlgn val="ctr"/>
        <c:lblOffset val="100"/>
        <c:noMultiLvlLbl val="0"/>
      </c:catAx>
      <c:valAx>
        <c:axId val="49683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683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manualLayout>
          <c:layoutTarget val="inner"/>
          <c:xMode val="edge"/>
          <c:yMode val="edge"/>
          <c:x val="0.16530695615240892"/>
          <c:y val="0.1954676170127857"/>
          <c:w val="0.82472863326993773"/>
          <c:h val="0.72880765615329346"/>
        </c:manualLayout>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0.9655156829069873</c:v>
                </c:pt>
                <c:pt idx="1">
                  <c:v>0.91467768257853943</c:v>
                </c:pt>
                <c:pt idx="2">
                  <c:v>0.8689619520264682</c:v>
                </c:pt>
                <c:pt idx="3">
                  <c:v>0.86085196268262631</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96838048"/>
        <c:axId val="475791344"/>
        <c:extLst xmlns:c16r2="http://schemas.microsoft.com/office/drawing/2015/06/chart"/>
      </c:barChart>
      <c:catAx>
        <c:axId val="4968380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5791344"/>
        <c:crosses val="autoZero"/>
        <c:auto val="1"/>
        <c:lblAlgn val="ctr"/>
        <c:lblOffset val="100"/>
        <c:noMultiLvlLbl val="0"/>
      </c:catAx>
      <c:valAx>
        <c:axId val="475791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9683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0.91964285714285721</c:v>
                </c:pt>
                <c:pt idx="1">
                  <c:v>0.78151260504201681</c:v>
                </c:pt>
                <c:pt idx="2">
                  <c:v>0.74285714285714288</c:v>
                </c:pt>
                <c:pt idx="3">
                  <c:v>0.72352756892230574</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75794144"/>
        <c:axId val="475794704"/>
        <c:extLst xmlns:c16r2="http://schemas.microsoft.com/office/drawing/2015/06/chart"/>
      </c:barChart>
      <c:catAx>
        <c:axId val="47579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5794704"/>
        <c:crosses val="autoZero"/>
        <c:auto val="1"/>
        <c:lblAlgn val="ctr"/>
        <c:lblOffset val="100"/>
        <c:noMultiLvlLbl val="0"/>
      </c:catAx>
      <c:valAx>
        <c:axId val="47579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7579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0.859375</c:v>
                </c:pt>
                <c:pt idx="1">
                  <c:v>0.84375</c:v>
                </c:pt>
                <c:pt idx="2">
                  <c:v>0.796875</c:v>
                </c:pt>
                <c:pt idx="3">
                  <c:v>0.90909090909090906</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85563360"/>
        <c:axId val="385563920"/>
      </c:barChart>
      <c:catAx>
        <c:axId val="38556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5563920"/>
        <c:crosses val="autoZero"/>
        <c:auto val="1"/>
        <c:lblAlgn val="ctr"/>
        <c:lblOffset val="100"/>
        <c:noMultiLvlLbl val="0"/>
      </c:catAx>
      <c:valAx>
        <c:axId val="385563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556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0.9838709677419355</c:v>
                </c:pt>
                <c:pt idx="1">
                  <c:v>0.984375</c:v>
                </c:pt>
                <c:pt idx="2">
                  <c:v>0.95714285714285718</c:v>
                </c:pt>
                <c:pt idx="3">
                  <c:v>0.74285714285714288</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85566720"/>
        <c:axId val="500665552"/>
      </c:barChart>
      <c:catAx>
        <c:axId val="38556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665552"/>
        <c:crosses val="autoZero"/>
        <c:auto val="1"/>
        <c:lblAlgn val="ctr"/>
        <c:lblOffset val="100"/>
        <c:noMultiLvlLbl val="0"/>
      </c:catAx>
      <c:valAx>
        <c:axId val="50066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556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0.734375</c:v>
                </c:pt>
                <c:pt idx="2">
                  <c:v>0.71875</c:v>
                </c:pt>
                <c:pt idx="3">
                  <c:v>0.67741935483870963</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00668352"/>
        <c:axId val="500668912"/>
      </c:barChart>
      <c:catAx>
        <c:axId val="50066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668912"/>
        <c:crosses val="autoZero"/>
        <c:auto val="1"/>
        <c:lblAlgn val="ctr"/>
        <c:lblOffset val="100"/>
        <c:noMultiLvlLbl val="0"/>
      </c:catAx>
      <c:valAx>
        <c:axId val="50066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66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0.98717948717948723</c:v>
                </c:pt>
                <c:pt idx="2">
                  <c:v>0.8571428571428571</c:v>
                </c:pt>
                <c:pt idx="3">
                  <c:v>0.90540540540540537</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91401584"/>
        <c:axId val="491402144"/>
      </c:barChart>
      <c:catAx>
        <c:axId val="49140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1402144"/>
        <c:crosses val="autoZero"/>
        <c:auto val="1"/>
        <c:lblAlgn val="ctr"/>
        <c:lblOffset val="100"/>
        <c:noMultiLvlLbl val="0"/>
      </c:catAx>
      <c:valAx>
        <c:axId val="49140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140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0.9</c:v>
                </c:pt>
                <c:pt idx="2">
                  <c:v>0.81944444444444442</c:v>
                </c:pt>
                <c:pt idx="3">
                  <c:v>0.83823529411764708</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83580848"/>
        <c:axId val="583581408"/>
      </c:barChart>
      <c:catAx>
        <c:axId val="58358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3581408"/>
        <c:crosses val="autoZero"/>
        <c:auto val="1"/>
        <c:lblAlgn val="ctr"/>
        <c:lblOffset val="100"/>
        <c:noMultiLvlLbl val="0"/>
      </c:catAx>
      <c:valAx>
        <c:axId val="58358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358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0.93478260869565222</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90656448"/>
        <c:axId val="390657008"/>
      </c:barChart>
      <c:catAx>
        <c:axId val="39065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657008"/>
        <c:crosses val="autoZero"/>
        <c:auto val="1"/>
        <c:lblAlgn val="ctr"/>
        <c:lblOffset val="100"/>
        <c:noMultiLvlLbl val="0"/>
      </c:catAx>
      <c:valAx>
        <c:axId val="39065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065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0.91176470588235292</c:v>
                </c:pt>
                <c:pt idx="1">
                  <c:v>1</c:v>
                </c:pt>
                <c:pt idx="2">
                  <c:v>0.58333333333333337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2341120"/>
        <c:axId val="112341680"/>
      </c:barChart>
      <c:catAx>
        <c:axId val="112341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341680"/>
        <c:crosses val="autoZero"/>
        <c:auto val="1"/>
        <c:lblAlgn val="ctr"/>
        <c:lblOffset val="100"/>
        <c:noMultiLvlLbl val="0"/>
      </c:catAx>
      <c:valAx>
        <c:axId val="11234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34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0.98275862068965514</c:v>
                </c:pt>
                <c:pt idx="2">
                  <c:v>0.98275862068965514</c:v>
                </c:pt>
                <c:pt idx="3">
                  <c:v>0.93103448275862066</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96311360"/>
        <c:axId val="396311920"/>
      </c:barChart>
      <c:catAx>
        <c:axId val="39631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6311920"/>
        <c:crosses val="autoZero"/>
        <c:auto val="1"/>
        <c:lblAlgn val="ctr"/>
        <c:lblOffset val="100"/>
        <c:noMultiLvlLbl val="0"/>
      </c:catAx>
      <c:valAx>
        <c:axId val="39631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31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408</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Grombalia</v>
      </c>
    </row>
    <row r="24" spans="1:11" ht="33" customHeight="1" x14ac:dyDescent="0.25">
      <c r="A24" s="86" t="s">
        <v>328</v>
      </c>
      <c r="B24" s="307">
        <f>AVERAGE('A1 Exploitation'!D549,'A1 Technique'!D199)</f>
        <v>0.9655156829069873</v>
      </c>
      <c r="C24" s="307"/>
      <c r="D24" s="78"/>
      <c r="E24" s="78"/>
      <c r="F24" s="78"/>
      <c r="G24" s="78"/>
      <c r="H24" s="78"/>
      <c r="I24" s="78"/>
    </row>
    <row r="25" spans="1:11" ht="33" customHeight="1" x14ac:dyDescent="0.25">
      <c r="A25" s="85" t="s">
        <v>329</v>
      </c>
      <c r="B25" s="307">
        <f>AVERAGE('A2 Exploitation'!D549,'A2 Technique'!D199)</f>
        <v>0.91467768257853943</v>
      </c>
      <c r="C25" s="307"/>
      <c r="D25" s="78"/>
      <c r="E25" s="78"/>
      <c r="F25" s="78"/>
      <c r="G25" s="78"/>
      <c r="H25" s="78"/>
      <c r="I25" s="78"/>
    </row>
    <row r="26" spans="1:11" ht="33" customHeight="1" x14ac:dyDescent="0.25">
      <c r="A26" s="86" t="s">
        <v>330</v>
      </c>
      <c r="B26" s="307">
        <f>AVERAGE('A3 Exploitation'!D549,'A3 Technique'!D199)</f>
        <v>0.8689619520264682</v>
      </c>
      <c r="C26" s="307"/>
      <c r="D26" s="78"/>
      <c r="E26" s="78"/>
      <c r="F26" s="78"/>
      <c r="G26" s="78"/>
      <c r="H26" s="78"/>
      <c r="I26" s="78"/>
    </row>
    <row r="27" spans="1:11" ht="33" customHeight="1" x14ac:dyDescent="0.25">
      <c r="A27" s="86" t="s">
        <v>331</v>
      </c>
      <c r="B27" s="307">
        <f>AVERAGE('A4 Exploitation'!D549,'A4 Technique'!D199)</f>
        <v>0.86085196268262631</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Grombalia</v>
      </c>
    </row>
    <row r="34" spans="1:10" ht="33" customHeight="1" x14ac:dyDescent="0.25">
      <c r="A34" s="86" t="s">
        <v>328</v>
      </c>
      <c r="B34" s="307">
        <f>'A1 Exploitation'!D549</f>
        <v>0.97157190635451507</v>
      </c>
      <c r="C34" s="307"/>
      <c r="D34" s="78"/>
      <c r="E34" s="78"/>
      <c r="F34" s="78"/>
      <c r="G34" s="78"/>
      <c r="H34" s="78"/>
      <c r="I34" s="78"/>
    </row>
    <row r="35" spans="1:10" ht="33" customHeight="1" x14ac:dyDescent="0.25">
      <c r="A35" s="85" t="s">
        <v>329</v>
      </c>
      <c r="B35" s="307">
        <f>'A2 Exploitation'!D549</f>
        <v>0.93023255813953487</v>
      </c>
      <c r="C35" s="307"/>
      <c r="D35" s="78"/>
      <c r="E35" s="78"/>
      <c r="F35" s="78"/>
      <c r="G35" s="78"/>
      <c r="H35" s="78"/>
      <c r="I35" s="78"/>
    </row>
    <row r="36" spans="1:10" ht="33" customHeight="1" x14ac:dyDescent="0.25">
      <c r="A36" s="86" t="s">
        <v>330</v>
      </c>
      <c r="B36" s="307">
        <f>'A3 Exploitation'!D549</f>
        <v>0.86612903225806448</v>
      </c>
      <c r="C36" s="307"/>
      <c r="D36" s="78"/>
      <c r="E36" s="78"/>
      <c r="F36" s="78"/>
      <c r="G36" s="78"/>
      <c r="H36" s="78"/>
      <c r="I36" s="78"/>
    </row>
    <row r="37" spans="1:10" ht="33" customHeight="1" x14ac:dyDescent="0.25">
      <c r="A37" s="86" t="s">
        <v>331</v>
      </c>
      <c r="B37" s="307">
        <f>'A4 Exploitation'!D549</f>
        <v>0.87959866220735783</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Grombalia</v>
      </c>
    </row>
    <row r="43" spans="1:10" ht="33" customHeight="1" x14ac:dyDescent="0.25">
      <c r="A43" s="86" t="s">
        <v>328</v>
      </c>
      <c r="B43" s="307">
        <f>AVERAGE('A1 Exploitation'!D547, 'A1 Technique'!D197)</f>
        <v>0.91964285714285721</v>
      </c>
      <c r="C43" s="307"/>
      <c r="D43" s="78"/>
      <c r="E43" s="78"/>
      <c r="F43" s="78"/>
      <c r="G43" s="78"/>
      <c r="H43" s="78"/>
      <c r="I43" s="78"/>
    </row>
    <row r="44" spans="1:10" ht="33" customHeight="1" x14ac:dyDescent="0.25">
      <c r="A44" s="85" t="s">
        <v>329</v>
      </c>
      <c r="B44" s="307">
        <f>AVERAGE('A2 Exploitation'!D547, 'A2 Technique'!D197)</f>
        <v>0.78151260504201681</v>
      </c>
      <c r="C44" s="307"/>
      <c r="D44" s="78"/>
      <c r="E44" s="78"/>
      <c r="F44" s="78"/>
      <c r="G44" s="78"/>
      <c r="H44" s="78"/>
      <c r="I44" s="78"/>
    </row>
    <row r="45" spans="1:10" ht="33" customHeight="1" x14ac:dyDescent="0.25">
      <c r="A45" s="86" t="s">
        <v>330</v>
      </c>
      <c r="B45" s="307">
        <f>AVERAGE('A3 Exploitation'!D547, 'A3 Technique'!D197)</f>
        <v>0.74285714285714288</v>
      </c>
      <c r="C45" s="307"/>
      <c r="D45" s="78"/>
      <c r="E45" s="78"/>
      <c r="F45" s="78"/>
      <c r="G45" s="78"/>
      <c r="H45" s="78"/>
      <c r="I45" s="78"/>
    </row>
    <row r="46" spans="1:10" ht="33" customHeight="1" x14ac:dyDescent="0.25">
      <c r="A46" s="86" t="s">
        <v>331</v>
      </c>
      <c r="B46" s="307">
        <f>AVERAGE('A4 Exploitation'!D547, 'A4 Technique'!D197)</f>
        <v>0.72352756892230574</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Grombalia</v>
      </c>
    </row>
    <row r="52" spans="1:10" ht="33" customHeight="1" x14ac:dyDescent="0.25">
      <c r="A52" s="86" t="s">
        <v>328</v>
      </c>
      <c r="B52" s="309">
        <f>'A1 Exploitation'!D46</f>
        <v>1</v>
      </c>
      <c r="C52" s="309"/>
      <c r="D52" s="78"/>
      <c r="E52" s="78"/>
      <c r="F52" s="78"/>
      <c r="G52" s="78"/>
      <c r="H52" s="78"/>
      <c r="I52" s="78"/>
    </row>
    <row r="53" spans="1:10" ht="33" customHeight="1" x14ac:dyDescent="0.25">
      <c r="A53" s="85" t="s">
        <v>329</v>
      </c>
      <c r="B53" s="309">
        <f>'A2 Exploitation'!D46</f>
        <v>1</v>
      </c>
      <c r="C53" s="309"/>
      <c r="D53" s="78"/>
      <c r="E53" s="78"/>
      <c r="F53" s="78"/>
      <c r="G53" s="78"/>
      <c r="H53" s="78"/>
      <c r="I53" s="78"/>
    </row>
    <row r="54" spans="1:10" ht="33" customHeight="1" x14ac:dyDescent="0.25">
      <c r="A54" s="86" t="s">
        <v>330</v>
      </c>
      <c r="B54" s="309">
        <f>'A3 Exploitation'!D46</f>
        <v>1</v>
      </c>
      <c r="C54" s="309"/>
      <c r="D54" s="78"/>
      <c r="E54" s="78"/>
      <c r="F54" s="78"/>
      <c r="G54" s="78"/>
      <c r="H54" s="78"/>
      <c r="I54" s="78"/>
    </row>
    <row r="55" spans="1:10" ht="33" customHeight="1" x14ac:dyDescent="0.25">
      <c r="A55" s="86" t="s">
        <v>331</v>
      </c>
      <c r="B55" s="309">
        <f>'A4 Exploitation'!D46</f>
        <v>1</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Grombalia</v>
      </c>
    </row>
    <row r="61" spans="1:10" ht="33" customHeight="1" x14ac:dyDescent="0.25">
      <c r="A61" s="86" t="s">
        <v>328</v>
      </c>
      <c r="B61" s="307">
        <f>'A1 Exploitation'!D103</f>
        <v>0.859375</v>
      </c>
      <c r="C61" s="307"/>
      <c r="D61" s="78"/>
      <c r="E61" s="78"/>
      <c r="F61" s="78"/>
      <c r="G61" s="78"/>
      <c r="H61" s="78"/>
      <c r="I61" s="78"/>
    </row>
    <row r="62" spans="1:10" ht="33" customHeight="1" x14ac:dyDescent="0.25">
      <c r="A62" s="85" t="s">
        <v>329</v>
      </c>
      <c r="B62" s="307">
        <f>'A2 Exploitation'!D103</f>
        <v>0.84375</v>
      </c>
      <c r="C62" s="307"/>
      <c r="D62" s="78"/>
      <c r="E62" s="78"/>
      <c r="F62" s="78"/>
      <c r="G62" s="78"/>
      <c r="H62" s="78"/>
      <c r="I62" s="78"/>
    </row>
    <row r="63" spans="1:10" ht="33" customHeight="1" x14ac:dyDescent="0.25">
      <c r="A63" s="86" t="s">
        <v>330</v>
      </c>
      <c r="B63" s="307">
        <f>'A3 Exploitation'!D103</f>
        <v>0.796875</v>
      </c>
      <c r="C63" s="307"/>
      <c r="D63" s="78"/>
      <c r="E63" s="78"/>
      <c r="F63" s="78"/>
      <c r="G63" s="78"/>
      <c r="H63" s="78"/>
      <c r="I63" s="78"/>
    </row>
    <row r="64" spans="1:10" ht="33" customHeight="1" x14ac:dyDescent="0.25">
      <c r="A64" s="86" t="s">
        <v>331</v>
      </c>
      <c r="B64" s="307">
        <f>'A4 Exploitation'!D103</f>
        <v>0.90909090909090906</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Grombalia</v>
      </c>
    </row>
    <row r="70" spans="1:10" ht="33" customHeight="1" x14ac:dyDescent="0.25">
      <c r="A70" s="86" t="s">
        <v>328</v>
      </c>
      <c r="B70" s="307">
        <f>'A1 Exploitation'!D158</f>
        <v>0.9838709677419355</v>
      </c>
      <c r="C70" s="307"/>
      <c r="D70" s="78"/>
      <c r="E70" s="78"/>
      <c r="F70" s="78"/>
      <c r="G70" s="78"/>
      <c r="H70" s="78"/>
      <c r="I70" s="78"/>
    </row>
    <row r="71" spans="1:10" ht="33" customHeight="1" x14ac:dyDescent="0.25">
      <c r="A71" s="85" t="s">
        <v>329</v>
      </c>
      <c r="B71" s="307">
        <f>'A2 Exploitation'!D158</f>
        <v>0.984375</v>
      </c>
      <c r="C71" s="307"/>
      <c r="D71" s="78"/>
      <c r="E71" s="78"/>
      <c r="F71" s="78"/>
      <c r="G71" s="78"/>
      <c r="H71" s="78"/>
      <c r="I71" s="78"/>
    </row>
    <row r="72" spans="1:10" ht="33" customHeight="1" x14ac:dyDescent="0.25">
      <c r="A72" s="86" t="s">
        <v>330</v>
      </c>
      <c r="B72" s="307">
        <f>'A3 Exploitation'!D158</f>
        <v>0.95714285714285718</v>
      </c>
      <c r="C72" s="307"/>
      <c r="D72" s="78"/>
      <c r="E72" s="78"/>
      <c r="F72" s="78"/>
      <c r="G72" s="78"/>
      <c r="H72" s="78"/>
      <c r="I72" s="78"/>
    </row>
    <row r="73" spans="1:10" ht="33" customHeight="1" x14ac:dyDescent="0.25">
      <c r="A73" s="86" t="s">
        <v>331</v>
      </c>
      <c r="B73" s="307">
        <f>'A4 Exploitation'!D158</f>
        <v>0.74285714285714288</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Grombalia</v>
      </c>
    </row>
    <row r="79" spans="1:10" ht="33" customHeight="1" x14ac:dyDescent="0.25">
      <c r="A79" s="86" t="s">
        <v>328</v>
      </c>
      <c r="B79" s="307">
        <f>'A1 Exploitation'!D205</f>
        <v>1</v>
      </c>
      <c r="C79" s="307"/>
      <c r="D79" s="78"/>
      <c r="E79" s="78"/>
      <c r="F79" s="78"/>
      <c r="G79" s="78"/>
      <c r="H79" s="78"/>
      <c r="I79" s="78"/>
    </row>
    <row r="80" spans="1:10" ht="33" customHeight="1" x14ac:dyDescent="0.25">
      <c r="A80" s="85" t="s">
        <v>329</v>
      </c>
      <c r="B80" s="307">
        <f>'A2 Exploitation'!D205</f>
        <v>0.734375</v>
      </c>
      <c r="C80" s="307"/>
      <c r="D80" s="78"/>
      <c r="E80" s="78"/>
      <c r="F80" s="78"/>
      <c r="G80" s="78"/>
      <c r="H80" s="78"/>
      <c r="I80" s="78"/>
    </row>
    <row r="81" spans="1:10" ht="33" customHeight="1" x14ac:dyDescent="0.25">
      <c r="A81" s="86" t="s">
        <v>330</v>
      </c>
      <c r="B81" s="307">
        <f>'A3 Exploitation'!D205</f>
        <v>0.71875</v>
      </c>
      <c r="C81" s="307"/>
      <c r="D81" s="78"/>
      <c r="E81" s="78"/>
      <c r="F81" s="78"/>
      <c r="G81" s="78"/>
      <c r="H81" s="78"/>
      <c r="I81" s="78"/>
    </row>
    <row r="82" spans="1:10" ht="33" customHeight="1" x14ac:dyDescent="0.25">
      <c r="A82" s="86" t="s">
        <v>331</v>
      </c>
      <c r="B82" s="307">
        <f>'A4 Exploitation'!D205</f>
        <v>0.67741935483870963</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Grombalia</v>
      </c>
    </row>
    <row r="88" spans="1:10" ht="33" customHeight="1" x14ac:dyDescent="0.25">
      <c r="A88" s="86" t="s">
        <v>328</v>
      </c>
      <c r="B88" s="307">
        <f>'A1 Exploitation'!D266</f>
        <v>1</v>
      </c>
      <c r="C88" s="307"/>
      <c r="D88" s="78"/>
      <c r="E88" s="78"/>
      <c r="F88" s="78"/>
      <c r="G88" s="78"/>
      <c r="H88" s="78"/>
      <c r="I88" s="78"/>
    </row>
    <row r="89" spans="1:10" ht="33" customHeight="1" x14ac:dyDescent="0.25">
      <c r="A89" s="85" t="s">
        <v>329</v>
      </c>
      <c r="B89" s="307">
        <f>'A2 Exploitation'!D266</f>
        <v>0.98717948717948723</v>
      </c>
      <c r="C89" s="307"/>
      <c r="D89" s="78"/>
      <c r="E89" s="78"/>
      <c r="F89" s="78"/>
      <c r="G89" s="78"/>
      <c r="H89" s="78"/>
      <c r="I89" s="78"/>
    </row>
    <row r="90" spans="1:10" ht="33" customHeight="1" x14ac:dyDescent="0.25">
      <c r="A90" s="86" t="s">
        <v>330</v>
      </c>
      <c r="B90" s="307">
        <f>'A3 Exploitation'!D266</f>
        <v>0.8571428571428571</v>
      </c>
      <c r="C90" s="307"/>
      <c r="D90" s="78"/>
      <c r="E90" s="78"/>
      <c r="F90" s="78"/>
      <c r="G90" s="78"/>
      <c r="H90" s="78"/>
      <c r="I90" s="78"/>
    </row>
    <row r="91" spans="1:10" ht="33" customHeight="1" x14ac:dyDescent="0.25">
      <c r="A91" s="86" t="s">
        <v>331</v>
      </c>
      <c r="B91" s="307">
        <f>'A4 Exploitation'!D266</f>
        <v>0.90540540540540537</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Grombalia</v>
      </c>
    </row>
    <row r="97" spans="1:10" ht="33" customHeight="1" x14ac:dyDescent="0.25">
      <c r="A97" s="86" t="s">
        <v>328</v>
      </c>
      <c r="B97" s="307">
        <f>'A1 Exploitation'!D318</f>
        <v>0.95833333333333337</v>
      </c>
      <c r="C97" s="307"/>
      <c r="D97" s="78"/>
      <c r="E97" s="78"/>
      <c r="F97" s="78"/>
      <c r="G97" s="78"/>
      <c r="H97" s="78"/>
      <c r="I97" s="78"/>
    </row>
    <row r="98" spans="1:10" ht="33" customHeight="1" x14ac:dyDescent="0.25">
      <c r="A98" s="85" t="s">
        <v>329</v>
      </c>
      <c r="B98" s="307">
        <f>'A2 Exploitation'!D318</f>
        <v>0.9</v>
      </c>
      <c r="C98" s="307"/>
      <c r="D98" s="78"/>
      <c r="E98" s="78"/>
      <c r="F98" s="78"/>
      <c r="G98" s="78"/>
      <c r="H98" s="78"/>
      <c r="I98" s="78"/>
    </row>
    <row r="99" spans="1:10" ht="33" customHeight="1" x14ac:dyDescent="0.25">
      <c r="A99" s="86" t="s">
        <v>330</v>
      </c>
      <c r="B99" s="307">
        <f>'A3 Exploitation'!D318</f>
        <v>0.81944444444444442</v>
      </c>
      <c r="C99" s="307"/>
      <c r="D99" s="78"/>
      <c r="E99" s="78"/>
      <c r="F99" s="78"/>
      <c r="G99" s="78"/>
      <c r="H99" s="78"/>
      <c r="I99" s="78"/>
    </row>
    <row r="100" spans="1:10" ht="33" customHeight="1" x14ac:dyDescent="0.25">
      <c r="A100" s="86" t="s">
        <v>331</v>
      </c>
      <c r="B100" s="307">
        <f>'A4 Exploitation'!D318</f>
        <v>0.83823529411764708</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Grombalia</v>
      </c>
    </row>
    <row r="106" spans="1:10" ht="33" customHeight="1" x14ac:dyDescent="0.25">
      <c r="A106" s="86" t="s">
        <v>328</v>
      </c>
      <c r="B106" s="307">
        <f>'A1 Exploitation'!D358</f>
        <v>1</v>
      </c>
      <c r="C106" s="307"/>
      <c r="D106" s="78"/>
      <c r="E106" s="78"/>
      <c r="F106" s="78"/>
      <c r="G106" s="78"/>
      <c r="H106" s="78"/>
      <c r="I106" s="78"/>
    </row>
    <row r="107" spans="1:10" ht="33" customHeight="1" x14ac:dyDescent="0.25">
      <c r="A107" s="85" t="s">
        <v>329</v>
      </c>
      <c r="B107" s="307">
        <f>'A2 Exploitation'!D358</f>
        <v>0.93478260869565222</v>
      </c>
      <c r="C107" s="307"/>
      <c r="D107" s="78"/>
      <c r="E107" s="78"/>
      <c r="F107" s="78"/>
      <c r="G107" s="78"/>
      <c r="H107" s="78"/>
      <c r="I107" s="78"/>
    </row>
    <row r="108" spans="1:10" ht="33" customHeight="1" x14ac:dyDescent="0.25">
      <c r="A108" s="86" t="s">
        <v>330</v>
      </c>
      <c r="B108" s="307">
        <f>'A3 Exploitation'!D358</f>
        <v>0.9375</v>
      </c>
      <c r="C108" s="307"/>
      <c r="D108" s="78"/>
      <c r="E108" s="78"/>
      <c r="F108" s="78"/>
      <c r="G108" s="78"/>
      <c r="H108" s="78"/>
      <c r="I108" s="78"/>
    </row>
    <row r="109" spans="1:10" ht="33" customHeight="1" x14ac:dyDescent="0.25">
      <c r="A109" s="86" t="s">
        <v>331</v>
      </c>
      <c r="B109" s="307">
        <f>'A4 Exploitation'!D358</f>
        <v>1</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Grombalia</v>
      </c>
    </row>
    <row r="115" spans="1:10" ht="33" customHeight="1" x14ac:dyDescent="0.25">
      <c r="A115" s="86" t="s">
        <v>328</v>
      </c>
      <c r="B115" s="307">
        <f>'A1 Exploitation'!D391</f>
        <v>0.91176470588235292</v>
      </c>
      <c r="C115" s="307"/>
      <c r="D115" s="78"/>
      <c r="E115" s="78"/>
      <c r="F115" s="78"/>
      <c r="G115" s="78"/>
      <c r="H115" s="78"/>
      <c r="I115" s="78"/>
    </row>
    <row r="116" spans="1:10" ht="33" customHeight="1" x14ac:dyDescent="0.25">
      <c r="A116" s="85" t="s">
        <v>329</v>
      </c>
      <c r="B116" s="307">
        <f>'A2 Exploitation'!D391</f>
        <v>1</v>
      </c>
      <c r="C116" s="307"/>
      <c r="D116" s="78"/>
      <c r="E116" s="78"/>
      <c r="F116" s="78"/>
      <c r="G116" s="78"/>
      <c r="H116" s="78"/>
      <c r="I116" s="78"/>
    </row>
    <row r="117" spans="1:10" ht="33" customHeight="1" x14ac:dyDescent="0.25">
      <c r="A117" s="86" t="s">
        <v>330</v>
      </c>
      <c r="B117" s="307">
        <f>'A3 Exploitation'!D391</f>
        <v>0.58333333333333337</v>
      </c>
      <c r="C117" s="307"/>
      <c r="D117" s="78"/>
      <c r="E117" s="78"/>
      <c r="F117" s="78"/>
      <c r="G117" s="78"/>
      <c r="H117" s="78"/>
      <c r="I117" s="78"/>
    </row>
    <row r="118" spans="1:10" ht="33" customHeight="1" x14ac:dyDescent="0.25">
      <c r="A118" s="86" t="s">
        <v>331</v>
      </c>
      <c r="B118" s="307">
        <f>'A4 Exploitation'!D391</f>
        <v>1</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Grombalia</v>
      </c>
    </row>
    <row r="124" spans="1:10" ht="33" customHeight="1" x14ac:dyDescent="0.25">
      <c r="A124" s="86" t="s">
        <v>328</v>
      </c>
      <c r="B124" s="307">
        <f>'A1 Exploitation'!D444</f>
        <v>1</v>
      </c>
      <c r="C124" s="307"/>
      <c r="D124" s="78"/>
      <c r="E124" s="78"/>
      <c r="F124" s="78"/>
      <c r="G124" s="78"/>
      <c r="H124" s="78"/>
      <c r="I124" s="78"/>
    </row>
    <row r="125" spans="1:10" ht="33" customHeight="1" x14ac:dyDescent="0.25">
      <c r="A125" s="85" t="s">
        <v>329</v>
      </c>
      <c r="B125" s="307">
        <f>'A2 Exploitation'!D444</f>
        <v>0.98275862068965514</v>
      </c>
      <c r="C125" s="307"/>
      <c r="D125" s="78"/>
      <c r="E125" s="78"/>
      <c r="F125" s="78"/>
      <c r="G125" s="78"/>
      <c r="H125" s="78"/>
      <c r="I125" s="78"/>
    </row>
    <row r="126" spans="1:10" ht="33" customHeight="1" x14ac:dyDescent="0.25">
      <c r="A126" s="86" t="s">
        <v>330</v>
      </c>
      <c r="B126" s="307">
        <f>'A3 Exploitation'!D444</f>
        <v>0.98275862068965514</v>
      </c>
      <c r="C126" s="307"/>
      <c r="D126" s="78"/>
      <c r="E126" s="78"/>
      <c r="F126" s="78"/>
      <c r="G126" s="78"/>
      <c r="H126" s="78"/>
      <c r="I126" s="78"/>
    </row>
    <row r="127" spans="1:10" ht="33" customHeight="1" x14ac:dyDescent="0.25">
      <c r="A127" s="86" t="s">
        <v>331</v>
      </c>
      <c r="B127" s="307">
        <f>'A4 Exploitation'!D444</f>
        <v>0.93103448275862066</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Grombalia</v>
      </c>
    </row>
    <row r="133" spans="1:10" ht="33" customHeight="1" x14ac:dyDescent="0.25">
      <c r="A133" s="86" t="s">
        <v>328</v>
      </c>
      <c r="B133" s="307">
        <f>'A1 Exploitation'!D481</f>
        <v>1</v>
      </c>
      <c r="C133" s="307"/>
      <c r="D133" s="78"/>
      <c r="E133" s="78"/>
      <c r="F133" s="78"/>
      <c r="G133" s="78"/>
      <c r="H133" s="78"/>
      <c r="I133" s="78"/>
    </row>
    <row r="134" spans="1:10" ht="33" customHeight="1" x14ac:dyDescent="0.25">
      <c r="A134" s="85" t="s">
        <v>329</v>
      </c>
      <c r="B134" s="307">
        <f>'A2 Exploitation'!D481</f>
        <v>1</v>
      </c>
      <c r="C134" s="307"/>
      <c r="D134" s="78"/>
      <c r="E134" s="78"/>
      <c r="F134" s="78"/>
      <c r="G134" s="78"/>
      <c r="H134" s="78"/>
      <c r="I134" s="78"/>
    </row>
    <row r="135" spans="1:10" ht="33" customHeight="1" x14ac:dyDescent="0.25">
      <c r="A135" s="86" t="s">
        <v>330</v>
      </c>
      <c r="B135" s="307">
        <f>'A3 Exploitation'!D481</f>
        <v>1</v>
      </c>
      <c r="C135" s="307"/>
      <c r="D135" s="78"/>
      <c r="E135" s="78"/>
      <c r="F135" s="78"/>
      <c r="G135" s="78"/>
      <c r="H135" s="78"/>
      <c r="I135" s="78"/>
    </row>
    <row r="136" spans="1:10" ht="33" customHeight="1" x14ac:dyDescent="0.25">
      <c r="A136" s="86" t="s">
        <v>331</v>
      </c>
      <c r="B136" s="307">
        <f>'A4 Exploitation'!D481</f>
        <v>0.97499999999999998</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Grombalia</v>
      </c>
    </row>
    <row r="142" spans="1:10" ht="33" customHeight="1" x14ac:dyDescent="0.25">
      <c r="A142" s="86" t="s">
        <v>328</v>
      </c>
      <c r="B142" s="307">
        <f>'A1 Exploitation'!D503</f>
        <v>1</v>
      </c>
      <c r="C142" s="307"/>
      <c r="D142" s="78"/>
      <c r="E142" s="78"/>
      <c r="F142" s="78"/>
      <c r="G142" s="78"/>
      <c r="H142" s="78"/>
      <c r="I142" s="78"/>
    </row>
    <row r="143" spans="1:10" ht="33" customHeight="1" x14ac:dyDescent="0.25">
      <c r="A143" s="85" t="s">
        <v>329</v>
      </c>
      <c r="B143" s="307">
        <f>'A2 Exploitation'!D503</f>
        <v>0.9375</v>
      </c>
      <c r="C143" s="307"/>
      <c r="D143" s="78"/>
      <c r="E143" s="78"/>
      <c r="F143" s="78"/>
      <c r="G143" s="78"/>
      <c r="H143" s="78"/>
      <c r="I143" s="78"/>
    </row>
    <row r="144" spans="1:10" ht="33" customHeight="1" x14ac:dyDescent="0.25">
      <c r="A144" s="86" t="s">
        <v>330</v>
      </c>
      <c r="B144" s="307">
        <f>'A3 Exploitation'!D503</f>
        <v>0.8125</v>
      </c>
      <c r="C144" s="307"/>
      <c r="D144" s="78"/>
      <c r="E144" s="78"/>
      <c r="F144" s="78"/>
      <c r="G144" s="78"/>
      <c r="H144" s="78"/>
      <c r="I144" s="78"/>
    </row>
    <row r="145" spans="1:10" ht="33" customHeight="1" x14ac:dyDescent="0.25">
      <c r="A145" s="86" t="s">
        <v>331</v>
      </c>
      <c r="B145" s="307">
        <f>'A4 Exploitation'!D503</f>
        <v>0.8571428571428571</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Grombalia</v>
      </c>
    </row>
    <row r="151" spans="1:10" ht="33" customHeight="1" x14ac:dyDescent="0.25">
      <c r="A151" s="86" t="s">
        <v>328</v>
      </c>
      <c r="B151" s="307">
        <f>'A1 Exploitation'!D514</f>
        <v>1</v>
      </c>
      <c r="C151" s="307"/>
      <c r="D151" s="78"/>
      <c r="E151" s="78"/>
      <c r="F151" s="78"/>
      <c r="G151" s="78"/>
      <c r="H151" s="78"/>
      <c r="I151" s="78"/>
    </row>
    <row r="152" spans="1:10" ht="33" customHeight="1" x14ac:dyDescent="0.25">
      <c r="A152" s="85" t="s">
        <v>329</v>
      </c>
      <c r="B152" s="307">
        <f>'A2 Exploitation'!D514</f>
        <v>0.875</v>
      </c>
      <c r="C152" s="307"/>
      <c r="D152" s="78"/>
      <c r="E152" s="78"/>
      <c r="F152" s="78"/>
      <c r="G152" s="78"/>
      <c r="H152" s="78"/>
      <c r="I152" s="78"/>
    </row>
    <row r="153" spans="1:10" ht="33" customHeight="1" x14ac:dyDescent="0.25">
      <c r="A153" s="86" t="s">
        <v>330</v>
      </c>
      <c r="B153" s="307">
        <f>'A3 Exploitation'!D514</f>
        <v>0.75</v>
      </c>
      <c r="C153" s="307"/>
      <c r="D153" s="78"/>
      <c r="E153" s="78"/>
      <c r="F153" s="78"/>
      <c r="G153" s="78"/>
      <c r="H153" s="78"/>
      <c r="I153" s="78"/>
    </row>
    <row r="154" spans="1:10" ht="33" customHeight="1" x14ac:dyDescent="0.25">
      <c r="A154" s="86" t="s">
        <v>331</v>
      </c>
      <c r="B154" s="307">
        <f>'A4 Exploitation'!D514</f>
        <v>0.625</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Grombalia</v>
      </c>
    </row>
    <row r="161" spans="1:10" ht="33" customHeight="1" x14ac:dyDescent="0.25">
      <c r="A161" s="86" t="s">
        <v>328</v>
      </c>
      <c r="B161" s="307">
        <f>'A1 Exploitation'!D534</f>
        <v>0.95</v>
      </c>
      <c r="C161" s="307"/>
      <c r="D161" s="78"/>
      <c r="E161" s="78"/>
      <c r="F161" s="78"/>
      <c r="G161" s="78"/>
      <c r="H161" s="78"/>
      <c r="I161" s="78"/>
    </row>
    <row r="162" spans="1:10" ht="33" customHeight="1" x14ac:dyDescent="0.25">
      <c r="A162" s="85" t="s">
        <v>329</v>
      </c>
      <c r="B162" s="307">
        <f>'A2 Exploitation'!D534</f>
        <v>1</v>
      </c>
      <c r="C162" s="307"/>
      <c r="D162" s="78"/>
      <c r="E162" s="78"/>
      <c r="F162" s="78"/>
      <c r="G162" s="78"/>
      <c r="H162" s="78"/>
      <c r="I162" s="78"/>
    </row>
    <row r="163" spans="1:10" ht="33" customHeight="1" x14ac:dyDescent="0.25">
      <c r="A163" s="86" t="s">
        <v>330</v>
      </c>
      <c r="B163" s="307">
        <f>'A3 Exploitation'!D534</f>
        <v>1</v>
      </c>
      <c r="C163" s="307"/>
      <c r="D163" s="78"/>
      <c r="E163" s="78"/>
      <c r="F163" s="78"/>
      <c r="G163" s="78"/>
      <c r="H163" s="78"/>
      <c r="I163" s="78"/>
    </row>
    <row r="164" spans="1:10" ht="33" customHeight="1" x14ac:dyDescent="0.25">
      <c r="A164" s="86" t="s">
        <v>331</v>
      </c>
      <c r="B164" s="307">
        <f>'A4 Exploitation'!D534</f>
        <v>1</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Grombalia</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1</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Grombalia</v>
      </c>
    </row>
    <row r="179" spans="1:10" ht="33" customHeight="1" x14ac:dyDescent="0.25">
      <c r="A179" s="86" t="s">
        <v>328</v>
      </c>
      <c r="B179" s="307">
        <f>'A1 Technique'!D199</f>
        <v>0.95945945945945943</v>
      </c>
      <c r="C179" s="307"/>
    </row>
    <row r="180" spans="1:10" ht="33" customHeight="1" x14ac:dyDescent="0.25">
      <c r="A180" s="85" t="s">
        <v>329</v>
      </c>
      <c r="B180" s="307">
        <f>'A2 Technique'!D199</f>
        <v>0.89912280701754388</v>
      </c>
      <c r="C180" s="307"/>
    </row>
    <row r="181" spans="1:10" ht="33" customHeight="1" x14ac:dyDescent="0.25">
      <c r="A181" s="86" t="s">
        <v>330</v>
      </c>
      <c r="B181" s="307">
        <f>'A3 Technique'!D199</f>
        <v>0.87179487179487181</v>
      </c>
      <c r="C181" s="307"/>
    </row>
    <row r="182" spans="1:10" ht="33" customHeight="1" x14ac:dyDescent="0.25">
      <c r="A182" s="86" t="s">
        <v>331</v>
      </c>
      <c r="B182" s="307">
        <f>'A4 Technique'!D199</f>
        <v>0.84210526315789469</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t1jxx2fEDnpA/B4LuMrEOYkCH2C/zh1WZPOSW8RjIKyM+9cqvyzUTUvL8pNBLgelQbis/uN6T/rEi9jENtltuQ==" saltValue="b7ApetVWBZZ5vyQTOvPvsg=="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9" zoomScale="60" workbookViewId="0">
      <selection activeCell="D476" sqref="D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2"/>
      <c r="E1" s="312"/>
      <c r="F1" s="312"/>
      <c r="G1" s="312"/>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13" t="s">
        <v>179</v>
      </c>
      <c r="B7" s="313"/>
      <c r="C7" s="313"/>
      <c r="D7" s="313"/>
      <c r="E7" s="313"/>
      <c r="F7" s="313"/>
      <c r="G7" s="125"/>
    </row>
    <row r="8" spans="1:7" ht="29.25" x14ac:dyDescent="0.5">
      <c r="A8" s="314" t="str">
        <f>'Page de garde'!D18</f>
        <v>Grombalia</v>
      </c>
      <c r="B8" s="314"/>
      <c r="C8" s="314"/>
      <c r="D8" s="314"/>
      <c r="E8" s="314"/>
      <c r="F8" s="314"/>
      <c r="G8" s="125"/>
    </row>
    <row r="9" spans="1:7" ht="24.75" x14ac:dyDescent="0.5">
      <c r="A9" s="14" t="s">
        <v>42</v>
      </c>
      <c r="B9" s="315"/>
      <c r="C9" s="315"/>
      <c r="D9" s="315"/>
      <c r="E9" s="315"/>
      <c r="F9" s="315"/>
      <c r="G9" s="125"/>
    </row>
    <row r="10" spans="1:7" ht="24.75" x14ac:dyDescent="0.5">
      <c r="A10" s="15" t="s">
        <v>44</v>
      </c>
      <c r="B10" s="316"/>
      <c r="C10" s="316"/>
      <c r="D10" s="316"/>
      <c r="E10" s="316"/>
      <c r="F10" s="316"/>
      <c r="G10" s="125"/>
    </row>
    <row r="11" spans="1:7" ht="24.75" x14ac:dyDescent="0.5">
      <c r="A11" s="14" t="s">
        <v>43</v>
      </c>
      <c r="B11" s="311"/>
      <c r="C11" s="311"/>
      <c r="D11" s="311"/>
      <c r="E11" s="311"/>
      <c r="F11" s="311"/>
      <c r="G11" s="125"/>
    </row>
    <row r="12" spans="1:7" ht="24.75" x14ac:dyDescent="0.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Y9ag2DWXsFNIPbluyy+oa7JiADskR4fFryX89MpSyc5J7mTeMo7duscKt8W7AR9I+vEwUo+tWJc7yLZbB6kW0Q==" saltValue="bR8s6SCTSNDHaaJ1JJlJ5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2"/>
      <c r="E1" s="312"/>
      <c r="F1" s="312"/>
      <c r="G1" s="312"/>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36" t="s">
        <v>50</v>
      </c>
      <c r="B6" s="336"/>
      <c r="C6" s="336"/>
      <c r="D6" s="336"/>
      <c r="E6" s="336"/>
      <c r="F6" s="336"/>
      <c r="G6" s="125"/>
    </row>
    <row r="7" spans="1:7" s="12" customFormat="1" ht="21.75" customHeight="1" x14ac:dyDescent="0.5">
      <c r="A7" s="314" t="str">
        <f>'A5 Exploitation'!A8:F8</f>
        <v>Grombalia</v>
      </c>
      <c r="B7" s="314"/>
      <c r="C7" s="314"/>
      <c r="D7" s="314"/>
      <c r="E7" s="314"/>
      <c r="F7" s="314"/>
      <c r="G7" s="125"/>
    </row>
    <row r="8" spans="1:7" s="12" customFormat="1" ht="24.75" x14ac:dyDescent="0.5">
      <c r="A8" s="14" t="s">
        <v>42</v>
      </c>
      <c r="B8" s="337">
        <f>'A5 Exploitation'!B9:F9</f>
        <v>0</v>
      </c>
      <c r="C8" s="337"/>
      <c r="D8" s="337"/>
      <c r="E8" s="337"/>
      <c r="F8" s="337"/>
      <c r="G8" s="125"/>
    </row>
    <row r="9" spans="1:7" s="12" customFormat="1" ht="24.75" x14ac:dyDescent="0.5">
      <c r="A9" s="15" t="s">
        <v>44</v>
      </c>
      <c r="B9" s="338">
        <f>'A5 Exploitation'!B10:F10</f>
        <v>0</v>
      </c>
      <c r="C9" s="338"/>
      <c r="D9" s="338"/>
      <c r="E9" s="338"/>
      <c r="F9" s="338"/>
      <c r="G9" s="125"/>
    </row>
    <row r="10" spans="1:7" s="12" customFormat="1" ht="24.75" x14ac:dyDescent="0.5">
      <c r="A10" s="14" t="s">
        <v>43</v>
      </c>
      <c r="B10" s="335">
        <f>'A5 Exploitation'!B11:F11</f>
        <v>0</v>
      </c>
      <c r="C10" s="335"/>
      <c r="D10" s="335"/>
      <c r="E10" s="335"/>
      <c r="F10" s="335"/>
      <c r="G10" s="125"/>
    </row>
    <row r="11" spans="1:7" s="12" customFormat="1" ht="24.75" x14ac:dyDescent="0.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9" zoomScale="60" workbookViewId="0">
      <selection activeCell="D476" sqref="D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2"/>
      <c r="E1" s="312"/>
      <c r="F1" s="312"/>
      <c r="G1" s="312"/>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13" t="s">
        <v>179</v>
      </c>
      <c r="B7" s="313"/>
      <c r="C7" s="313"/>
      <c r="D7" s="313"/>
      <c r="E7" s="313"/>
      <c r="F7" s="313"/>
      <c r="G7" s="125"/>
    </row>
    <row r="8" spans="1:7" ht="29.25" x14ac:dyDescent="0.5">
      <c r="A8" s="314" t="str">
        <f>'Page de garde'!D18</f>
        <v>Grombalia</v>
      </c>
      <c r="B8" s="314"/>
      <c r="C8" s="314"/>
      <c r="D8" s="314"/>
      <c r="E8" s="314"/>
      <c r="F8" s="314"/>
      <c r="G8" s="125"/>
    </row>
    <row r="9" spans="1:7" ht="24.75" x14ac:dyDescent="0.5">
      <c r="A9" s="14" t="s">
        <v>42</v>
      </c>
      <c r="B9" s="315"/>
      <c r="C9" s="315"/>
      <c r="D9" s="315"/>
      <c r="E9" s="315"/>
      <c r="F9" s="315"/>
      <c r="G9" s="125"/>
    </row>
    <row r="10" spans="1:7" ht="24.75" x14ac:dyDescent="0.5">
      <c r="A10" s="15" t="s">
        <v>44</v>
      </c>
      <c r="B10" s="316"/>
      <c r="C10" s="316"/>
      <c r="D10" s="316"/>
      <c r="E10" s="316"/>
      <c r="F10" s="316"/>
      <c r="G10" s="125"/>
    </row>
    <row r="11" spans="1:7" ht="24.75" x14ac:dyDescent="0.5">
      <c r="A11" s="14" t="s">
        <v>43</v>
      </c>
      <c r="B11" s="311"/>
      <c r="C11" s="311"/>
      <c r="D11" s="311"/>
      <c r="E11" s="311"/>
      <c r="F11" s="311"/>
      <c r="G11" s="125"/>
    </row>
    <row r="12" spans="1:7" ht="24.75" x14ac:dyDescent="0.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0wbCN5OZu5+BFisRshCNSap3nHnRKKlI5m6CRYFYtF4svYM/A1a5jTPpH38GrBSfHPmKLG/FZ+y+Dv9YNjVBA==" saltValue="D/vUkYLXT1dmmWSHQY5FF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2"/>
      <c r="E1" s="312"/>
      <c r="F1" s="312"/>
      <c r="G1" s="312"/>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36" t="s">
        <v>50</v>
      </c>
      <c r="B6" s="336"/>
      <c r="C6" s="336"/>
      <c r="D6" s="336"/>
      <c r="E6" s="336"/>
      <c r="F6" s="336"/>
      <c r="G6" s="125"/>
    </row>
    <row r="7" spans="1:7" s="12" customFormat="1" ht="21.75" customHeight="1" x14ac:dyDescent="0.5">
      <c r="A7" s="314" t="str">
        <f>'A6 Exploitation'!A8:F8</f>
        <v>Grombalia</v>
      </c>
      <c r="B7" s="314"/>
      <c r="C7" s="314"/>
      <c r="D7" s="314"/>
      <c r="E7" s="314"/>
      <c r="F7" s="314"/>
      <c r="G7" s="125"/>
    </row>
    <row r="8" spans="1:7" s="12" customFormat="1" ht="24.75" x14ac:dyDescent="0.5">
      <c r="A8" s="14" t="s">
        <v>42</v>
      </c>
      <c r="B8" s="337">
        <f>'A6 Exploitation'!B9:F9</f>
        <v>0</v>
      </c>
      <c r="C8" s="337"/>
      <c r="D8" s="337"/>
      <c r="E8" s="337"/>
      <c r="F8" s="337"/>
      <c r="G8" s="125"/>
    </row>
    <row r="9" spans="1:7" s="12" customFormat="1" ht="24.75" x14ac:dyDescent="0.5">
      <c r="A9" s="15" t="s">
        <v>44</v>
      </c>
      <c r="B9" s="338">
        <f>'A6 Exploitation'!B10:F10</f>
        <v>0</v>
      </c>
      <c r="C9" s="338"/>
      <c r="D9" s="338"/>
      <c r="E9" s="338"/>
      <c r="F9" s="338"/>
      <c r="G9" s="125"/>
    </row>
    <row r="10" spans="1:7" s="12" customFormat="1" ht="24.75" x14ac:dyDescent="0.5">
      <c r="A10" s="14" t="s">
        <v>43</v>
      </c>
      <c r="B10" s="335">
        <f>'A6 Exploitation'!B11:F11</f>
        <v>0</v>
      </c>
      <c r="C10" s="335"/>
      <c r="D10" s="335"/>
      <c r="E10" s="335"/>
      <c r="F10" s="335"/>
      <c r="G10" s="125"/>
    </row>
    <row r="11" spans="1:7" s="12" customFormat="1" ht="24.75" x14ac:dyDescent="0.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0" zoomScaleSheetLayoutView="90" workbookViewId="0">
      <selection activeCell="F351" sqref="F35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2"/>
      <c r="E1" s="312"/>
      <c r="F1" s="312"/>
      <c r="G1" s="312"/>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13" t="s">
        <v>179</v>
      </c>
      <c r="B7" s="313"/>
      <c r="C7" s="313"/>
      <c r="D7" s="313"/>
      <c r="E7" s="313"/>
      <c r="F7" s="313"/>
      <c r="G7" s="125"/>
    </row>
    <row r="8" spans="1:7" ht="29.25" x14ac:dyDescent="0.5">
      <c r="A8" s="314" t="str">
        <f>'Page de garde'!D18</f>
        <v>Grombalia</v>
      </c>
      <c r="B8" s="314"/>
      <c r="C8" s="314"/>
      <c r="D8" s="314"/>
      <c r="E8" s="314"/>
      <c r="F8" s="314"/>
      <c r="G8" s="125"/>
    </row>
    <row r="9" spans="1:7" ht="24.75" x14ac:dyDescent="0.5">
      <c r="A9" s="14" t="s">
        <v>42</v>
      </c>
      <c r="B9" s="315" t="s">
        <v>409</v>
      </c>
      <c r="C9" s="315"/>
      <c r="D9" s="315"/>
      <c r="E9" s="315"/>
      <c r="F9" s="315"/>
      <c r="G9" s="125"/>
    </row>
    <row r="10" spans="1:7" ht="24.75" x14ac:dyDescent="0.5">
      <c r="A10" s="15" t="s">
        <v>44</v>
      </c>
      <c r="B10" s="316" t="s">
        <v>410</v>
      </c>
      <c r="C10" s="316"/>
      <c r="D10" s="316"/>
      <c r="E10" s="316"/>
      <c r="F10" s="316"/>
      <c r="G10" s="125"/>
    </row>
    <row r="11" spans="1:7" ht="24.75" x14ac:dyDescent="0.5">
      <c r="A11" s="14" t="s">
        <v>43</v>
      </c>
      <c r="B11" s="311">
        <v>43165</v>
      </c>
      <c r="C11" s="311"/>
      <c r="D11" s="311"/>
      <c r="E11" s="311"/>
      <c r="F11" s="311"/>
      <c r="G11" s="125"/>
    </row>
    <row r="12" spans="1:7" ht="24.75" x14ac:dyDescent="0.5">
      <c r="A12" s="14" t="s">
        <v>239</v>
      </c>
      <c r="B12" s="317">
        <f>D549</f>
        <v>0.97157190635451507</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43165</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t="s">
        <v>430</v>
      </c>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43165</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t="s">
        <v>411</v>
      </c>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t="s">
        <v>411</v>
      </c>
      <c r="F72" s="204"/>
      <c r="G72" s="214"/>
    </row>
    <row r="73" spans="1:7" ht="36.75" customHeight="1" x14ac:dyDescent="0.3">
      <c r="A73" s="209" t="s">
        <v>398</v>
      </c>
      <c r="B73" s="130" t="s">
        <v>32</v>
      </c>
      <c r="C73" s="218"/>
      <c r="D73" s="223"/>
      <c r="E73" s="116"/>
      <c r="F73" s="204"/>
      <c r="G73" s="214"/>
    </row>
    <row r="74" spans="1:7" s="112" customFormat="1" ht="148.5" x14ac:dyDescent="0.3">
      <c r="A74" s="209" t="s">
        <v>393</v>
      </c>
      <c r="B74" s="130">
        <v>0</v>
      </c>
      <c r="C74" s="150">
        <f>IF(B74=0, -5, "0")</f>
        <v>-5</v>
      </c>
      <c r="D74" s="295" t="s">
        <v>435</v>
      </c>
      <c r="E74" s="116" t="s">
        <v>412</v>
      </c>
      <c r="F74" s="204" t="s">
        <v>357</v>
      </c>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55</v>
      </c>
    </row>
    <row r="103" spans="1:7" ht="18" x14ac:dyDescent="0.35">
      <c r="A103" s="42" t="s">
        <v>199</v>
      </c>
      <c r="B103" s="152"/>
      <c r="C103" s="153"/>
      <c r="D103" s="144">
        <f>D102/(COUNT(B88:C93,B53:C60,B65:C83,B95:C99)*2)</f>
        <v>0.859375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43165</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t="s">
        <v>32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10</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t="s">
        <v>32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33" x14ac:dyDescent="0.3">
      <c r="A130" s="70" t="s">
        <v>240</v>
      </c>
      <c r="B130" s="130">
        <v>2</v>
      </c>
      <c r="C130" s="131"/>
      <c r="D130" s="138" t="s">
        <v>413</v>
      </c>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95" t="s">
        <v>414</v>
      </c>
      <c r="E132" s="95"/>
      <c r="F132" s="204"/>
      <c r="G132" s="127"/>
    </row>
    <row r="133" spans="1:7" ht="18" customHeight="1" x14ac:dyDescent="0.35">
      <c r="A133" s="191" t="s">
        <v>399</v>
      </c>
      <c r="B133" s="130">
        <v>2</v>
      </c>
      <c r="C133" s="130"/>
      <c r="D133" s="235"/>
      <c r="E133" s="67"/>
      <c r="F133" s="204"/>
      <c r="G133" s="127"/>
    </row>
    <row r="134" spans="1:7" ht="33.75" customHeight="1" x14ac:dyDescent="0.3">
      <c r="A134" s="212" t="s">
        <v>155</v>
      </c>
      <c r="B134" s="130">
        <v>1</v>
      </c>
      <c r="C134" s="150" t="str">
        <f>IF(B134=0, -5, "0")</f>
        <v>0</v>
      </c>
      <c r="D134" s="116" t="s">
        <v>415</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0.96875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0.9838709677419355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43165</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96" t="s">
        <v>414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43165</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t="s">
        <v>356</v>
      </c>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43165</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8.75" customHeight="1" x14ac:dyDescent="0.3">
      <c r="A289" s="211" t="s">
        <v>372</v>
      </c>
      <c r="B289" s="130">
        <v>0</v>
      </c>
      <c r="C289" s="131"/>
      <c r="D289" s="214" t="s">
        <v>431</v>
      </c>
      <c r="E289" s="116" t="s">
        <v>432</v>
      </c>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414</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1</v>
      </c>
      <c r="C313" s="140"/>
      <c r="D313" s="251">
        <v>0.5</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43165</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43165</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ht="33" x14ac:dyDescent="0.3">
      <c r="A365" s="70" t="s">
        <v>99</v>
      </c>
      <c r="B365" s="130">
        <v>1</v>
      </c>
      <c r="C365" s="130"/>
      <c r="D365" s="113" t="s">
        <v>433</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416</v>
      </c>
      <c r="E372" s="116"/>
      <c r="F372" s="204" t="s">
        <v>356</v>
      </c>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292" t="s">
        <v>101</v>
      </c>
      <c r="B381" s="130">
        <v>1</v>
      </c>
      <c r="C381" s="280" t="str">
        <f>IF(B381=0, -5, "0")</f>
        <v>0</v>
      </c>
      <c r="D381" s="149" t="s">
        <v>434</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43165</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43165</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43165</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43165</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43165</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ht="33" x14ac:dyDescent="0.3">
      <c r="A521" s="70" t="s">
        <v>390</v>
      </c>
      <c r="B521" s="130">
        <v>1</v>
      </c>
      <c r="C521" s="130"/>
      <c r="D521" s="95" t="s">
        <v>417</v>
      </c>
      <c r="E521" s="94"/>
      <c r="F521" s="204" t="s">
        <v>356</v>
      </c>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43165</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0.97157190635451507</v>
      </c>
    </row>
  </sheetData>
  <sheetProtection algorithmName="SHA-512" hashValue="LPfO5R775fl6hXn26hn9lidnnlH3rcQKB6ScEC8jF+MTQ8KK/slNLmHhkxHfkltiJCFAIoUWJK+kYc4eNM5W8A==" saltValue="rktvOW88pSnBJ3uFnL1DC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0" orientation="portrait" r:id="rId1"/>
  <rowBreaks count="4" manualBreakCount="4">
    <brk id="85" max="6" man="1"/>
    <brk id="174" max="6" man="1"/>
    <brk id="267" max="6" man="1"/>
    <brk id="3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49" zoomScaleNormal="90" zoomScaleSheetLayoutView="100" workbookViewId="0">
      <selection activeCell="D3" sqref="D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2"/>
      <c r="E1" s="312"/>
      <c r="F1" s="312"/>
      <c r="G1" s="312"/>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36" t="s">
        <v>50</v>
      </c>
      <c r="B6" s="336"/>
      <c r="C6" s="336"/>
      <c r="D6" s="336"/>
      <c r="E6" s="336"/>
      <c r="F6" s="336"/>
      <c r="G6" s="125"/>
    </row>
    <row r="7" spans="1:7" s="12" customFormat="1" ht="21.75" customHeight="1" x14ac:dyDescent="0.5">
      <c r="A7" s="314" t="str">
        <f>'A1 Exploitation'!A8:F8</f>
        <v>Grombalia</v>
      </c>
      <c r="B7" s="314"/>
      <c r="C7" s="314"/>
      <c r="D7" s="314"/>
      <c r="E7" s="314"/>
      <c r="F7" s="314"/>
      <c r="G7" s="125"/>
    </row>
    <row r="8" spans="1:7" s="12" customFormat="1" ht="24.75" x14ac:dyDescent="0.5">
      <c r="A8" s="14" t="s">
        <v>42</v>
      </c>
      <c r="B8" s="337" t="str">
        <f>'A1 Exploitation'!B9:F9</f>
        <v>M Dhia Dhia MECHLAOUI</v>
      </c>
      <c r="C8" s="337"/>
      <c r="D8" s="337"/>
      <c r="E8" s="337"/>
      <c r="F8" s="337"/>
      <c r="G8" s="125"/>
    </row>
    <row r="9" spans="1:7" s="12" customFormat="1" ht="24.75" x14ac:dyDescent="0.5">
      <c r="A9" s="15" t="s">
        <v>44</v>
      </c>
      <c r="B9" s="338" t="str">
        <f>'A1 Exploitation'!B10:F10</f>
        <v>Le directeur magasin et les Chefs rayons</v>
      </c>
      <c r="C9" s="338"/>
      <c r="D9" s="338"/>
      <c r="E9" s="338"/>
      <c r="F9" s="338"/>
      <c r="G9" s="125"/>
    </row>
    <row r="10" spans="1:7" s="12" customFormat="1" ht="24.75" x14ac:dyDescent="0.5">
      <c r="A10" s="14" t="s">
        <v>43</v>
      </c>
      <c r="B10" s="335">
        <f>'A1 Exploitation'!B11:F11</f>
        <v>43165</v>
      </c>
      <c r="C10" s="335"/>
      <c r="D10" s="335"/>
      <c r="E10" s="335"/>
      <c r="F10" s="335"/>
      <c r="G10" s="125"/>
    </row>
    <row r="11" spans="1:7" s="12" customFormat="1" ht="24.75" x14ac:dyDescent="0.5">
      <c r="A11" s="14" t="s">
        <v>294</v>
      </c>
      <c r="B11" s="339">
        <f>D199</f>
        <v>0.95945945945945943</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418</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419</v>
      </c>
      <c r="E60" s="94"/>
      <c r="F60" s="94"/>
    </row>
    <row r="61" spans="1:7" ht="18" x14ac:dyDescent="0.35">
      <c r="A61" s="40" t="s">
        <v>297</v>
      </c>
      <c r="B61" s="94" t="s">
        <v>32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12</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t="s">
        <v>32</v>
      </c>
      <c r="C67" s="101"/>
      <c r="D67" s="102"/>
      <c r="E67" s="102"/>
      <c r="F67" s="94"/>
    </row>
    <row r="68" spans="1:7" ht="51" x14ac:dyDescent="0.4">
      <c r="A68" s="17" t="s">
        <v>272</v>
      </c>
      <c r="B68" s="100">
        <v>0</v>
      </c>
      <c r="C68" s="101"/>
      <c r="D68" s="95" t="s">
        <v>427</v>
      </c>
      <c r="E68" s="95" t="s">
        <v>428</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420</v>
      </c>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22</v>
      </c>
    </row>
    <row r="85" spans="1:7" x14ac:dyDescent="0.3">
      <c r="A85" s="340" t="s">
        <v>295</v>
      </c>
      <c r="B85" s="341"/>
      <c r="C85" s="342"/>
      <c r="D85" s="33">
        <f>D84/(COUNT(B67:C83)*2)</f>
        <v>0.91666666666666663</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422</v>
      </c>
      <c r="E95" s="95" t="s">
        <v>436</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424</v>
      </c>
      <c r="E99" s="94"/>
      <c r="F99" s="94" t="s">
        <v>357</v>
      </c>
    </row>
    <row r="100" spans="1:7" ht="33.75" x14ac:dyDescent="0.35">
      <c r="A100" s="45" t="s">
        <v>297</v>
      </c>
      <c r="B100" s="110">
        <v>2</v>
      </c>
      <c r="C100" s="120" t="str">
        <f>IF(B100=0, -5, "0")</f>
        <v>0</v>
      </c>
      <c r="D100" s="95" t="s">
        <v>425</v>
      </c>
      <c r="E100" s="94"/>
      <c r="F100" s="94"/>
    </row>
    <row r="101" spans="1:7" x14ac:dyDescent="0.3">
      <c r="A101" s="51" t="s">
        <v>232</v>
      </c>
      <c r="B101" s="110">
        <v>0</v>
      </c>
      <c r="C101" s="94"/>
      <c r="D101" s="95" t="s">
        <v>423</v>
      </c>
      <c r="E101" s="94" t="s">
        <v>421</v>
      </c>
      <c r="F101" s="94" t="s">
        <v>357</v>
      </c>
    </row>
    <row r="102" spans="1:7" x14ac:dyDescent="0.3">
      <c r="A102" s="340" t="s">
        <v>36</v>
      </c>
      <c r="B102" s="341"/>
      <c r="C102" s="342"/>
      <c r="D102" s="248">
        <f>SUM(B88:C101)</f>
        <v>23</v>
      </c>
    </row>
    <row r="103" spans="1:7" x14ac:dyDescent="0.3">
      <c r="A103" s="340" t="s">
        <v>295</v>
      </c>
      <c r="B103" s="341"/>
      <c r="C103" s="342"/>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426</v>
      </c>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20</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22</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66" x14ac:dyDescent="0.3">
      <c r="A140" s="52" t="s">
        <v>278</v>
      </c>
      <c r="B140" s="110">
        <v>0</v>
      </c>
      <c r="C140" s="95"/>
      <c r="D140" s="129" t="s">
        <v>429</v>
      </c>
      <c r="E140" s="95" t="s">
        <v>428</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6</v>
      </c>
    </row>
    <row r="195" spans="1:6" x14ac:dyDescent="0.3">
      <c r="A195" s="340" t="s">
        <v>295</v>
      </c>
      <c r="B195" s="341"/>
      <c r="C195" s="342"/>
      <c r="D195" s="33">
        <f>D194/(COUNT(B190:C193)*2)</f>
        <v>1</v>
      </c>
    </row>
    <row r="197" spans="1:6" ht="18" x14ac:dyDescent="0.35">
      <c r="A197" s="64" t="s">
        <v>246</v>
      </c>
      <c r="B197" s="63"/>
      <c r="C197" s="63"/>
      <c r="D197" s="293">
        <v>0.875</v>
      </c>
      <c r="E197" s="286"/>
      <c r="F197" s="287"/>
    </row>
    <row r="198" spans="1:6" ht="22.5" x14ac:dyDescent="0.3">
      <c r="A198" s="35" t="s">
        <v>322</v>
      </c>
      <c r="B198" s="36"/>
      <c r="C198" s="37"/>
      <c r="D198" s="38">
        <f>SUM(D194,D186,D177,D169,D161,D63,D52,D33,D22,D118,D149,D133,D102,D84,D42)</f>
        <v>213</v>
      </c>
    </row>
    <row r="199" spans="1:6" ht="22.5" x14ac:dyDescent="0.3">
      <c r="A199" s="35" t="s">
        <v>323</v>
      </c>
      <c r="B199" s="36"/>
      <c r="C199" s="37"/>
      <c r="D199" s="39">
        <f>D198/(COUNT(B190:C193,B181:C185,B173:C176,B165:C168,B153:C160,B56:C62,B46:C51,B26:C32,B17:C21,B107:C117,B137:C148,B122:C132,B88:C101,B67:C83,B37:C41)*2)</f>
        <v>0.95945945945945943</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6" orientation="portrait" r:id="rId1"/>
  <rowBreaks count="2" manualBreakCount="2">
    <brk id="85" max="5" man="1"/>
    <brk id="163"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B520" sqref="B520:B53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2"/>
      <c r="E1" s="312"/>
      <c r="F1" s="312"/>
      <c r="G1" s="312"/>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5">
      <c r="A7" s="313" t="s">
        <v>179</v>
      </c>
      <c r="B7" s="313"/>
      <c r="C7" s="313"/>
      <c r="D7" s="313"/>
      <c r="E7" s="313"/>
      <c r="F7" s="313"/>
      <c r="G7" s="125"/>
    </row>
    <row r="8" spans="1:7" ht="29.25" x14ac:dyDescent="0.5">
      <c r="A8" s="314" t="str">
        <f>'Page de garde'!D18</f>
        <v>Grombalia</v>
      </c>
      <c r="B8" s="314"/>
      <c r="C8" s="314"/>
      <c r="D8" s="314"/>
      <c r="E8" s="314"/>
      <c r="F8" s="314"/>
      <c r="G8" s="125"/>
    </row>
    <row r="9" spans="1:7" ht="24.75" x14ac:dyDescent="0.5">
      <c r="A9" s="14" t="s">
        <v>42</v>
      </c>
      <c r="B9" s="315" t="s">
        <v>465</v>
      </c>
      <c r="C9" s="315"/>
      <c r="D9" s="315"/>
      <c r="E9" s="315"/>
      <c r="F9" s="315"/>
      <c r="G9" s="125"/>
    </row>
    <row r="10" spans="1:7" ht="24.75" x14ac:dyDescent="0.5">
      <c r="A10" s="15" t="s">
        <v>44</v>
      </c>
      <c r="B10" s="316" t="s">
        <v>472</v>
      </c>
      <c r="C10" s="316"/>
      <c r="D10" s="316"/>
      <c r="E10" s="316"/>
      <c r="F10" s="316"/>
      <c r="G10" s="125"/>
    </row>
    <row r="11" spans="1:7" ht="24.75" x14ac:dyDescent="0.5">
      <c r="A11" s="14" t="s">
        <v>43</v>
      </c>
      <c r="B11" s="311">
        <v>43243</v>
      </c>
      <c r="C11" s="311"/>
      <c r="D11" s="311"/>
      <c r="E11" s="311"/>
      <c r="F11" s="311"/>
      <c r="G11" s="125"/>
    </row>
    <row r="12" spans="1:7" ht="24.75" x14ac:dyDescent="0.5">
      <c r="A12" s="14" t="s">
        <v>239</v>
      </c>
      <c r="B12" s="317">
        <f>D549</f>
        <v>0.93023255813953487</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43243</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43243</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40.25" customHeight="1" x14ac:dyDescent="0.3">
      <c r="A74" s="209" t="s">
        <v>393</v>
      </c>
      <c r="B74" s="130">
        <v>0</v>
      </c>
      <c r="C74" s="150">
        <f>IF(B74=0, -5, "0")</f>
        <v>-5</v>
      </c>
      <c r="D74" s="95" t="s">
        <v>463</v>
      </c>
      <c r="E74" s="116" t="s">
        <v>464</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440</v>
      </c>
      <c r="E78" s="67"/>
      <c r="F78" s="204" t="s">
        <v>356</v>
      </c>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tr">
        <f>IF(D99=1, 2, IF(AND(D99&lt;1,D99&gt;0), 1,  IF(D99=0,"0","NA")))</f>
        <v>0</v>
      </c>
      <c r="C99" s="213"/>
      <c r="D99" s="281">
        <f>IFERROR(E99/F99,"N.A")</f>
        <v>0</v>
      </c>
      <c r="E99" s="282">
        <f>COUNTIF('A1 Exploitation'!F53:F98,"ok")</f>
        <v>0</v>
      </c>
      <c r="F99" s="283">
        <f>COUNTA('A1 Exploitation'!F53:F98)</f>
        <v>1</v>
      </c>
      <c r="G99" s="127"/>
    </row>
    <row r="100" spans="1:7" x14ac:dyDescent="0.3">
      <c r="A100" s="5" t="s">
        <v>36</v>
      </c>
      <c r="B100" s="5"/>
      <c r="C100" s="5"/>
      <c r="D100" s="5">
        <f>SUM(B88:C93,B95:C99)</f>
        <v>18</v>
      </c>
    </row>
    <row r="101" spans="1:7" x14ac:dyDescent="0.3">
      <c r="A101" s="5" t="s">
        <v>35</v>
      </c>
      <c r="B101" s="132"/>
      <c r="C101" s="133"/>
      <c r="D101" s="134">
        <f>D100/(COUNT(B88:C93,B95:C99)*2)</f>
        <v>1</v>
      </c>
    </row>
    <row r="102" spans="1:7" ht="18" x14ac:dyDescent="0.35">
      <c r="A102" s="42" t="s">
        <v>61</v>
      </c>
      <c r="B102" s="152"/>
      <c r="C102" s="153"/>
      <c r="D102" s="143">
        <f>SUM(D84,D100,D61)</f>
        <v>54</v>
      </c>
    </row>
    <row r="103" spans="1:7" ht="18" x14ac:dyDescent="0.35">
      <c r="A103" s="42" t="s">
        <v>199</v>
      </c>
      <c r="B103" s="152"/>
      <c r="C103" s="153"/>
      <c r="D103" s="144">
        <f>D102/(COUNT(B88:C93,B53:C60,B65:C83,B95:C99)*2)</f>
        <v>0.84375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43243</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t="s">
        <v>32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x14ac:dyDescent="0.3">
      <c r="A130" s="70" t="s">
        <v>240</v>
      </c>
      <c r="B130" s="130">
        <v>2</v>
      </c>
      <c r="C130" s="131"/>
      <c r="D130" s="138" t="s">
        <v>437</v>
      </c>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438</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0.96875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63</v>
      </c>
    </row>
    <row r="158" spans="1:7" ht="18" x14ac:dyDescent="0.35">
      <c r="A158" s="42" t="s">
        <v>200</v>
      </c>
      <c r="B158" s="152"/>
      <c r="C158" s="153"/>
      <c r="D158" s="144">
        <f>D157/(COUNT(B143:C147,B110:C116,B121:C138,B149:C153)*2)</f>
        <v>0.984375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43243</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1</v>
      </c>
      <c r="C169" s="130"/>
      <c r="D169" s="95" t="s">
        <v>454</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439</v>
      </c>
      <c r="E185" s="95"/>
      <c r="F185" s="204" t="s">
        <v>356</v>
      </c>
    </row>
    <row r="186" spans="1:7" ht="68.25" customHeight="1" x14ac:dyDescent="0.35">
      <c r="A186" s="266" t="s">
        <v>186</v>
      </c>
      <c r="B186" s="130">
        <v>0</v>
      </c>
      <c r="C186" s="136">
        <f>IF(B186=0, -10, "0")</f>
        <v>-10</v>
      </c>
      <c r="D186" s="165" t="s">
        <v>467</v>
      </c>
      <c r="E186" s="95" t="s">
        <v>466</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440</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34</v>
      </c>
    </row>
    <row r="202" spans="1:7" x14ac:dyDescent="0.3">
      <c r="A202" s="5" t="s">
        <v>35</v>
      </c>
      <c r="B202" s="132"/>
      <c r="C202" s="133"/>
      <c r="D202" s="134">
        <f>D201/(COUNT(B176:C194,B196:C200)*2)</f>
        <v>0.68</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43243</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438</v>
      </c>
      <c r="E239" s="67"/>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0.96875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0.98717948717948723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43243</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66" customHeight="1" x14ac:dyDescent="0.3">
      <c r="A289" s="211" t="s">
        <v>372</v>
      </c>
      <c r="B289" s="130">
        <v>0</v>
      </c>
      <c r="C289" s="131"/>
      <c r="D289" s="214" t="s">
        <v>442</v>
      </c>
      <c r="E289" s="116" t="s">
        <v>443</v>
      </c>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452</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9.75" customHeight="1" x14ac:dyDescent="0.3">
      <c r="A302" s="209" t="s">
        <v>157</v>
      </c>
      <c r="B302" s="130">
        <v>1</v>
      </c>
      <c r="C302" s="150" t="str">
        <f>IF(B302=0, -5, "0")</f>
        <v>0</v>
      </c>
      <c r="D302" s="165" t="s">
        <v>468</v>
      </c>
      <c r="E302" s="106"/>
      <c r="F302" s="204" t="s">
        <v>357</v>
      </c>
      <c r="G302" s="214"/>
    </row>
    <row r="303" spans="1:7" s="16" customFormat="1" ht="18" customHeight="1" x14ac:dyDescent="0.35">
      <c r="A303" s="191" t="s">
        <v>399</v>
      </c>
      <c r="B303" s="130">
        <v>1</v>
      </c>
      <c r="C303" s="131"/>
      <c r="D303" s="165" t="s">
        <v>440</v>
      </c>
      <c r="E303" s="67"/>
      <c r="F303" s="204" t="s">
        <v>356</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57" customHeight="1" x14ac:dyDescent="0.3">
      <c r="A309" s="58" t="s">
        <v>361</v>
      </c>
      <c r="B309" s="130">
        <v>0</v>
      </c>
      <c r="C309" s="213"/>
      <c r="D309" s="165" t="s">
        <v>441</v>
      </c>
      <c r="E309" s="116" t="s">
        <v>473</v>
      </c>
      <c r="F309" s="204" t="s">
        <v>356</v>
      </c>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0</v>
      </c>
      <c r="C313" s="140"/>
      <c r="D313" s="281">
        <f>IFERROR(E313/F313,"N.A")</f>
        <v>0</v>
      </c>
      <c r="E313" s="282">
        <f>COUNTIF('A1 Exploitation'!F273:F312,"ok")</f>
        <v>0</v>
      </c>
      <c r="F313" s="283">
        <f>COUNTA('A1 Exploitation'!F273:F312)</f>
        <v>1</v>
      </c>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0.84782608695652173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43243</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75" customHeight="1" x14ac:dyDescent="0.3">
      <c r="A340" s="210" t="s">
        <v>318</v>
      </c>
      <c r="B340" s="130">
        <v>1</v>
      </c>
      <c r="C340" s="150" t="str">
        <f>IF(B340=0, -5, "0")</f>
        <v>0</v>
      </c>
      <c r="D340" s="137" t="s">
        <v>469</v>
      </c>
      <c r="E340" s="95"/>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t="s">
        <v>474</v>
      </c>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52.5" customHeight="1" x14ac:dyDescent="0.3">
      <c r="A350" s="55" t="s">
        <v>361</v>
      </c>
      <c r="B350" s="130">
        <v>0</v>
      </c>
      <c r="C350" s="227"/>
      <c r="D350" s="297" t="s">
        <v>441</v>
      </c>
      <c r="E350" s="297" t="s">
        <v>475</v>
      </c>
      <c r="F350" s="204" t="s">
        <v>356</v>
      </c>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0.93478260869565222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43243</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3</v>
      </c>
      <c r="F386" s="283">
        <f>COUNTA('A1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43243</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23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1</v>
      </c>
      <c r="C430" s="130"/>
      <c r="D430" s="129" t="s">
        <v>444</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43243</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43243</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462</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43243</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54"/>
      <c r="E508" s="321"/>
      <c r="F508" s="321"/>
    </row>
    <row r="509" spans="1:7" ht="33" x14ac:dyDescent="0.3">
      <c r="A509" s="6" t="s">
        <v>15</v>
      </c>
      <c r="B509" s="130">
        <v>1</v>
      </c>
      <c r="C509" s="130"/>
      <c r="D509" s="95" t="s">
        <v>476</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43243</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54"/>
      <c r="E519" s="321"/>
      <c r="F519" s="321"/>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COUNTIF('A1 Exploitation'!F520:F531,"ok")</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43243</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54"/>
      <c r="E539" s="321"/>
      <c r="F539" s="321"/>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0.8571428571428571</v>
      </c>
    </row>
    <row r="548" spans="1:4" ht="22.5" x14ac:dyDescent="0.45">
      <c r="A548" s="35" t="s">
        <v>45</v>
      </c>
      <c r="B548" s="181"/>
      <c r="C548" s="182"/>
      <c r="D548" s="183">
        <f>SUM(D544,D533,D513,D502,D443,D390,D357,D45,D317,D265,D157,D480,D204,D102)</f>
        <v>560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0.93023255813953487</v>
      </c>
    </row>
  </sheetData>
  <sheetProtection algorithmName="SHA-512" hashValue="OpJFrq8dMxy4x/eXnmvEDYIEV1PyxxC83qC6ve56D+Lw3X9lYq2yjxjLCxqMiortX4QJNM4V5ox/uP6bPY0tOA==" saltValue="7eSmPeMPNB8Xrhh6LPtnd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4" manualBreakCount="4">
    <brk id="85" max="6" man="1"/>
    <brk id="205" max="6" man="1"/>
    <brk id="318" max="6" man="1"/>
    <brk id="44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41" zoomScale="70" zoomScaleNormal="90" zoomScaleSheetLayoutView="70" workbookViewId="0">
      <selection activeCell="E95" sqref="E9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2"/>
      <c r="E1" s="312"/>
      <c r="F1" s="312"/>
      <c r="G1" s="312"/>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36" t="s">
        <v>50</v>
      </c>
      <c r="B6" s="336"/>
      <c r="C6" s="336"/>
      <c r="D6" s="336"/>
      <c r="E6" s="336"/>
      <c r="F6" s="336"/>
      <c r="G6" s="125"/>
    </row>
    <row r="7" spans="1:7" s="12" customFormat="1" ht="21.75" customHeight="1" x14ac:dyDescent="0.5">
      <c r="A7" s="314" t="str">
        <f>'A2 Exploitation'!A8:F8</f>
        <v>Grombalia</v>
      </c>
      <c r="B7" s="314"/>
      <c r="C7" s="314"/>
      <c r="D7" s="314"/>
      <c r="E7" s="314"/>
      <c r="F7" s="314"/>
      <c r="G7" s="125"/>
    </row>
    <row r="8" spans="1:7" s="12" customFormat="1" ht="24.75" x14ac:dyDescent="0.5">
      <c r="A8" s="14" t="s">
        <v>42</v>
      </c>
      <c r="B8" s="337" t="str">
        <f>'A2 Exploitation'!B9:F9</f>
        <v>M Souheil DRAOUI</v>
      </c>
      <c r="C8" s="337"/>
      <c r="D8" s="337"/>
      <c r="E8" s="337"/>
      <c r="F8" s="337"/>
      <c r="G8" s="125"/>
    </row>
    <row r="9" spans="1:7" s="12" customFormat="1" ht="24.75" x14ac:dyDescent="0.5">
      <c r="A9" s="15" t="s">
        <v>44</v>
      </c>
      <c r="B9" s="338" t="str">
        <f>'A2 Exploitation'!B10:F10</f>
        <v>Le directeur magasin et le chef rayon PFT</v>
      </c>
      <c r="C9" s="338"/>
      <c r="D9" s="338"/>
      <c r="E9" s="338"/>
      <c r="F9" s="338"/>
      <c r="G9" s="125"/>
    </row>
    <row r="10" spans="1:7" s="12" customFormat="1" ht="24.75" x14ac:dyDescent="0.5">
      <c r="A10" s="14" t="s">
        <v>43</v>
      </c>
      <c r="B10" s="335">
        <f>'A2 Exploitation'!B11:F11</f>
        <v>43243</v>
      </c>
      <c r="C10" s="335"/>
      <c r="D10" s="335"/>
      <c r="E10" s="335"/>
      <c r="F10" s="335"/>
      <c r="G10" s="125"/>
    </row>
    <row r="11" spans="1:7" s="12" customFormat="1" ht="24.75" x14ac:dyDescent="0.5">
      <c r="A11" s="14" t="s">
        <v>294</v>
      </c>
      <c r="B11" s="339">
        <f>D199</f>
        <v>0.89912280701754388</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477</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455</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1</v>
      </c>
      <c r="C58" s="94"/>
      <c r="D58" s="95" t="s">
        <v>445</v>
      </c>
      <c r="E58" s="95"/>
      <c r="F58" s="94" t="s">
        <v>356</v>
      </c>
    </row>
    <row r="59" spans="1:7" ht="33" x14ac:dyDescent="0.3">
      <c r="A59" s="23" t="s">
        <v>92</v>
      </c>
      <c r="B59" s="94">
        <v>1</v>
      </c>
      <c r="C59" s="94"/>
      <c r="D59" s="95" t="s">
        <v>446</v>
      </c>
      <c r="E59" s="94"/>
      <c r="F59" s="94" t="s">
        <v>357</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12</v>
      </c>
    </row>
    <row r="64" spans="1:7" x14ac:dyDescent="0.3">
      <c r="A64" s="340" t="s">
        <v>295</v>
      </c>
      <c r="B64" s="341"/>
      <c r="C64" s="342"/>
      <c r="D64" s="33">
        <f>D63/(COUNT(B56:C62)*2)</f>
        <v>0.8571428571428571</v>
      </c>
    </row>
    <row r="65" spans="1:7" s="22" customFormat="1" x14ac:dyDescent="0.3">
      <c r="A65" s="26"/>
      <c r="B65" s="27"/>
      <c r="C65" s="27"/>
      <c r="D65" s="28"/>
      <c r="G65" s="126"/>
    </row>
    <row r="66" spans="1:7" ht="19.5" x14ac:dyDescent="0.4">
      <c r="A66" s="348" t="s">
        <v>130</v>
      </c>
      <c r="B66" s="349"/>
      <c r="C66" s="349"/>
      <c r="D66" s="349"/>
      <c r="E66" s="349"/>
      <c r="F66" s="349"/>
    </row>
    <row r="67" spans="1:7" ht="67.5" x14ac:dyDescent="0.4">
      <c r="A67" s="17" t="s">
        <v>271</v>
      </c>
      <c r="B67" s="100">
        <v>1</v>
      </c>
      <c r="C67" s="101"/>
      <c r="D67" s="95" t="s">
        <v>456</v>
      </c>
      <c r="E67" s="102"/>
      <c r="F67" s="94" t="s">
        <v>356</v>
      </c>
    </row>
    <row r="68" spans="1:7" ht="67.5" x14ac:dyDescent="0.4">
      <c r="A68" s="17" t="s">
        <v>272</v>
      </c>
      <c r="B68" s="100">
        <v>1</v>
      </c>
      <c r="C68" s="101"/>
      <c r="D68" s="95" t="s">
        <v>457</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95"/>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22</v>
      </c>
    </row>
    <row r="85" spans="1:7" x14ac:dyDescent="0.3">
      <c r="A85" s="340" t="s">
        <v>295</v>
      </c>
      <c r="B85" s="341"/>
      <c r="C85" s="342"/>
      <c r="D85" s="33">
        <f>D84/(COUNT(B67:C83)*2)</f>
        <v>0.91666666666666663</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34.5" x14ac:dyDescent="0.4">
      <c r="A89" s="17" t="s">
        <v>272</v>
      </c>
      <c r="B89" s="110">
        <v>1</v>
      </c>
      <c r="C89" s="101"/>
      <c r="D89" s="95" t="s">
        <v>458</v>
      </c>
      <c r="E89" s="94"/>
      <c r="F89" s="94" t="s">
        <v>357</v>
      </c>
    </row>
    <row r="90" spans="1:7" ht="19.5" x14ac:dyDescent="0.4">
      <c r="A90" s="17" t="s">
        <v>300</v>
      </c>
      <c r="B90" s="110">
        <v>2</v>
      </c>
      <c r="C90" s="101"/>
      <c r="D90" s="107"/>
      <c r="E90" s="94"/>
      <c r="F90" s="94"/>
    </row>
    <row r="91" spans="1:7" ht="51" x14ac:dyDescent="0.4">
      <c r="A91" s="23" t="s">
        <v>301</v>
      </c>
      <c r="B91" s="110">
        <v>1</v>
      </c>
      <c r="C91" s="101"/>
      <c r="D91" s="95" t="s">
        <v>453</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0</v>
      </c>
      <c r="C95" s="94"/>
      <c r="D95" s="95" t="s">
        <v>447</v>
      </c>
      <c r="E95" s="95" t="s">
        <v>448</v>
      </c>
      <c r="F95" s="94" t="s">
        <v>357</v>
      </c>
    </row>
    <row r="96" spans="1:7" x14ac:dyDescent="0.3">
      <c r="A96" s="25" t="s">
        <v>282</v>
      </c>
      <c r="B96" s="110">
        <v>2</v>
      </c>
      <c r="C96" s="94"/>
      <c r="D96" s="95"/>
      <c r="E96" s="94"/>
      <c r="F96" s="94"/>
    </row>
    <row r="97" spans="1:7" ht="33" x14ac:dyDescent="0.3">
      <c r="A97" s="25" t="s">
        <v>283</v>
      </c>
      <c r="B97" s="110">
        <v>1</v>
      </c>
      <c r="C97" s="94"/>
      <c r="D97" s="95" t="s">
        <v>471</v>
      </c>
      <c r="E97" s="94"/>
      <c r="F97" s="94" t="s">
        <v>357</v>
      </c>
    </row>
    <row r="98" spans="1:7" x14ac:dyDescent="0.3">
      <c r="A98" s="17" t="s">
        <v>134</v>
      </c>
      <c r="B98" s="110">
        <v>2</v>
      </c>
      <c r="C98" s="94"/>
      <c r="D98" s="95"/>
      <c r="E98" s="94"/>
      <c r="F98" s="94"/>
    </row>
    <row r="99" spans="1:7" ht="50.25" x14ac:dyDescent="0.35">
      <c r="A99" s="46" t="s">
        <v>193</v>
      </c>
      <c r="B99" s="110">
        <v>0</v>
      </c>
      <c r="C99" s="120">
        <f>IF(B99=0, -5, "0")</f>
        <v>-5</v>
      </c>
      <c r="D99" s="95" t="s">
        <v>449</v>
      </c>
      <c r="E99" s="95" t="s">
        <v>470</v>
      </c>
      <c r="F99" s="94" t="s">
        <v>357</v>
      </c>
    </row>
    <row r="100" spans="1:7" ht="50.25" x14ac:dyDescent="0.35">
      <c r="A100" s="45" t="s">
        <v>297</v>
      </c>
      <c r="B100" s="110">
        <v>1</v>
      </c>
      <c r="C100" s="120" t="str">
        <f>IF(B100=0, -5, "0")</f>
        <v>0</v>
      </c>
      <c r="D100" s="95" t="s">
        <v>459</v>
      </c>
      <c r="E100" s="94"/>
      <c r="F100" s="94" t="s">
        <v>357</v>
      </c>
    </row>
    <row r="101" spans="1:7" x14ac:dyDescent="0.3">
      <c r="A101" s="51" t="s">
        <v>232</v>
      </c>
      <c r="B101" s="110">
        <v>2</v>
      </c>
      <c r="C101" s="94"/>
      <c r="D101" s="95"/>
      <c r="E101" s="94"/>
      <c r="F101" s="94"/>
    </row>
    <row r="102" spans="1:7" x14ac:dyDescent="0.3">
      <c r="A102" s="340" t="s">
        <v>36</v>
      </c>
      <c r="B102" s="341"/>
      <c r="C102" s="342"/>
      <c r="D102" s="248">
        <f>SUM(B88:C101)</f>
        <v>15</v>
      </c>
    </row>
    <row r="103" spans="1:7" x14ac:dyDescent="0.3">
      <c r="A103" s="340" t="s">
        <v>295</v>
      </c>
      <c r="B103" s="341"/>
      <c r="C103" s="342"/>
      <c r="D103" s="33">
        <f>D102/(COUNT(B88:C101)*2)</f>
        <v>0.5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50.25" x14ac:dyDescent="0.35">
      <c r="A130" s="43" t="s">
        <v>194</v>
      </c>
      <c r="B130" s="111">
        <v>1</v>
      </c>
      <c r="C130" s="120" t="str">
        <f>IF(B130=0, -5, "0")</f>
        <v>0</v>
      </c>
      <c r="D130" s="95" t="s">
        <v>450</v>
      </c>
      <c r="E130" s="95"/>
      <c r="F130" s="94" t="s">
        <v>357</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34.5" x14ac:dyDescent="0.4">
      <c r="A137" s="23" t="s">
        <v>302</v>
      </c>
      <c r="B137" s="110">
        <v>1</v>
      </c>
      <c r="C137" s="101"/>
      <c r="D137" s="95" t="s">
        <v>451</v>
      </c>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9"/>
      <c r="E140" s="94"/>
      <c r="F140" s="94"/>
    </row>
    <row r="141" spans="1:7" s="22" customFormat="1" ht="33" x14ac:dyDescent="0.3">
      <c r="A141" s="21" t="s">
        <v>303</v>
      </c>
      <c r="B141" s="110">
        <v>1</v>
      </c>
      <c r="C141" s="116"/>
      <c r="D141" s="116" t="s">
        <v>460</v>
      </c>
      <c r="E141" s="106"/>
      <c r="F141" s="94" t="s">
        <v>356</v>
      </c>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t="s">
        <v>478</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6</v>
      </c>
    </row>
    <row r="195" spans="1:6" x14ac:dyDescent="0.3">
      <c r="A195" s="340" t="s">
        <v>295</v>
      </c>
      <c r="B195" s="341"/>
      <c r="C195" s="342"/>
      <c r="D195" s="33">
        <f>D194/(COUNT(B190:C193)*2)</f>
        <v>1</v>
      </c>
    </row>
    <row r="197" spans="1:6" ht="18" x14ac:dyDescent="0.35">
      <c r="A197" s="64" t="s">
        <v>461</v>
      </c>
      <c r="B197" s="63"/>
      <c r="C197" s="63"/>
      <c r="D197" s="294">
        <f>E197/F197</f>
        <v>0.70588235294117652</v>
      </c>
      <c r="E197" s="298">
        <f>COUNTIF('A1 Technique'!F17:F193,"ok")</f>
        <v>12</v>
      </c>
      <c r="F197" s="298">
        <f>COUNTA('A1 Technique'!F17:F193)</f>
        <v>17</v>
      </c>
    </row>
    <row r="198" spans="1:6" ht="22.5" x14ac:dyDescent="0.3">
      <c r="A198" s="35" t="s">
        <v>45</v>
      </c>
      <c r="B198" s="36"/>
      <c r="C198" s="37"/>
      <c r="D198" s="38">
        <f>SUM(D194,D186,D177,D169,D161,D63,D52,D33,D22,D118,D149,D133,D102,D84,D42)</f>
        <v>205</v>
      </c>
    </row>
    <row r="199" spans="1:6" ht="22.5" x14ac:dyDescent="0.3">
      <c r="A199" s="35" t="s">
        <v>323</v>
      </c>
      <c r="B199" s="36"/>
      <c r="C199" s="37"/>
      <c r="D199" s="39">
        <f>D198/(COUNT(B190:C193,B181:C185,B173:C176,B165:C168,B153:C160,B56:C62,B46:C51,B26:C32,B17:C21,B107:C117,B137:C148,B122:C132,B88:C101,B67:C83,B37:C41)*2)</f>
        <v>0.89912280701754388</v>
      </c>
    </row>
  </sheetData>
  <sheetProtection algorithmName="SHA-512" hashValue="iPMCCv6Y+fHCzlDxsajJt4Ej57zEGKW2IjH5FAIgIfSbIDchY+57SelkPbZ3FxGaf76H1zEFofa2sjiD4UdLDg==" saltValue="0BX8KoP9xmP+fOs+dnI1B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2" manualBreakCount="2">
    <brk id="85" max="5" man="1"/>
    <brk id="15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SheetLayoutView="100" workbookViewId="0">
      <selection activeCell="F540" sqref="F54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2"/>
      <c r="E1" s="312"/>
      <c r="F1" s="312"/>
      <c r="G1" s="312"/>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13" t="s">
        <v>179</v>
      </c>
      <c r="B7" s="313"/>
      <c r="C7" s="313"/>
      <c r="D7" s="313"/>
      <c r="E7" s="313"/>
      <c r="F7" s="313"/>
      <c r="G7" s="125"/>
    </row>
    <row r="8" spans="1:7" ht="29.25" x14ac:dyDescent="0.5">
      <c r="A8" s="314" t="str">
        <f>'Page de garde'!D18</f>
        <v>Grombalia</v>
      </c>
      <c r="B8" s="314"/>
      <c r="C8" s="314"/>
      <c r="D8" s="314"/>
      <c r="E8" s="314"/>
      <c r="F8" s="314"/>
      <c r="G8" s="125"/>
    </row>
    <row r="9" spans="1:7" ht="24.75" x14ac:dyDescent="0.5">
      <c r="A9" s="14" t="s">
        <v>42</v>
      </c>
      <c r="B9" s="315" t="s">
        <v>479</v>
      </c>
      <c r="C9" s="315"/>
      <c r="D9" s="315"/>
      <c r="E9" s="315"/>
      <c r="F9" s="315"/>
      <c r="G9" s="125"/>
    </row>
    <row r="10" spans="1:7" ht="24.75" x14ac:dyDescent="0.5">
      <c r="A10" s="15" t="s">
        <v>44</v>
      </c>
      <c r="B10" s="316" t="s">
        <v>480</v>
      </c>
      <c r="C10" s="316"/>
      <c r="D10" s="316"/>
      <c r="E10" s="316"/>
      <c r="F10" s="316"/>
      <c r="G10" s="125"/>
    </row>
    <row r="11" spans="1:7" ht="24.75" x14ac:dyDescent="0.5">
      <c r="A11" s="14" t="s">
        <v>43</v>
      </c>
      <c r="B11" s="311">
        <v>43305</v>
      </c>
      <c r="C11" s="311"/>
      <c r="D11" s="311"/>
      <c r="E11" s="311"/>
      <c r="F11" s="311"/>
      <c r="G11" s="125"/>
    </row>
    <row r="12" spans="1:7" ht="24.75" x14ac:dyDescent="0.5">
      <c r="A12" s="14" t="s">
        <v>239</v>
      </c>
      <c r="B12" s="317">
        <f>D549</f>
        <v>0.86612903225806448</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43305</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43305</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1</v>
      </c>
      <c r="C54" s="130"/>
      <c r="D54" s="18" t="s">
        <v>515</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0</v>
      </c>
      <c r="C74" s="150">
        <f>IF(B74=0, -5, "0")</f>
        <v>-5</v>
      </c>
      <c r="D74" s="295" t="s">
        <v>525</v>
      </c>
      <c r="E74" s="116" t="s">
        <v>481</v>
      </c>
      <c r="F74" s="204" t="s">
        <v>356</v>
      </c>
      <c r="G74" s="214"/>
    </row>
    <row r="75" spans="1:7" s="112" customFormat="1" x14ac:dyDescent="0.3">
      <c r="A75" s="70" t="s">
        <v>251</v>
      </c>
      <c r="B75" s="130">
        <v>2</v>
      </c>
      <c r="C75" s="131"/>
      <c r="D75" s="151"/>
      <c r="E75" s="106"/>
      <c r="F75" s="204"/>
      <c r="G75" s="214"/>
    </row>
    <row r="76" spans="1:7" s="112" customFormat="1" ht="135" customHeight="1" x14ac:dyDescent="0.3">
      <c r="A76" s="70" t="s">
        <v>156</v>
      </c>
      <c r="B76" s="130">
        <v>0</v>
      </c>
      <c r="C76" s="131"/>
      <c r="D76" s="147" t="s">
        <v>526</v>
      </c>
      <c r="E76" s="116" t="s">
        <v>527</v>
      </c>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19</v>
      </c>
    </row>
    <row r="85" spans="1:7" x14ac:dyDescent="0.3">
      <c r="A85" s="5" t="s">
        <v>35</v>
      </c>
      <c r="B85" s="132"/>
      <c r="C85" s="133"/>
      <c r="D85" s="134">
        <f>D84/(COUNT(B65:C83)*2)</f>
        <v>0.6333333333333333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30" x14ac:dyDescent="0.3">
      <c r="A92" s="70" t="s">
        <v>384</v>
      </c>
      <c r="B92" s="130">
        <v>1</v>
      </c>
      <c r="C92" s="218"/>
      <c r="D92" s="70" t="s">
        <v>524</v>
      </c>
      <c r="E92" s="106"/>
      <c r="F92" s="204" t="s">
        <v>356</v>
      </c>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51</v>
      </c>
    </row>
    <row r="103" spans="1:7" ht="18" x14ac:dyDescent="0.35">
      <c r="A103" s="42" t="s">
        <v>199</v>
      </c>
      <c r="B103" s="152"/>
      <c r="C103" s="153"/>
      <c r="D103" s="144">
        <f>D102/(COUNT(B88:C93,B53:C60,B65:C83,B95:C99)*2)</f>
        <v>0.796875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43305</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4" t="s">
        <v>483</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x14ac:dyDescent="0.3">
      <c r="A130" s="70" t="s">
        <v>240</v>
      </c>
      <c r="B130" s="130">
        <v>1</v>
      </c>
      <c r="C130" s="131"/>
      <c r="D130" s="70" t="s">
        <v>482</v>
      </c>
      <c r="E130" s="106"/>
      <c r="F130" s="204" t="s">
        <v>357</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5"/>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ht="99" x14ac:dyDescent="0.3">
      <c r="A144" s="4" t="s">
        <v>131</v>
      </c>
      <c r="B144" s="130">
        <v>1</v>
      </c>
      <c r="C144" s="130"/>
      <c r="D144" s="113" t="s">
        <v>528</v>
      </c>
      <c r="E144" s="94"/>
      <c r="F144" s="204" t="s">
        <v>356</v>
      </c>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1</v>
      </c>
      <c r="F153" s="283">
        <f>COUNTA('A2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43305</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0</v>
      </c>
      <c r="C169" s="130"/>
      <c r="D169" s="7" t="s">
        <v>529</v>
      </c>
      <c r="E169" s="95" t="s">
        <v>484</v>
      </c>
      <c r="F169" s="204" t="s">
        <v>356</v>
      </c>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49.5" x14ac:dyDescent="0.3">
      <c r="A177" s="4" t="s">
        <v>122</v>
      </c>
      <c r="B177" s="130">
        <v>1</v>
      </c>
      <c r="C177" s="130"/>
      <c r="D177" s="113" t="s">
        <v>485</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82.5" customHeight="1" x14ac:dyDescent="0.3">
      <c r="A193" s="70" t="s">
        <v>383</v>
      </c>
      <c r="B193" s="130">
        <v>1</v>
      </c>
      <c r="C193" s="130"/>
      <c r="D193" s="217" t="s">
        <v>516</v>
      </c>
      <c r="E193" s="94"/>
      <c r="F193" s="204" t="s">
        <v>357</v>
      </c>
    </row>
    <row r="194" spans="1:7" s="112" customFormat="1" ht="87.75" customHeight="1" x14ac:dyDescent="0.3">
      <c r="A194" s="269" t="s">
        <v>388</v>
      </c>
      <c r="B194" s="130">
        <v>0</v>
      </c>
      <c r="C194" s="136">
        <f>IF(B194=0, -10, "0")</f>
        <v>-10</v>
      </c>
      <c r="D194" s="116" t="s">
        <v>517</v>
      </c>
      <c r="E194" s="116" t="s">
        <v>518</v>
      </c>
      <c r="F194" s="204" t="s">
        <v>356</v>
      </c>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4</v>
      </c>
      <c r="F200" s="283">
        <f>COUNTA('A2 Exploitation'!F165:F199)</f>
        <v>4</v>
      </c>
      <c r="G200" s="127"/>
    </row>
    <row r="201" spans="1:7" x14ac:dyDescent="0.3">
      <c r="A201" s="59" t="s">
        <v>36</v>
      </c>
      <c r="B201" s="59"/>
      <c r="C201" s="59"/>
      <c r="D201" s="59">
        <f>SUM(B176:C194,B196:C200)</f>
        <v>34</v>
      </c>
    </row>
    <row r="202" spans="1:7" x14ac:dyDescent="0.3">
      <c r="A202" s="5" t="s">
        <v>35</v>
      </c>
      <c r="B202" s="132"/>
      <c r="C202" s="133"/>
      <c r="D202" s="134">
        <f>D201/(COUNT(B176:C194,B196:C200)*2)</f>
        <v>0.68</v>
      </c>
    </row>
    <row r="203" spans="1:7" x14ac:dyDescent="0.3">
      <c r="A203" s="145"/>
      <c r="B203" s="124"/>
      <c r="C203" s="135"/>
      <c r="D203" s="124"/>
    </row>
    <row r="204" spans="1:7" ht="18" x14ac:dyDescent="0.35">
      <c r="A204" s="42" t="s">
        <v>126</v>
      </c>
      <c r="B204" s="152"/>
      <c r="C204" s="153"/>
      <c r="D204" s="143">
        <f>SUM(D172,D201)</f>
        <v>46</v>
      </c>
    </row>
    <row r="205" spans="1:7" ht="18" x14ac:dyDescent="0.35">
      <c r="A205" s="42" t="s">
        <v>201</v>
      </c>
      <c r="B205" s="152"/>
      <c r="C205" s="153"/>
      <c r="D205" s="144">
        <f>D204/(COUNT(B165:C171,B176:C194,B196:C200)*2)</f>
        <v>0.71875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43305</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4" t="s">
        <v>511</v>
      </c>
      <c r="E228" s="94"/>
      <c r="F228" s="204" t="s">
        <v>356</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x14ac:dyDescent="0.3">
      <c r="A231" s="70" t="s">
        <v>59</v>
      </c>
      <c r="B231" s="130">
        <v>1</v>
      </c>
      <c r="C231" s="130"/>
      <c r="D231" s="70" t="s">
        <v>512</v>
      </c>
      <c r="E231" s="94"/>
      <c r="F231" s="204" t="s">
        <v>357</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0</v>
      </c>
      <c r="C238" s="150">
        <f>IF(B238=0, -5, "0")</f>
        <v>-5</v>
      </c>
      <c r="D238" s="296" t="s">
        <v>530</v>
      </c>
      <c r="E238" s="95" t="s">
        <v>531</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486</v>
      </c>
      <c r="E243" s="106"/>
      <c r="F243" s="204" t="s">
        <v>357</v>
      </c>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ht="27" customHeight="1"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0.8571428571428571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43305</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87" customHeight="1" x14ac:dyDescent="0.3">
      <c r="A289" s="211" t="s">
        <v>372</v>
      </c>
      <c r="B289" s="130">
        <v>1</v>
      </c>
      <c r="C289" s="131"/>
      <c r="D289" s="214" t="s">
        <v>487</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1</v>
      </c>
      <c r="C298" s="130"/>
      <c r="D298" s="70" t="s">
        <v>532</v>
      </c>
      <c r="E298" s="106"/>
      <c r="F298" s="204" t="s">
        <v>356</v>
      </c>
      <c r="G298" s="214"/>
    </row>
    <row r="299" spans="1:7" s="16" customFormat="1" x14ac:dyDescent="0.3">
      <c r="A299" s="70" t="s">
        <v>170</v>
      </c>
      <c r="B299" s="130">
        <v>1</v>
      </c>
      <c r="C299" s="130"/>
      <c r="D299" s="156" t="s">
        <v>488</v>
      </c>
      <c r="E299" s="116"/>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209.25" customHeight="1" x14ac:dyDescent="0.3">
      <c r="A302" s="209" t="s">
        <v>157</v>
      </c>
      <c r="B302" s="130">
        <v>0</v>
      </c>
      <c r="C302" s="150">
        <f>IF(B302=0, -5, "0")</f>
        <v>-5</v>
      </c>
      <c r="D302" s="165" t="s">
        <v>489</v>
      </c>
      <c r="E302" s="116" t="s">
        <v>490</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0.6</v>
      </c>
      <c r="E313" s="282">
        <f>COUNTIF('A2 Exploitation'!F273:F312,"ok")</f>
        <v>3</v>
      </c>
      <c r="F313" s="283">
        <f>COUNTA('A2 Exploitation'!F273:F312)</f>
        <v>5</v>
      </c>
      <c r="G313" s="214"/>
    </row>
    <row r="314" spans="1:7" s="16" customFormat="1" x14ac:dyDescent="0.3">
      <c r="A314" s="5" t="s">
        <v>36</v>
      </c>
      <c r="B314" s="5"/>
      <c r="C314" s="5"/>
      <c r="D314" s="5">
        <f>SUM(B289:C307,B309:C313)</f>
        <v>37</v>
      </c>
      <c r="F314" s="206"/>
      <c r="G314" s="214"/>
    </row>
    <row r="315" spans="1:7" s="16" customFormat="1" x14ac:dyDescent="0.3">
      <c r="A315" s="5" t="s">
        <v>35</v>
      </c>
      <c r="B315" s="132"/>
      <c r="C315" s="133"/>
      <c r="D315" s="134">
        <f>D314/(COUNT(B289:C307,B309:C313)*2)</f>
        <v>0.74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0.81944444444444442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43305</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30.75" customHeight="1" x14ac:dyDescent="0.3">
      <c r="A328" s="6" t="s">
        <v>37</v>
      </c>
      <c r="B328" s="130">
        <v>1</v>
      </c>
      <c r="C328" s="130"/>
      <c r="D328" s="6" t="s">
        <v>493</v>
      </c>
      <c r="E328" s="94"/>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491</v>
      </c>
      <c r="E338" s="94"/>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66" x14ac:dyDescent="0.3">
      <c r="A341" s="70" t="s">
        <v>98</v>
      </c>
      <c r="B341" s="130">
        <v>1</v>
      </c>
      <c r="C341" s="131"/>
      <c r="D341" s="138" t="s">
        <v>492</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43305</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50.25" x14ac:dyDescent="0.35">
      <c r="A378" s="261" t="s">
        <v>7</v>
      </c>
      <c r="B378" s="130">
        <v>0</v>
      </c>
      <c r="C378" s="136">
        <f>IF(B378=0, -10, IF(B378=1, -5, "0"))</f>
        <v>-10</v>
      </c>
      <c r="D378" s="8" t="s">
        <v>494</v>
      </c>
      <c r="E378" s="116" t="s">
        <v>519</v>
      </c>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5" x14ac:dyDescent="0.3">
      <c r="A381" s="8" t="s">
        <v>101</v>
      </c>
      <c r="B381" s="130">
        <v>1</v>
      </c>
      <c r="C381" s="130" t="str">
        <f>IF(B381=0, -5, "0")</f>
        <v>0</v>
      </c>
      <c r="D381" s="8" t="s">
        <v>495</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5</v>
      </c>
      <c r="G387" s="127"/>
    </row>
    <row r="388" spans="1:7" x14ac:dyDescent="0.3">
      <c r="A388" s="5" t="s">
        <v>35</v>
      </c>
      <c r="B388" s="132"/>
      <c r="C388" s="133"/>
      <c r="D388" s="134">
        <f>D387/(COUNT(B377:C382,B384:C386)*2)</f>
        <v>0.25</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0.58333333333333337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43305</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30" x14ac:dyDescent="0.3">
      <c r="A431" s="210" t="s">
        <v>137</v>
      </c>
      <c r="B431" s="130">
        <v>1</v>
      </c>
      <c r="C431" s="150" t="str">
        <f>IF(B431=0, -5, "0")</f>
        <v>0</v>
      </c>
      <c r="D431" s="8" t="s">
        <v>520</v>
      </c>
      <c r="E431" s="94"/>
      <c r="F431" s="204" t="s">
        <v>356</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43305</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43305</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462</v>
      </c>
      <c r="E492" s="106" t="s">
        <v>496</v>
      </c>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1</v>
      </c>
      <c r="C498" s="213"/>
      <c r="D498" s="281">
        <f>IFERROR(E498/F498,"N.A")</f>
        <v>0.5</v>
      </c>
      <c r="E498" s="282">
        <f>COUNTIF('A2 Exploitation'!F488:F497,"ok")</f>
        <v>1</v>
      </c>
      <c r="F498" s="283">
        <f>COUNTA('A2 Exploitation'!F488:F497)</f>
        <v>2</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43305</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v>2</v>
      </c>
      <c r="C509" s="130"/>
      <c r="D509" s="95"/>
      <c r="E509" s="94"/>
      <c r="F509" s="204"/>
    </row>
    <row r="510" spans="1:7" ht="33" x14ac:dyDescent="0.3">
      <c r="A510" s="9" t="s">
        <v>218</v>
      </c>
      <c r="B510" s="130">
        <v>0</v>
      </c>
      <c r="C510" s="130"/>
      <c r="D510" s="9" t="s">
        <v>497</v>
      </c>
      <c r="E510" s="95" t="s">
        <v>498</v>
      </c>
      <c r="F510" s="204" t="s">
        <v>356</v>
      </c>
    </row>
    <row r="511" spans="1:7" x14ac:dyDescent="0.3">
      <c r="A511" s="9" t="s">
        <v>16</v>
      </c>
      <c r="B511" s="130">
        <v>2</v>
      </c>
      <c r="C511" s="130"/>
      <c r="D511" s="9"/>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43305</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43305</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0.93571428571428572</v>
      </c>
    </row>
    <row r="548" spans="1:4" ht="22.5" x14ac:dyDescent="0.45">
      <c r="A548" s="35" t="s">
        <v>45</v>
      </c>
      <c r="B548" s="181"/>
      <c r="C548" s="182"/>
      <c r="D548" s="183">
        <f>SUM(D544,D533,D513,D502,D443,D390,D357,D45,D317,D265,D157,D480,D204,D102)</f>
        <v>537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0.86612903225806448</v>
      </c>
    </row>
  </sheetData>
  <sheetProtection algorithmName="SHA-512" hashValue="iKnxXXW8S3Zvj8qSTyuQOpMQXAMu/vB7rx3NgdS6/Q7uFvHGeXpOCQkylA5/le4EBVnvxe5zr1iq0jfveer9GA==" saltValue="VVnYk8C24nRGlW+CCo017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461:B470 B421:B425 B410:B416 B384:B385 B430:B434 B398:B405 B436:B438 B451:B456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4" manualBreakCount="4">
    <brk id="85" max="6" man="1"/>
    <brk id="159" max="6" man="1"/>
    <brk id="267" max="6" man="1"/>
    <brk id="39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4" zoomScale="80" zoomScaleNormal="90" zoomScaleSheetLayoutView="80"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2"/>
      <c r="E1" s="312"/>
      <c r="F1" s="312"/>
      <c r="G1" s="312"/>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36" t="s">
        <v>50</v>
      </c>
      <c r="B6" s="336"/>
      <c r="C6" s="336"/>
      <c r="D6" s="336"/>
      <c r="E6" s="336"/>
      <c r="F6" s="336"/>
      <c r="G6" s="125"/>
    </row>
    <row r="7" spans="1:7" s="12" customFormat="1" ht="21.75" customHeight="1" x14ac:dyDescent="0.5">
      <c r="A7" s="314" t="str">
        <f>'A3 Exploitation'!A8:F8</f>
        <v>Grombalia</v>
      </c>
      <c r="B7" s="314"/>
      <c r="C7" s="314"/>
      <c r="D7" s="314"/>
      <c r="E7" s="314"/>
      <c r="F7" s="314"/>
      <c r="G7" s="125"/>
    </row>
    <row r="8" spans="1:7" s="12" customFormat="1" ht="24.75" x14ac:dyDescent="0.5">
      <c r="A8" s="14" t="s">
        <v>42</v>
      </c>
      <c r="B8" s="337" t="str">
        <f>'A3 Exploitation'!B9:F9</f>
        <v>M Dhia Mechlaoui</v>
      </c>
      <c r="C8" s="337"/>
      <c r="D8" s="337"/>
      <c r="E8" s="337"/>
      <c r="F8" s="337"/>
      <c r="G8" s="125"/>
    </row>
    <row r="9" spans="1:7" s="12" customFormat="1" ht="24.75" x14ac:dyDescent="0.5">
      <c r="A9" s="15" t="s">
        <v>44</v>
      </c>
      <c r="B9" s="338" t="str">
        <f>'A3 Exploitation'!B10:F10</f>
        <v>Le directeur magasin et les chef rayons</v>
      </c>
      <c r="C9" s="338"/>
      <c r="D9" s="338"/>
      <c r="E9" s="338"/>
      <c r="F9" s="338"/>
      <c r="G9" s="125"/>
    </row>
    <row r="10" spans="1:7" s="12" customFormat="1" ht="24.75" x14ac:dyDescent="0.5">
      <c r="A10" s="14" t="s">
        <v>43</v>
      </c>
      <c r="B10" s="335">
        <f>'A3 Exploitation'!B11:F11</f>
        <v>43305</v>
      </c>
      <c r="C10" s="335"/>
      <c r="D10" s="335"/>
      <c r="E10" s="335"/>
      <c r="F10" s="335"/>
      <c r="G10" s="125"/>
    </row>
    <row r="11" spans="1:7" s="12" customFormat="1" ht="24.75" x14ac:dyDescent="0.5">
      <c r="A11" s="14" t="s">
        <v>294</v>
      </c>
      <c r="B11" s="339">
        <f>D199</f>
        <v>0.87179487179487181</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521</v>
      </c>
      <c r="E19" s="95"/>
      <c r="F19" s="94" t="s">
        <v>357</v>
      </c>
    </row>
    <row r="20" spans="1:7" x14ac:dyDescent="0.3">
      <c r="A20" s="17" t="s">
        <v>151</v>
      </c>
      <c r="B20" s="94">
        <v>2</v>
      </c>
      <c r="C20" s="94"/>
      <c r="D20" s="96"/>
      <c r="E20" s="94"/>
      <c r="F20" s="94"/>
    </row>
    <row r="21" spans="1:7" x14ac:dyDescent="0.3">
      <c r="A21" s="44" t="s">
        <v>500</v>
      </c>
      <c r="B21" s="94">
        <v>2</v>
      </c>
      <c r="C21" s="94"/>
      <c r="D21" s="97"/>
      <c r="E21" s="94"/>
      <c r="F21" s="94"/>
    </row>
    <row r="22" spans="1:7" x14ac:dyDescent="0.3">
      <c r="A22" s="345" t="s">
        <v>36</v>
      </c>
      <c r="B22" s="346"/>
      <c r="C22" s="347"/>
      <c r="D22" s="92">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91">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0</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91">
        <f>SUM(B37:C41)</f>
        <v>8</v>
      </c>
      <c r="E42" s="13"/>
      <c r="F42" s="13"/>
      <c r="G42" s="126"/>
    </row>
    <row r="43" spans="1:7" s="22" customFormat="1" x14ac:dyDescent="0.3">
      <c r="A43" s="340" t="s">
        <v>295</v>
      </c>
      <c r="B43" s="341"/>
      <c r="C43" s="342"/>
      <c r="D43" s="33">
        <f>D42/(COUNT(B37:C41)*2)</f>
        <v>0.8</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501</v>
      </c>
      <c r="E50" s="94"/>
      <c r="F50" s="94"/>
    </row>
    <row r="51" spans="1:7" ht="18" x14ac:dyDescent="0.35">
      <c r="A51" s="40" t="s">
        <v>296</v>
      </c>
      <c r="B51" s="94">
        <v>2</v>
      </c>
      <c r="C51" s="120" t="str">
        <f>IF(B51=0, -5, "0")</f>
        <v>0</v>
      </c>
      <c r="D51" s="98"/>
      <c r="E51" s="94"/>
      <c r="F51" s="94"/>
    </row>
    <row r="52" spans="1:7" x14ac:dyDescent="0.3">
      <c r="A52" s="340" t="s">
        <v>36</v>
      </c>
      <c r="B52" s="341"/>
      <c r="C52" s="342"/>
      <c r="D52" s="91">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23"/>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91">
        <f>SUM(B56:C62)</f>
        <v>14</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34.5" x14ac:dyDescent="0.4">
      <c r="A68" s="17" t="s">
        <v>272</v>
      </c>
      <c r="B68" s="100">
        <v>1</v>
      </c>
      <c r="C68" s="101"/>
      <c r="D68" s="23" t="s">
        <v>502</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91">
        <f>SUM(B67:C83)</f>
        <v>25</v>
      </c>
    </row>
    <row r="85" spans="1:7" x14ac:dyDescent="0.3">
      <c r="A85" s="340" t="s">
        <v>295</v>
      </c>
      <c r="B85" s="341"/>
      <c r="C85" s="342"/>
      <c r="D85" s="33">
        <f>D84/(COUNT(B67:C83)*2)</f>
        <v>0.96153846153846156</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503</v>
      </c>
      <c r="E94" s="94"/>
      <c r="F94" s="94"/>
    </row>
    <row r="95" spans="1:7" ht="99" x14ac:dyDescent="0.3">
      <c r="A95" s="20" t="s">
        <v>165</v>
      </c>
      <c r="B95" s="110">
        <v>0</v>
      </c>
      <c r="C95" s="94"/>
      <c r="D95" s="21" t="s">
        <v>504</v>
      </c>
      <c r="E95" s="95" t="s">
        <v>505</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0</v>
      </c>
      <c r="C99" s="120">
        <f>IF(B99=0, -5, "0")</f>
        <v>-5</v>
      </c>
      <c r="D99" s="95" t="s">
        <v>506</v>
      </c>
      <c r="E99" s="95" t="s">
        <v>507</v>
      </c>
      <c r="F99" s="94" t="s">
        <v>357</v>
      </c>
    </row>
    <row r="100" spans="1:7" ht="141" customHeight="1" x14ac:dyDescent="0.35">
      <c r="A100" s="45" t="s">
        <v>297</v>
      </c>
      <c r="B100" s="110">
        <v>0</v>
      </c>
      <c r="C100" s="120">
        <f>IF(B100=0, -5, "0")</f>
        <v>-5</v>
      </c>
      <c r="D100" s="95" t="s">
        <v>508</v>
      </c>
      <c r="E100" s="95" t="s">
        <v>522</v>
      </c>
      <c r="F100" s="94" t="s">
        <v>356</v>
      </c>
    </row>
    <row r="101" spans="1:7" x14ac:dyDescent="0.3">
      <c r="A101" s="51" t="s">
        <v>232</v>
      </c>
      <c r="B101" s="110">
        <v>2</v>
      </c>
      <c r="C101" s="94"/>
      <c r="D101" s="95"/>
      <c r="E101" s="94"/>
      <c r="F101" s="94"/>
    </row>
    <row r="102" spans="1:7" x14ac:dyDescent="0.3">
      <c r="A102" s="340" t="s">
        <v>36</v>
      </c>
      <c r="B102" s="341"/>
      <c r="C102" s="342"/>
      <c r="D102" s="91">
        <f>SUM(B88:C101)</f>
        <v>12</v>
      </c>
    </row>
    <row r="103" spans="1:7" x14ac:dyDescent="0.3">
      <c r="A103" s="340" t="s">
        <v>295</v>
      </c>
      <c r="B103" s="341"/>
      <c r="C103" s="342"/>
      <c r="D103" s="33">
        <f>D102/(COUNT(B88:C101)*2)</f>
        <v>0.375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1</v>
      </c>
      <c r="C115" s="120" t="str">
        <f>IF(B115=0, -5, "0")</f>
        <v>0</v>
      </c>
      <c r="D115" s="95" t="s">
        <v>509</v>
      </c>
      <c r="E115" s="94"/>
      <c r="F115" s="94" t="s">
        <v>357</v>
      </c>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91">
        <f>SUM(B107:C117)</f>
        <v>21</v>
      </c>
      <c r="E118" s="13"/>
      <c r="F118" s="13"/>
      <c r="G118" s="126"/>
    </row>
    <row r="119" spans="1:7" s="22" customFormat="1" x14ac:dyDescent="0.3">
      <c r="A119" s="340" t="s">
        <v>295</v>
      </c>
      <c r="B119" s="341"/>
      <c r="C119" s="342"/>
      <c r="D119" s="33">
        <f>D118/(COUNT(B107:C117)*2)</f>
        <v>0.95454545454545459</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510</v>
      </c>
      <c r="E130" s="95"/>
      <c r="F130" s="94" t="s">
        <v>357</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91">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91">
        <f>SUM(B137:C148)</f>
        <v>24</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92">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91">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ht="56.25" customHeight="1" x14ac:dyDescent="0.3">
      <c r="A173" s="20" t="s">
        <v>180</v>
      </c>
      <c r="B173" s="94">
        <v>1</v>
      </c>
      <c r="C173" s="94"/>
      <c r="D173" s="116" t="s">
        <v>523</v>
      </c>
      <c r="E173" s="94"/>
      <c r="F173" s="94" t="s">
        <v>357</v>
      </c>
    </row>
    <row r="174" spans="1:7" x14ac:dyDescent="0.3">
      <c r="A174" s="17" t="s">
        <v>87</v>
      </c>
      <c r="B174" s="94">
        <v>2</v>
      </c>
      <c r="C174" s="94"/>
      <c r="D174" s="119"/>
      <c r="E174" s="94"/>
      <c r="F174" s="94"/>
    </row>
    <row r="175" spans="1:7" ht="33" x14ac:dyDescent="0.3">
      <c r="A175" s="44" t="s">
        <v>197</v>
      </c>
      <c r="B175" s="94">
        <v>1</v>
      </c>
      <c r="C175" s="94"/>
      <c r="D175" s="95" t="s">
        <v>499</v>
      </c>
      <c r="E175" s="94"/>
      <c r="F175" s="94" t="s">
        <v>356</v>
      </c>
    </row>
    <row r="176" spans="1:7" ht="33" x14ac:dyDescent="0.3">
      <c r="A176" s="23" t="s">
        <v>150</v>
      </c>
      <c r="B176" s="94">
        <v>1</v>
      </c>
      <c r="C176" s="94"/>
      <c r="D176" s="23" t="s">
        <v>513</v>
      </c>
      <c r="E176" s="95"/>
      <c r="F176" s="94" t="s">
        <v>356</v>
      </c>
    </row>
    <row r="177" spans="1:7" x14ac:dyDescent="0.3">
      <c r="A177" s="340" t="s">
        <v>36</v>
      </c>
      <c r="B177" s="341"/>
      <c r="C177" s="342"/>
      <c r="D177" s="91">
        <f>SUM(B173:C176)</f>
        <v>5</v>
      </c>
    </row>
    <row r="178" spans="1:7" x14ac:dyDescent="0.3">
      <c r="A178" s="340" t="s">
        <v>295</v>
      </c>
      <c r="B178" s="341"/>
      <c r="C178" s="342"/>
      <c r="D178" s="33">
        <f>D177/(COUNT(B173:C176)*2)</f>
        <v>0.625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ht="33" x14ac:dyDescent="0.3">
      <c r="A182" s="52" t="s">
        <v>220</v>
      </c>
      <c r="B182" s="94">
        <v>1</v>
      </c>
      <c r="C182" s="94"/>
      <c r="D182" s="95" t="s">
        <v>514</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91">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6</v>
      </c>
    </row>
    <row r="195" spans="1:6" x14ac:dyDescent="0.3">
      <c r="A195" s="340" t="s">
        <v>295</v>
      </c>
      <c r="B195" s="341"/>
      <c r="C195" s="342"/>
      <c r="D195" s="33">
        <f>D194/(COUNT(B190:C193)*2)</f>
        <v>1</v>
      </c>
    </row>
    <row r="197" spans="1:6" ht="18" x14ac:dyDescent="0.35">
      <c r="A197" s="64" t="s">
        <v>246</v>
      </c>
      <c r="B197" s="63"/>
      <c r="C197" s="63"/>
      <c r="D197" s="294">
        <f>E197/F197</f>
        <v>0.55000000000000004</v>
      </c>
      <c r="E197" s="298">
        <f>COUNTIF('A2 Technique'!F17:F193,"ok")</f>
        <v>11</v>
      </c>
      <c r="F197" s="298">
        <f>COUNTA('A2 Technique'!F17:F193)</f>
        <v>20</v>
      </c>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0.87179487179487181</v>
      </c>
    </row>
  </sheetData>
  <sheetProtection algorithmName="SHA-512" hashValue="HFqGOkrmh4TEiLBve2cJBPwdnOwkWOeGcWBn2e0GzRJQuuOPeThwjzPUJmkZEzNXY8HC48xsAMGD0sfsOCR/Bg==" saltValue="cOccEl83+92B9yH3wvi6i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153:B160 B26:B32 B46:B51 B56:B62 B190:B193 B88:B101 B107:B117 B122:B132 B67:B83 B37:B41 B165:B168 B173:B176 B181:B185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6" max="5" man="1"/>
    <brk id="163"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6" zoomScaleSheetLayoutView="96"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2"/>
      <c r="E1" s="312"/>
      <c r="F1" s="312"/>
      <c r="G1" s="312"/>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13" t="s">
        <v>179</v>
      </c>
      <c r="B7" s="313"/>
      <c r="C7" s="313"/>
      <c r="D7" s="313"/>
      <c r="E7" s="313"/>
      <c r="F7" s="313"/>
      <c r="G7" s="125"/>
    </row>
    <row r="8" spans="1:7" ht="29.25" x14ac:dyDescent="0.5">
      <c r="A8" s="314" t="str">
        <f>'Page de garde'!D18</f>
        <v>Grombalia</v>
      </c>
      <c r="B8" s="314"/>
      <c r="C8" s="314"/>
      <c r="D8" s="314"/>
      <c r="E8" s="314"/>
      <c r="F8" s="314"/>
      <c r="G8" s="125"/>
    </row>
    <row r="9" spans="1:7" ht="24.75" x14ac:dyDescent="0.5">
      <c r="A9" s="14" t="s">
        <v>42</v>
      </c>
      <c r="B9" s="315" t="s">
        <v>533</v>
      </c>
      <c r="C9" s="315"/>
      <c r="D9" s="315"/>
      <c r="E9" s="315"/>
      <c r="F9" s="315"/>
      <c r="G9" s="125"/>
    </row>
    <row r="10" spans="1:7" ht="24.75" x14ac:dyDescent="0.5">
      <c r="A10" s="15" t="s">
        <v>44</v>
      </c>
      <c r="B10" s="316" t="s">
        <v>534</v>
      </c>
      <c r="C10" s="316"/>
      <c r="D10" s="316"/>
      <c r="E10" s="316"/>
      <c r="F10" s="316"/>
      <c r="G10" s="125"/>
    </row>
    <row r="11" spans="1:7" ht="24.75" x14ac:dyDescent="0.5">
      <c r="A11" s="14" t="s">
        <v>43</v>
      </c>
      <c r="B11" s="311">
        <v>43384</v>
      </c>
      <c r="C11" s="311"/>
      <c r="D11" s="311"/>
      <c r="E11" s="311"/>
      <c r="F11" s="311"/>
      <c r="G11" s="125"/>
    </row>
    <row r="12" spans="1:7" ht="24.75" x14ac:dyDescent="0.5">
      <c r="A12" s="14" t="s">
        <v>239</v>
      </c>
      <c r="B12" s="317">
        <f>D549</f>
        <v>0.87959866220735783</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43384</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43384</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300"/>
      <c r="E74" s="116"/>
      <c r="F74" s="204"/>
      <c r="G74" s="214"/>
    </row>
    <row r="75" spans="1:7" s="112" customFormat="1" ht="99" x14ac:dyDescent="0.3">
      <c r="A75" s="70" t="s">
        <v>251</v>
      </c>
      <c r="B75" s="130">
        <v>0</v>
      </c>
      <c r="C75" s="131"/>
      <c r="D75" s="113" t="s">
        <v>535</v>
      </c>
      <c r="E75" s="165" t="s">
        <v>550</v>
      </c>
      <c r="F75" s="204"/>
      <c r="G75" s="214"/>
    </row>
    <row r="76" spans="1:7" s="112" customFormat="1" ht="118.5" x14ac:dyDescent="0.3">
      <c r="A76" s="70" t="s">
        <v>156</v>
      </c>
      <c r="B76" s="130">
        <v>1</v>
      </c>
      <c r="C76" s="131"/>
      <c r="D76" s="138" t="s">
        <v>536</v>
      </c>
      <c r="E76" s="106"/>
      <c r="F76" s="204"/>
      <c r="G76" s="214"/>
    </row>
    <row r="77" spans="1:7" s="112" customFormat="1" x14ac:dyDescent="0.3">
      <c r="A77" s="70" t="s">
        <v>170</v>
      </c>
      <c r="B77" s="130">
        <v>2</v>
      </c>
      <c r="C77" s="131"/>
      <c r="D77" s="151"/>
      <c r="E77" s="106"/>
      <c r="F77" s="204"/>
      <c r="G77" s="214"/>
    </row>
    <row r="78" spans="1:7" s="112" customFormat="1" ht="33.75" x14ac:dyDescent="0.35">
      <c r="A78" s="191" t="s">
        <v>397</v>
      </c>
      <c r="B78" s="130">
        <v>1</v>
      </c>
      <c r="C78" s="150"/>
      <c r="D78" s="223" t="s">
        <v>537</v>
      </c>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66" x14ac:dyDescent="0.3">
      <c r="A92" s="70" t="s">
        <v>384</v>
      </c>
      <c r="B92" s="130">
        <v>1</v>
      </c>
      <c r="C92" s="218"/>
      <c r="D92" s="147" t="s">
        <v>538</v>
      </c>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586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0.75</v>
      </c>
      <c r="E99" s="282">
        <f>COUNTIF('A3 Exploitation'!F53:F98,"ok")</f>
        <v>3</v>
      </c>
      <c r="F99" s="283">
        <f>COUNTA('A3 Exploitation'!F53:F98)</f>
        <v>4</v>
      </c>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43384</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ht="49.5" x14ac:dyDescent="0.3">
      <c r="A110" s="7" t="s">
        <v>53</v>
      </c>
      <c r="B110" s="130">
        <v>0</v>
      </c>
      <c r="C110" s="130"/>
      <c r="D110" s="95" t="s">
        <v>599</v>
      </c>
      <c r="E110" s="95" t="s">
        <v>600</v>
      </c>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66" x14ac:dyDescent="0.3">
      <c r="A124" s="4" t="s">
        <v>59</v>
      </c>
      <c r="B124" s="130">
        <v>0</v>
      </c>
      <c r="C124" s="130"/>
      <c r="D124" s="157" t="s">
        <v>587</v>
      </c>
      <c r="E124" s="95" t="s">
        <v>601</v>
      </c>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588</v>
      </c>
      <c r="B129" s="130">
        <v>2</v>
      </c>
      <c r="C129" s="213" t="str">
        <f>IF(B129=0, -5, "0")</f>
        <v>0</v>
      </c>
      <c r="D129" s="116"/>
      <c r="E129" s="116"/>
      <c r="F129" s="204"/>
      <c r="G129" s="127"/>
    </row>
    <row r="130" spans="1:7" ht="66" x14ac:dyDescent="0.3">
      <c r="A130" s="70" t="s">
        <v>240</v>
      </c>
      <c r="B130" s="130">
        <v>0</v>
      </c>
      <c r="C130" s="131"/>
      <c r="D130" s="302" t="s">
        <v>589</v>
      </c>
      <c r="E130" s="116" t="s">
        <v>551</v>
      </c>
      <c r="F130" s="204"/>
    </row>
    <row r="131" spans="1:7" ht="66.75" customHeight="1" x14ac:dyDescent="0.3">
      <c r="A131" s="209" t="s">
        <v>380</v>
      </c>
      <c r="B131" s="130">
        <v>0</v>
      </c>
      <c r="C131" s="213">
        <f>IF(B131=0, -5, "0")</f>
        <v>-5</v>
      </c>
      <c r="D131" s="156" t="s">
        <v>602</v>
      </c>
      <c r="E131" s="95" t="s">
        <v>603</v>
      </c>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539</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ht="82.5" x14ac:dyDescent="0.3">
      <c r="A144" s="4" t="s">
        <v>131</v>
      </c>
      <c r="B144" s="130">
        <v>1</v>
      </c>
      <c r="C144" s="130"/>
      <c r="D144" s="113" t="s">
        <v>590</v>
      </c>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COUNTIF('A3 Exploitation'!F110:F152,"ok")</f>
        <v>2</v>
      </c>
      <c r="F153" s="283">
        <f>COUNTA('A3 Exploitation'!F110:F152)</f>
        <v>3</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52</v>
      </c>
    </row>
    <row r="158" spans="1:7" ht="18" x14ac:dyDescent="0.35">
      <c r="A158" s="42" t="s">
        <v>200</v>
      </c>
      <c r="B158" s="152"/>
      <c r="C158" s="153"/>
      <c r="D158" s="144">
        <f>D157/(COUNT(B143:C147,B110:C116,B121:C138,B149:C153)*2)</f>
        <v>0.74285714285714288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43384</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49.5" x14ac:dyDescent="0.3">
      <c r="A180" s="70" t="s">
        <v>254</v>
      </c>
      <c r="B180" s="130">
        <v>0</v>
      </c>
      <c r="C180" s="131"/>
      <c r="D180" s="147" t="s">
        <v>604</v>
      </c>
      <c r="E180" s="116" t="s">
        <v>605</v>
      </c>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48.5" x14ac:dyDescent="0.3">
      <c r="A185" s="70" t="s">
        <v>136</v>
      </c>
      <c r="B185" s="130">
        <v>0</v>
      </c>
      <c r="C185" s="130"/>
      <c r="D185" s="147" t="s">
        <v>597</v>
      </c>
      <c r="E185" s="156" t="s">
        <v>552</v>
      </c>
      <c r="F185" s="204"/>
    </row>
    <row r="186" spans="1:7" ht="49.5" customHeight="1" x14ac:dyDescent="0.35">
      <c r="A186" s="276" t="s">
        <v>186</v>
      </c>
      <c r="B186" s="130">
        <v>0</v>
      </c>
      <c r="C186" s="136">
        <f>IF(B186=0, -10, "0")</f>
        <v>-10</v>
      </c>
      <c r="D186" s="165" t="s">
        <v>540</v>
      </c>
      <c r="E186" s="95" t="s">
        <v>606</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54.75" customHeight="1" x14ac:dyDescent="0.3">
      <c r="A193" s="70" t="s">
        <v>383</v>
      </c>
      <c r="B193" s="130">
        <v>1</v>
      </c>
      <c r="C193" s="130"/>
      <c r="D193" s="301" t="s">
        <v>541</v>
      </c>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0.75</v>
      </c>
      <c r="E200" s="282">
        <f>COUNTIF('A3 Exploitation'!F165:F199,"ok")</f>
        <v>3</v>
      </c>
      <c r="F200" s="283">
        <f>COUNTA('A3 Exploitation'!F165:F199)</f>
        <v>4</v>
      </c>
      <c r="G200" s="127"/>
    </row>
    <row r="201" spans="1:7" x14ac:dyDescent="0.3">
      <c r="A201" s="59" t="s">
        <v>36</v>
      </c>
      <c r="B201" s="59"/>
      <c r="C201" s="59"/>
      <c r="D201" s="59">
        <f>SUM(B176:C194,B196:C200)</f>
        <v>28</v>
      </c>
    </row>
    <row r="202" spans="1:7" x14ac:dyDescent="0.3">
      <c r="A202" s="5" t="s">
        <v>35</v>
      </c>
      <c r="B202" s="132"/>
      <c r="C202" s="133"/>
      <c r="D202" s="134">
        <f>D201/(COUNT(B176:C194,B196:C200)*2)</f>
        <v>0.58333333333333337</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0.67741935483870963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43384</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55.5" customHeight="1" x14ac:dyDescent="0.3">
      <c r="A226" s="70" t="s">
        <v>364</v>
      </c>
      <c r="B226" s="130">
        <v>0</v>
      </c>
      <c r="C226" s="130"/>
      <c r="D226" s="156" t="s">
        <v>607</v>
      </c>
      <c r="E226" s="165" t="s">
        <v>542</v>
      </c>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33" x14ac:dyDescent="0.3">
      <c r="A231" s="70" t="s">
        <v>59</v>
      </c>
      <c r="B231" s="130">
        <v>1</v>
      </c>
      <c r="C231" s="130"/>
      <c r="D231" s="156" t="s">
        <v>554</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v>2</v>
      </c>
      <c r="C237" s="130"/>
      <c r="D237" s="95"/>
      <c r="E237" s="94"/>
      <c r="F237" s="204"/>
      <c r="G237" s="127"/>
    </row>
    <row r="238" spans="1:7" ht="105.75" customHeight="1" x14ac:dyDescent="0.3">
      <c r="A238" s="209" t="s">
        <v>66</v>
      </c>
      <c r="B238" s="130">
        <v>1</v>
      </c>
      <c r="C238" s="150" t="str">
        <f>IF(B238=0, -5, "0")</f>
        <v>0</v>
      </c>
      <c r="D238" s="165" t="s">
        <v>591</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0.8666666666666667</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50.25" customHeight="1" x14ac:dyDescent="0.3">
      <c r="A254" s="70" t="s">
        <v>257</v>
      </c>
      <c r="B254" s="130">
        <v>0</v>
      </c>
      <c r="C254" s="131"/>
      <c r="D254" s="159" t="s">
        <v>553</v>
      </c>
      <c r="E254" s="116" t="s">
        <v>608</v>
      </c>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0.25</v>
      </c>
      <c r="E261" s="282">
        <f>COUNTIF('A3 Exploitation'!F212:F260,"ok")</f>
        <v>1</v>
      </c>
      <c r="F261" s="283">
        <f>COUNTA('A3 Exploitation'!F212:F260)</f>
        <v>4</v>
      </c>
    </row>
    <row r="262" spans="1:7" x14ac:dyDescent="0.3">
      <c r="A262" s="5" t="s">
        <v>36</v>
      </c>
      <c r="B262" s="5"/>
      <c r="C262" s="5"/>
      <c r="D262" s="5">
        <f>SUM(B248:C255,B257:C261)</f>
        <v>21</v>
      </c>
    </row>
    <row r="263" spans="1:7" x14ac:dyDescent="0.3">
      <c r="A263" s="5" t="s">
        <v>35</v>
      </c>
      <c r="B263" s="132"/>
      <c r="C263" s="133"/>
      <c r="D263" s="134">
        <f>D262/(COUNT(B248:C255,B257:C261)*2)</f>
        <v>0.875</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0.90540540540540537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43384</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ht="49.5" x14ac:dyDescent="0.3">
      <c r="A273" s="222" t="s">
        <v>364</v>
      </c>
      <c r="B273" s="130">
        <v>0</v>
      </c>
      <c r="C273" s="150"/>
      <c r="D273" s="95" t="s">
        <v>609</v>
      </c>
      <c r="E273" s="116" t="s">
        <v>543</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7.5" customHeight="1" x14ac:dyDescent="0.3">
      <c r="A279" s="10" t="s">
        <v>174</v>
      </c>
      <c r="B279" s="130">
        <v>1</v>
      </c>
      <c r="C279" s="130"/>
      <c r="D279" s="165" t="s">
        <v>544</v>
      </c>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21</v>
      </c>
      <c r="F285" s="206"/>
      <c r="G285" s="214"/>
    </row>
    <row r="286" spans="1:7" s="16" customFormat="1" x14ac:dyDescent="0.3">
      <c r="A286" s="5" t="s">
        <v>35</v>
      </c>
      <c r="B286" s="132"/>
      <c r="C286" s="133"/>
      <c r="D286" s="134">
        <f>D285/(COUNT(B273:C284)*2)</f>
        <v>0.875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ht="82.5" x14ac:dyDescent="0.3">
      <c r="A292" s="70" t="s">
        <v>268</v>
      </c>
      <c r="B292" s="130">
        <v>0</v>
      </c>
      <c r="C292" s="130"/>
      <c r="D292" s="165" t="s">
        <v>545</v>
      </c>
      <c r="E292" s="116" t="s">
        <v>610</v>
      </c>
      <c r="F292" s="204"/>
      <c r="G292" s="214"/>
    </row>
    <row r="293" spans="1:7" s="16" customFormat="1" ht="82.5" x14ac:dyDescent="0.3">
      <c r="A293" s="70" t="s">
        <v>136</v>
      </c>
      <c r="B293" s="130">
        <v>1</v>
      </c>
      <c r="C293" s="130"/>
      <c r="D293" s="156" t="s">
        <v>585</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ht="49.5" x14ac:dyDescent="0.3">
      <c r="A301" s="70" t="s">
        <v>251</v>
      </c>
      <c r="B301" s="130">
        <v>1</v>
      </c>
      <c r="C301" s="131"/>
      <c r="D301" s="165" t="s">
        <v>598</v>
      </c>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1</v>
      </c>
      <c r="C303" s="131"/>
      <c r="D303" s="165" t="s">
        <v>539</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49.5" x14ac:dyDescent="0.3">
      <c r="A306" s="70" t="s">
        <v>178</v>
      </c>
      <c r="B306" s="130">
        <v>0</v>
      </c>
      <c r="C306" s="131"/>
      <c r="D306" s="165" t="s">
        <v>582</v>
      </c>
      <c r="E306" s="116" t="s">
        <v>611</v>
      </c>
      <c r="F306" s="204"/>
      <c r="G306" s="214"/>
    </row>
    <row r="307" spans="1:7" s="16" customFormat="1" ht="49.5" x14ac:dyDescent="0.3">
      <c r="A307" s="55" t="s">
        <v>383</v>
      </c>
      <c r="B307" s="130">
        <v>1</v>
      </c>
      <c r="C307" s="131"/>
      <c r="D307" s="217" t="s">
        <v>612</v>
      </c>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586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4</v>
      </c>
      <c r="F313" s="283">
        <f>COUNTA('A3 Exploitation'!F273:F312)</f>
        <v>4</v>
      </c>
      <c r="G313" s="214"/>
    </row>
    <row r="314" spans="1:7" s="16" customFormat="1" x14ac:dyDescent="0.3">
      <c r="A314" s="5" t="s">
        <v>36</v>
      </c>
      <c r="B314" s="5"/>
      <c r="C314" s="5"/>
      <c r="D314" s="5">
        <f>SUM(B289:C307,B309:C313)</f>
        <v>36</v>
      </c>
      <c r="F314" s="206"/>
      <c r="G314" s="214"/>
    </row>
    <row r="315" spans="1:7" s="16" customFormat="1" x14ac:dyDescent="0.3">
      <c r="A315" s="5" t="s">
        <v>35</v>
      </c>
      <c r="B315" s="132"/>
      <c r="C315" s="133"/>
      <c r="D315" s="134">
        <f>D314/(COUNT(B289:C307,B309:C313)*2)</f>
        <v>0.81818181818181823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57</v>
      </c>
      <c r="F317" s="206"/>
      <c r="G317" s="214"/>
    </row>
    <row r="318" spans="1:7" s="16" customFormat="1" ht="18" x14ac:dyDescent="0.35">
      <c r="A318" s="42" t="s">
        <v>203</v>
      </c>
      <c r="B318" s="152"/>
      <c r="C318" s="153"/>
      <c r="D318" s="144">
        <f>D317/(COUNT(B273:C284,B289:C307,B309:C313)*2)</f>
        <v>0.83823529411764708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43384</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3</v>
      </c>
      <c r="F353" s="283">
        <f>COUNTA('A3 Exploitation'!F325:F352)</f>
        <v>3</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43384</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2</v>
      </c>
      <c r="F386" s="283">
        <f>COUNTA('A3 Exploitation'!F365:F385)</f>
        <v>2</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43384</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customHeight="1" x14ac:dyDescent="0.3">
      <c r="A410" s="4" t="s">
        <v>96</v>
      </c>
      <c r="B410" s="130">
        <v>0</v>
      </c>
      <c r="C410" s="130"/>
      <c r="D410" s="113" t="s">
        <v>613</v>
      </c>
      <c r="E410" s="95" t="s">
        <v>614</v>
      </c>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49.5" x14ac:dyDescent="0.3">
      <c r="A437" s="10" t="s">
        <v>391</v>
      </c>
      <c r="B437" s="130">
        <v>0</v>
      </c>
      <c r="C437" s="130"/>
      <c r="D437" s="302" t="s">
        <v>546</v>
      </c>
      <c r="E437" s="95" t="s">
        <v>615</v>
      </c>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43384</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555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43384</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66" x14ac:dyDescent="0.3">
      <c r="A492" s="66" t="s">
        <v>400</v>
      </c>
      <c r="B492" s="130">
        <v>0</v>
      </c>
      <c r="C492" s="131"/>
      <c r="D492" s="165" t="s">
        <v>547</v>
      </c>
      <c r="E492" s="116" t="s">
        <v>556</v>
      </c>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COUNTIF('A3 Exploitation'!F488:F497,"ok")</f>
        <v>0</v>
      </c>
      <c r="F498" s="283">
        <f>COUNTA('A3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43384</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2</v>
      </c>
      <c r="C509" s="130"/>
      <c r="D509" s="95"/>
      <c r="E509" s="94"/>
      <c r="F509" s="204"/>
    </row>
    <row r="510" spans="1:7" ht="66" x14ac:dyDescent="0.3">
      <c r="A510" s="9" t="s">
        <v>218</v>
      </c>
      <c r="B510" s="130">
        <v>0</v>
      </c>
      <c r="C510" s="130"/>
      <c r="D510" s="138" t="s">
        <v>548</v>
      </c>
      <c r="E510" s="95" t="s">
        <v>616</v>
      </c>
      <c r="F510" s="204"/>
    </row>
    <row r="511" spans="1:7" ht="49.5" x14ac:dyDescent="0.3">
      <c r="A511" s="9" t="s">
        <v>16</v>
      </c>
      <c r="B511" s="130">
        <v>1</v>
      </c>
      <c r="C511" s="130"/>
      <c r="D511" s="138" t="s">
        <v>549</v>
      </c>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43384</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65"/>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43384</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0.81547619047619047</v>
      </c>
    </row>
    <row r="548" spans="1:4" ht="22.5" x14ac:dyDescent="0.45">
      <c r="A548" s="35" t="s">
        <v>45</v>
      </c>
      <c r="B548" s="181"/>
      <c r="C548" s="182"/>
      <c r="D548" s="183">
        <f>SUM(D544,D533,D513,D502,D443,D390,D357,D45,D317,D265,D157,D480,D204,D102)</f>
        <v>526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0.87959866220735783</v>
      </c>
    </row>
  </sheetData>
  <sheetProtection algorithmName="SHA-512" hashValue="jtRl7VsQir8/QLPAMyPGTsJdv8eccCZPsHEl6qR+CkEsJrm/j7l7GokL6xVZcWfIlgofjAq3l8kgbWpZ0HbRuQ==" saltValue="G2e4oWU5oW+tB0G8jJfOp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4" orientation="portrait" r:id="rId1"/>
  <rowBreaks count="4" manualBreakCount="4">
    <brk id="85" max="6" man="1"/>
    <brk id="205" max="6" man="1"/>
    <brk id="267" max="6" man="1"/>
    <brk id="40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7" zoomScaleNormal="90" zoomScaleSheetLayoutView="87"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2"/>
      <c r="E1" s="312"/>
      <c r="F1" s="312"/>
      <c r="G1" s="312"/>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36" t="s">
        <v>50</v>
      </c>
      <c r="B6" s="336"/>
      <c r="C6" s="336"/>
      <c r="D6" s="336"/>
      <c r="E6" s="336"/>
      <c r="F6" s="336"/>
      <c r="G6" s="125"/>
    </row>
    <row r="7" spans="1:7" s="12" customFormat="1" ht="21.75" customHeight="1" x14ac:dyDescent="0.5">
      <c r="A7" s="314" t="e">
        <f>#REF!</f>
        <v>#REF!</v>
      </c>
      <c r="B7" s="314"/>
      <c r="C7" s="314"/>
      <c r="D7" s="314"/>
      <c r="E7" s="314"/>
      <c r="F7" s="314"/>
      <c r="G7" s="125"/>
    </row>
    <row r="8" spans="1:7" s="12" customFormat="1" ht="24.75" x14ac:dyDescent="0.5">
      <c r="A8" s="14" t="s">
        <v>42</v>
      </c>
      <c r="B8" s="337" t="str">
        <f>'A4 Exploitation'!B9:F9</f>
        <v>Dr Raja Bouhalfaya</v>
      </c>
      <c r="C8" s="337"/>
      <c r="D8" s="337"/>
      <c r="E8" s="337"/>
      <c r="F8" s="337"/>
      <c r="G8" s="125"/>
    </row>
    <row r="9" spans="1:7" s="12" customFormat="1" ht="24.75" x14ac:dyDescent="0.5">
      <c r="A9" s="15" t="s">
        <v>44</v>
      </c>
      <c r="B9" s="338" t="str">
        <f>'A4 Exploitation'!B10:F10</f>
        <v>Directeur magasin et chefs rayons</v>
      </c>
      <c r="C9" s="338"/>
      <c r="D9" s="338"/>
      <c r="E9" s="338"/>
      <c r="F9" s="338"/>
      <c r="G9" s="125"/>
    </row>
    <row r="10" spans="1:7" s="12" customFormat="1" ht="24.75" x14ac:dyDescent="0.5">
      <c r="A10" s="14" t="s">
        <v>43</v>
      </c>
      <c r="B10" s="335">
        <f>'A4 Exploitation'!A8:F8</f>
        <v>0</v>
      </c>
      <c r="C10" s="335"/>
      <c r="D10" s="335"/>
      <c r="E10" s="335"/>
      <c r="F10" s="335"/>
      <c r="G10" s="125"/>
    </row>
    <row r="11" spans="1:7" s="12" customFormat="1" ht="24.75" x14ac:dyDescent="0.5">
      <c r="A11" s="14" t="s">
        <v>294</v>
      </c>
      <c r="B11" s="339">
        <f>D199</f>
        <v>0.84210526315789469</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557</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45">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t="s">
        <v>558</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4">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559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4">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54" customHeight="1" x14ac:dyDescent="0.3">
      <c r="A50" s="17" t="s">
        <v>84</v>
      </c>
      <c r="B50" s="94">
        <v>0</v>
      </c>
      <c r="C50" s="94"/>
      <c r="D50" s="156" t="s">
        <v>560</v>
      </c>
      <c r="E50" s="156" t="s">
        <v>561</v>
      </c>
      <c r="F50" s="94"/>
    </row>
    <row r="51" spans="1:7" ht="18" x14ac:dyDescent="0.35">
      <c r="A51" s="40" t="s">
        <v>296</v>
      </c>
      <c r="B51" s="94" t="s">
        <v>32</v>
      </c>
      <c r="C51" s="120" t="str">
        <f>IF(B51=0, -5, "0")</f>
        <v>0</v>
      </c>
      <c r="D51" s="98"/>
      <c r="E51" s="94"/>
      <c r="F51" s="94"/>
    </row>
    <row r="52" spans="1:7" x14ac:dyDescent="0.3">
      <c r="A52" s="340" t="s">
        <v>36</v>
      </c>
      <c r="B52" s="341"/>
      <c r="C52" s="342"/>
      <c r="D52" s="244">
        <f>SUM(B46:C51)</f>
        <v>8</v>
      </c>
    </row>
    <row r="53" spans="1:7" x14ac:dyDescent="0.3">
      <c r="A53" s="340" t="s">
        <v>295</v>
      </c>
      <c r="B53" s="341"/>
      <c r="C53" s="342"/>
      <c r="D53" s="33">
        <f>D52/(COUNT(B46:C51)*2)</f>
        <v>0.8</v>
      </c>
    </row>
    <row r="54" spans="1:7" s="22" customFormat="1" x14ac:dyDescent="0.3">
      <c r="A54" s="26"/>
      <c r="B54" s="27"/>
      <c r="C54" s="27"/>
      <c r="D54" s="28"/>
      <c r="G54" s="126"/>
    </row>
    <row r="55" spans="1:7" ht="19.5" x14ac:dyDescent="0.4">
      <c r="A55" s="348" t="s">
        <v>8</v>
      </c>
      <c r="B55" s="349"/>
      <c r="C55" s="349"/>
      <c r="D55" s="349"/>
      <c r="E55" s="349"/>
      <c r="F55" s="349"/>
    </row>
    <row r="56" spans="1:7" ht="49.5" x14ac:dyDescent="0.35">
      <c r="A56" s="43" t="s">
        <v>176</v>
      </c>
      <c r="B56" s="94">
        <v>1</v>
      </c>
      <c r="C56" s="120" t="str">
        <f>IF(B56=0, -5, "0")</f>
        <v>0</v>
      </c>
      <c r="D56" s="156" t="s">
        <v>580</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0</v>
      </c>
      <c r="C59" s="94"/>
      <c r="D59" s="156" t="s">
        <v>563</v>
      </c>
      <c r="E59" s="95" t="s">
        <v>617</v>
      </c>
      <c r="F59" s="94"/>
    </row>
    <row r="60" spans="1:7" ht="36" x14ac:dyDescent="0.35">
      <c r="A60" s="43" t="s">
        <v>221</v>
      </c>
      <c r="B60" s="94">
        <v>2</v>
      </c>
      <c r="C60" s="120" t="str">
        <f>IF(B60=0, -5, "0")</f>
        <v>0</v>
      </c>
      <c r="D60" s="95" t="s">
        <v>564</v>
      </c>
      <c r="E60" s="94"/>
      <c r="F60" s="94"/>
    </row>
    <row r="61" spans="1:7" ht="18" x14ac:dyDescent="0.35">
      <c r="A61" s="40" t="s">
        <v>297</v>
      </c>
      <c r="B61" s="94">
        <v>2</v>
      </c>
      <c r="C61" s="120" t="str">
        <f>IF(B61=0, -5, "0")</f>
        <v>0</v>
      </c>
      <c r="D61" s="95"/>
      <c r="E61" s="94"/>
      <c r="F61" s="94"/>
    </row>
    <row r="62" spans="1:7" ht="33" x14ac:dyDescent="0.3">
      <c r="A62" s="17" t="s">
        <v>293</v>
      </c>
      <c r="B62" s="94">
        <v>1</v>
      </c>
      <c r="C62" s="94"/>
      <c r="D62" s="156" t="s">
        <v>592</v>
      </c>
      <c r="E62" s="94"/>
      <c r="F62" s="94"/>
    </row>
    <row r="63" spans="1:7" x14ac:dyDescent="0.3">
      <c r="A63" s="340" t="s">
        <v>36</v>
      </c>
      <c r="B63" s="341"/>
      <c r="C63" s="342"/>
      <c r="D63" s="244">
        <f>SUM(B56:C62)</f>
        <v>10</v>
      </c>
    </row>
    <row r="64" spans="1:7" x14ac:dyDescent="0.3">
      <c r="A64" s="340" t="s">
        <v>295</v>
      </c>
      <c r="B64" s="341"/>
      <c r="C64" s="342"/>
      <c r="D64" s="33">
        <f>D63/(COUNT(B56:C62)*2)</f>
        <v>0.7142857142857143</v>
      </c>
    </row>
    <row r="65" spans="1:7" s="22" customFormat="1" x14ac:dyDescent="0.3">
      <c r="A65" s="26"/>
      <c r="B65" s="27"/>
      <c r="C65" s="27"/>
      <c r="D65" s="28"/>
      <c r="G65" s="126"/>
    </row>
    <row r="66" spans="1:7" ht="19.5" x14ac:dyDescent="0.4">
      <c r="A66" s="348" t="s">
        <v>130</v>
      </c>
      <c r="B66" s="349"/>
      <c r="C66" s="349"/>
      <c r="D66" s="349"/>
      <c r="E66" s="349"/>
      <c r="F66" s="349"/>
    </row>
    <row r="67" spans="1:7" ht="33" x14ac:dyDescent="0.4">
      <c r="A67" s="17" t="s">
        <v>271</v>
      </c>
      <c r="B67" s="100">
        <v>1</v>
      </c>
      <c r="C67" s="101"/>
      <c r="D67" s="156" t="s">
        <v>581</v>
      </c>
      <c r="E67" s="102"/>
      <c r="F67" s="94"/>
    </row>
    <row r="68" spans="1:7" ht="19.5" x14ac:dyDescent="0.4">
      <c r="A68" s="17" t="s">
        <v>272</v>
      </c>
      <c r="B68" s="100">
        <v>1</v>
      </c>
      <c r="C68" s="101"/>
      <c r="D68" s="156" t="s">
        <v>562</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56" t="s">
        <v>565</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4">
        <f>SUM(B67:C83)</f>
        <v>28</v>
      </c>
    </row>
    <row r="85" spans="1:7" x14ac:dyDescent="0.3">
      <c r="A85" s="340" t="s">
        <v>295</v>
      </c>
      <c r="B85" s="341"/>
      <c r="C85" s="342"/>
      <c r="D85" s="33">
        <f>D84/(COUNT(B67:C83)*2)</f>
        <v>0.93333333333333335</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1</v>
      </c>
      <c r="C89" s="101"/>
      <c r="D89" s="95" t="s">
        <v>562</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t="s">
        <v>566</v>
      </c>
      <c r="E93" s="94"/>
      <c r="F93" s="94"/>
    </row>
    <row r="94" spans="1:7" ht="18" x14ac:dyDescent="0.35">
      <c r="A94" s="40" t="s">
        <v>235</v>
      </c>
      <c r="B94" s="110" t="s">
        <v>32</v>
      </c>
      <c r="C94" s="120" t="str">
        <f>IF(B94=0, -5, "0")</f>
        <v>0</v>
      </c>
      <c r="D94" s="95"/>
      <c r="E94" s="94"/>
      <c r="F94" s="94"/>
    </row>
    <row r="95" spans="1:7" ht="66" x14ac:dyDescent="0.3">
      <c r="A95" s="20" t="s">
        <v>165</v>
      </c>
      <c r="B95" s="110">
        <v>0</v>
      </c>
      <c r="C95" s="94"/>
      <c r="D95" s="95" t="s">
        <v>593</v>
      </c>
      <c r="E95" s="156" t="s">
        <v>567</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0</v>
      </c>
      <c r="C99" s="120">
        <f>IF(B99=0, -5, "0")</f>
        <v>-5</v>
      </c>
      <c r="D99" s="95" t="s">
        <v>568</v>
      </c>
      <c r="E99" s="95" t="s">
        <v>569</v>
      </c>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4">
        <f>SUM(B88:C101)</f>
        <v>16</v>
      </c>
    </row>
    <row r="103" spans="1:7" x14ac:dyDescent="0.3">
      <c r="A103" s="340" t="s">
        <v>295</v>
      </c>
      <c r="B103" s="341"/>
      <c r="C103" s="342"/>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24.75" customHeight="1" x14ac:dyDescent="0.4">
      <c r="A107" s="50" t="s">
        <v>274</v>
      </c>
      <c r="B107" s="110">
        <v>1</v>
      </c>
      <c r="C107" s="101"/>
      <c r="D107" s="156" t="s">
        <v>594</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0</v>
      </c>
      <c r="C113" s="94"/>
      <c r="D113" s="95" t="s">
        <v>570</v>
      </c>
      <c r="E113" s="94" t="s">
        <v>618</v>
      </c>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571</v>
      </c>
      <c r="E115" s="94"/>
      <c r="F115" s="94"/>
      <c r="G115" s="126"/>
    </row>
    <row r="116" spans="1:7" s="22" customFormat="1" ht="18" x14ac:dyDescent="0.35">
      <c r="A116" s="46" t="s">
        <v>317</v>
      </c>
      <c r="B116" s="110">
        <v>2</v>
      </c>
      <c r="C116" s="120" t="str">
        <f>IF(B116=0, -5, "0")</f>
        <v>0</v>
      </c>
      <c r="D116" s="95"/>
      <c r="E116" s="94"/>
      <c r="F116" s="94"/>
      <c r="G116" s="126"/>
    </row>
    <row r="117" spans="1:7" s="22" customFormat="1" ht="33" x14ac:dyDescent="0.3">
      <c r="A117" s="51" t="s">
        <v>232</v>
      </c>
      <c r="B117" s="110">
        <v>0</v>
      </c>
      <c r="C117" s="94"/>
      <c r="D117" s="95" t="s">
        <v>572</v>
      </c>
      <c r="E117" s="94" t="s">
        <v>619</v>
      </c>
      <c r="F117" s="94"/>
      <c r="G117" s="126"/>
    </row>
    <row r="118" spans="1:7" s="22" customFormat="1" x14ac:dyDescent="0.3">
      <c r="A118" s="340" t="s">
        <v>36</v>
      </c>
      <c r="B118" s="341"/>
      <c r="C118" s="342"/>
      <c r="D118" s="244">
        <f>SUM(B107:C117)</f>
        <v>15</v>
      </c>
      <c r="E118" s="13"/>
      <c r="F118" s="13"/>
      <c r="G118" s="126"/>
    </row>
    <row r="119" spans="1:7" s="22" customFormat="1" x14ac:dyDescent="0.3">
      <c r="A119" s="340" t="s">
        <v>295</v>
      </c>
      <c r="B119" s="341"/>
      <c r="C119" s="342"/>
      <c r="D119" s="33">
        <f>D118/(COUNT(B107:C117)*2)</f>
        <v>0.75</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1</v>
      </c>
      <c r="C122" s="94"/>
      <c r="D122" s="113" t="s">
        <v>562</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13" t="s">
        <v>595</v>
      </c>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596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4">
        <f>SUM(B122:C132)</f>
        <v>19</v>
      </c>
    </row>
    <row r="134" spans="1:7" x14ac:dyDescent="0.3">
      <c r="A134" s="340" t="s">
        <v>295</v>
      </c>
      <c r="B134" s="341"/>
      <c r="C134" s="342"/>
      <c r="D134" s="32">
        <f>D133/(COUNT(B122:C132)*2)</f>
        <v>0.95</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95"/>
      <c r="E137" s="94"/>
      <c r="F137" s="94"/>
    </row>
    <row r="138" spans="1:7" ht="18" x14ac:dyDescent="0.35">
      <c r="A138" s="40" t="s">
        <v>127</v>
      </c>
      <c r="B138" s="110">
        <v>2</v>
      </c>
      <c r="C138" s="120" t="str">
        <f>IF(B138=0, -5, "0")</f>
        <v>0</v>
      </c>
      <c r="D138" s="95" t="s">
        <v>573</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66" x14ac:dyDescent="0.3">
      <c r="A143" s="23" t="s">
        <v>304</v>
      </c>
      <c r="B143" s="110">
        <v>1</v>
      </c>
      <c r="C143" s="122"/>
      <c r="D143" s="95" t="s">
        <v>584</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49.5" x14ac:dyDescent="0.3">
      <c r="A147" s="50" t="s">
        <v>214</v>
      </c>
      <c r="B147" s="110">
        <v>1</v>
      </c>
      <c r="C147" s="95"/>
      <c r="D147" s="95" t="s">
        <v>574</v>
      </c>
      <c r="E147" s="94"/>
      <c r="F147" s="94"/>
    </row>
    <row r="148" spans="1:7" x14ac:dyDescent="0.3">
      <c r="A148" s="17" t="s">
        <v>305</v>
      </c>
      <c r="B148" s="110">
        <v>2</v>
      </c>
      <c r="C148" s="95"/>
      <c r="D148" s="115"/>
      <c r="E148" s="94"/>
      <c r="F148" s="94"/>
    </row>
    <row r="149" spans="1:7" x14ac:dyDescent="0.3">
      <c r="A149" s="340" t="s">
        <v>36</v>
      </c>
      <c r="B149" s="341"/>
      <c r="C149" s="342"/>
      <c r="D149" s="244">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48" t="s">
        <v>217</v>
      </c>
      <c r="B152" s="349"/>
      <c r="C152" s="349"/>
      <c r="D152" s="349"/>
      <c r="E152" s="349"/>
      <c r="F152" s="349"/>
    </row>
    <row r="153" spans="1:7" ht="33" x14ac:dyDescent="0.3">
      <c r="A153" s="50" t="s">
        <v>279</v>
      </c>
      <c r="B153" s="94">
        <v>1</v>
      </c>
      <c r="C153" s="94"/>
      <c r="D153" s="95" t="s">
        <v>575</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45">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50.25" x14ac:dyDescent="0.35">
      <c r="A165" s="40" t="s">
        <v>286</v>
      </c>
      <c r="B165" s="94">
        <v>1</v>
      </c>
      <c r="C165" s="120" t="str">
        <f>IF(B165=0, -5, "0")</f>
        <v>0</v>
      </c>
      <c r="D165" s="95" t="s">
        <v>576</v>
      </c>
      <c r="E165" s="94"/>
      <c r="F165" s="94"/>
    </row>
    <row r="166" spans="1:7" x14ac:dyDescent="0.3">
      <c r="A166" s="17" t="s">
        <v>287</v>
      </c>
      <c r="B166" s="94">
        <v>2</v>
      </c>
      <c r="C166" s="94"/>
      <c r="D166" s="95"/>
      <c r="E166" s="94"/>
      <c r="F166" s="94"/>
    </row>
    <row r="167" spans="1:7" ht="57.75" customHeight="1" x14ac:dyDescent="0.3">
      <c r="A167" s="44" t="s">
        <v>215</v>
      </c>
      <c r="B167" s="94">
        <v>1</v>
      </c>
      <c r="C167" s="94"/>
      <c r="D167" s="156" t="s">
        <v>583</v>
      </c>
      <c r="E167" s="94"/>
      <c r="F167" s="94"/>
    </row>
    <row r="168" spans="1:7" x14ac:dyDescent="0.3">
      <c r="A168" s="17" t="s">
        <v>86</v>
      </c>
      <c r="B168" s="94">
        <v>2</v>
      </c>
      <c r="C168" s="94"/>
      <c r="D168" s="94"/>
      <c r="E168" s="95"/>
      <c r="F168" s="94"/>
    </row>
    <row r="169" spans="1:7" x14ac:dyDescent="0.3">
      <c r="A169" s="340" t="s">
        <v>36</v>
      </c>
      <c r="B169" s="341"/>
      <c r="C169" s="342"/>
      <c r="D169" s="244">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620</v>
      </c>
      <c r="E175" s="94"/>
      <c r="F175" s="94"/>
    </row>
    <row r="176" spans="1:7" x14ac:dyDescent="0.3">
      <c r="A176" s="17" t="s">
        <v>150</v>
      </c>
      <c r="B176" s="94">
        <v>2</v>
      </c>
      <c r="C176" s="94"/>
      <c r="D176" s="95"/>
      <c r="E176" s="95"/>
      <c r="F176" s="94"/>
    </row>
    <row r="177" spans="1:7" x14ac:dyDescent="0.3">
      <c r="A177" s="340" t="s">
        <v>36</v>
      </c>
      <c r="B177" s="341"/>
      <c r="C177" s="342"/>
      <c r="D177" s="244">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48" t="s">
        <v>78</v>
      </c>
      <c r="B180" s="349"/>
      <c r="C180" s="349"/>
      <c r="D180" s="349"/>
      <c r="E180" s="349"/>
      <c r="F180" s="349"/>
    </row>
    <row r="181" spans="1:7" ht="49.5" x14ac:dyDescent="0.3">
      <c r="A181" s="44" t="s">
        <v>315</v>
      </c>
      <c r="B181" s="94">
        <v>1</v>
      </c>
      <c r="C181" s="94"/>
      <c r="D181" s="95" t="s">
        <v>579</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4">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48" t="s">
        <v>216</v>
      </c>
      <c r="B189" s="349"/>
      <c r="C189" s="349"/>
      <c r="D189" s="349"/>
      <c r="E189" s="349"/>
      <c r="F189" s="349"/>
    </row>
    <row r="190" spans="1:7" ht="33" x14ac:dyDescent="0.3">
      <c r="A190" s="44" t="s">
        <v>371</v>
      </c>
      <c r="B190" s="94">
        <v>1</v>
      </c>
      <c r="C190" s="94"/>
      <c r="D190" s="95" t="s">
        <v>577</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578</v>
      </c>
      <c r="E192" s="94"/>
      <c r="F192" s="94"/>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0.66666666666666663</v>
      </c>
    </row>
    <row r="197" spans="1:6" ht="18" x14ac:dyDescent="0.35">
      <c r="A197" s="64" t="s">
        <v>246</v>
      </c>
      <c r="B197" s="63"/>
      <c r="C197" s="63"/>
      <c r="D197" s="294">
        <f>E197/F197</f>
        <v>0.63157894736842102</v>
      </c>
      <c r="E197" s="298">
        <f>COUNTIF('A3 Technique'!F17:F193,"ok")</f>
        <v>12</v>
      </c>
      <c r="F197" s="298">
        <f>COUNTA('A3 Technique'!F17:F193)</f>
        <v>19</v>
      </c>
    </row>
    <row r="198" spans="1:6" ht="22.5" x14ac:dyDescent="0.3">
      <c r="A198" s="35" t="s">
        <v>322</v>
      </c>
      <c r="B198" s="36"/>
      <c r="C198" s="37"/>
      <c r="D198" s="38">
        <f>SUM(D194,D186,D177,D169,D161,D63,D52,D33,D22,D118,D149,D133,D102,D84,D42)</f>
        <v>192</v>
      </c>
    </row>
    <row r="199" spans="1:6" ht="22.5" x14ac:dyDescent="0.3">
      <c r="A199" s="35" t="s">
        <v>323</v>
      </c>
      <c r="B199" s="36"/>
      <c r="C199" s="37"/>
      <c r="D199" s="39">
        <f>D198/(COUNT(B190:C193,B181:C185,B173:C176,B165:C168,B153:C160,B56:C62,B46:C51,B26:C32,B17:C21,B107:C117,B137:C148,B122:C132,B88:C101,B67:C83,B37:C41)*2)</f>
        <v>0.84210526315789469</v>
      </c>
    </row>
  </sheetData>
  <sheetProtection algorithmName="SHA-512" hashValue="k106BC0DUBphQuyK0jrzCUJkhxt4rA7yqCJGK1uehfl86fKLQMLs1mm33pUPeeTv3sVPgO9v/yNuuGnjrtCXww==" saltValue="UvG2r+M/70WJYd4LHPZrx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3" orientation="portrait" r:id="rId1"/>
  <rowBreaks count="2" manualBreakCount="2">
    <brk id="73" max="5" man="1"/>
    <brk id="150" max="5" man="1"/>
  </rowBreaks>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2018-02-22T14:54:44Z</cp:lastPrinted>
  <dcterms:created xsi:type="dcterms:W3CDTF">2015-10-03T07:44:26Z</dcterms:created>
  <dcterms:modified xsi:type="dcterms:W3CDTF">2018-10-18T16:16:59Z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